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6" windowWidth="12912" windowHeight="4680" activeTab="5"/>
  </bookViews>
  <sheets>
    <sheet name="Futurs possibles" sheetId="2" r:id="rId1"/>
    <sheet name="Liaisons" sheetId="8" r:id="rId2"/>
    <sheet name="Comparaison CG" sheetId="3" r:id="rId3"/>
    <sheet name="Paris-Berlin" sheetId="11" r:id="rId4"/>
    <sheet name="Paris-Genève" sheetId="10" r:id="rId5"/>
    <sheet name="Valeur du temps et CG" sheetId="9" r:id="rId6"/>
  </sheets>
  <definedNames>
    <definedName name="_ftn1" localSheetId="4">'Paris-Genève'!$I$8</definedName>
    <definedName name="_ftnref1" localSheetId="4">'Paris-Genève'!$I$14</definedName>
    <definedName name="Coût_généralisé">'Comparaison CG'!$P$7</definedName>
    <definedName name="_xlnm.Print_Area" localSheetId="4">'Paris-Genève'!$A$1:$K$36</definedName>
  </definedNames>
  <calcPr calcId="145621"/>
</workbook>
</file>

<file path=xl/calcChain.xml><?xml version="1.0" encoding="utf-8"?>
<calcChain xmlns="http://schemas.openxmlformats.org/spreadsheetml/2006/main">
  <c r="A38" i="9" l="1"/>
  <c r="A39" i="9" s="1"/>
  <c r="A40" i="9" s="1"/>
  <c r="A29" i="9"/>
  <c r="A30" i="9" s="1"/>
  <c r="A31" i="9" s="1"/>
  <c r="A32" i="9" s="1"/>
  <c r="A33" i="9" s="1"/>
  <c r="A34" i="9" s="1"/>
  <c r="A35" i="9" s="1"/>
  <c r="A36" i="9" s="1"/>
  <c r="A17" i="9"/>
  <c r="F114" i="11" l="1"/>
  <c r="G110" i="11"/>
  <c r="F110" i="11"/>
  <c r="F109" i="11" s="1"/>
  <c r="D110" i="11"/>
  <c r="B110" i="11"/>
  <c r="B109" i="11" s="1"/>
  <c r="G109" i="11"/>
  <c r="E109" i="11"/>
  <c r="E110" i="11" s="1"/>
  <c r="D109" i="11"/>
  <c r="C109" i="11"/>
  <c r="C110" i="11" s="1"/>
  <c r="B103" i="11"/>
  <c r="B102" i="11" s="1"/>
  <c r="G102" i="11"/>
  <c r="G103" i="11" s="1"/>
  <c r="F102" i="11"/>
  <c r="F103" i="11" s="1"/>
  <c r="E102" i="11"/>
  <c r="E103" i="11" s="1"/>
  <c r="D102" i="11"/>
  <c r="D103" i="11" s="1"/>
  <c r="C102" i="11"/>
  <c r="C103" i="11" s="1"/>
  <c r="B96" i="11"/>
  <c r="B95" i="11" s="1"/>
  <c r="B94" i="11" s="1"/>
  <c r="G95" i="11"/>
  <c r="G96" i="11" s="1"/>
  <c r="G94" i="11"/>
  <c r="F94" i="11"/>
  <c r="F95" i="11" s="1"/>
  <c r="F96" i="11" s="1"/>
  <c r="E94" i="11"/>
  <c r="E95" i="11" s="1"/>
  <c r="E96" i="11" s="1"/>
  <c r="D94" i="11"/>
  <c r="D95" i="11" s="1"/>
  <c r="D96" i="11" s="1"/>
  <c r="C94" i="11"/>
  <c r="C95" i="11" s="1"/>
  <c r="C96" i="11" s="1"/>
  <c r="G89" i="11"/>
  <c r="G88" i="11" s="1"/>
  <c r="F88" i="11"/>
  <c r="F89" i="11" s="1"/>
  <c r="E88" i="11"/>
  <c r="E89" i="11" s="1"/>
  <c r="D88" i="11"/>
  <c r="D89" i="11" s="1"/>
  <c r="C88" i="11"/>
  <c r="C89" i="11" s="1"/>
  <c r="B88" i="11"/>
  <c r="B89" i="11" s="1"/>
  <c r="F84" i="11"/>
  <c r="F83" i="11" s="1"/>
  <c r="D84" i="11"/>
  <c r="D83" i="11" s="1"/>
  <c r="B84" i="11"/>
  <c r="B83" i="11" s="1"/>
  <c r="G81" i="11"/>
  <c r="G82" i="11" s="1"/>
  <c r="G83" i="11" s="1"/>
  <c r="G84" i="11" s="1"/>
  <c r="F81" i="11"/>
  <c r="F82" i="11" s="1"/>
  <c r="E81" i="11"/>
  <c r="E82" i="11" s="1"/>
  <c r="E83" i="11" s="1"/>
  <c r="E84" i="11" s="1"/>
  <c r="D81" i="11"/>
  <c r="D82" i="11" s="1"/>
  <c r="C81" i="11"/>
  <c r="C82" i="11" s="1"/>
  <c r="C83" i="11" s="1"/>
  <c r="C84" i="11" s="1"/>
  <c r="B81" i="11"/>
  <c r="B82" i="11" s="1"/>
  <c r="E75" i="11"/>
  <c r="E74" i="11" s="1"/>
  <c r="B75" i="11"/>
  <c r="B74" i="11" s="1"/>
  <c r="G74" i="11"/>
  <c r="G75" i="11" s="1"/>
  <c r="F74" i="11"/>
  <c r="F75" i="11" s="1"/>
  <c r="D74" i="11"/>
  <c r="D75" i="11" s="1"/>
  <c r="C74" i="11"/>
  <c r="C75" i="11" s="1"/>
  <c r="G67" i="11"/>
  <c r="G68" i="11" s="1"/>
  <c r="F67" i="11"/>
  <c r="F68" i="11" s="1"/>
  <c r="E67" i="11"/>
  <c r="E68" i="11" s="1"/>
  <c r="D67" i="11"/>
  <c r="D68" i="11" s="1"/>
  <c r="C67" i="11"/>
  <c r="C68" i="11" s="1"/>
  <c r="B67" i="11"/>
  <c r="B68" i="11" s="1"/>
  <c r="G60" i="11"/>
  <c r="G61" i="11" s="1"/>
  <c r="F60" i="11"/>
  <c r="F61" i="11" s="1"/>
  <c r="E60" i="11"/>
  <c r="E61" i="11" s="1"/>
  <c r="D60" i="11"/>
  <c r="D61" i="11" s="1"/>
  <c r="C60" i="11"/>
  <c r="C61" i="11" s="1"/>
  <c r="B60" i="11"/>
  <c r="B61" i="11" s="1"/>
  <c r="C54" i="11"/>
  <c r="C53" i="11" s="1"/>
  <c r="G53" i="11"/>
  <c r="G54" i="11" s="1"/>
  <c r="F53" i="11"/>
  <c r="F54" i="11" s="1"/>
  <c r="E53" i="11"/>
  <c r="E54" i="11" s="1"/>
  <c r="D53" i="11"/>
  <c r="D54" i="11" s="1"/>
  <c r="B53" i="11"/>
  <c r="B54" i="11" s="1"/>
  <c r="G47" i="11"/>
  <c r="G46" i="11" s="1"/>
  <c r="F46" i="11"/>
  <c r="F47" i="11" s="1"/>
  <c r="E46" i="11"/>
  <c r="E47" i="11" s="1"/>
  <c r="D46" i="11"/>
  <c r="D47" i="11" s="1"/>
  <c r="C46" i="11"/>
  <c r="C47" i="11" s="1"/>
  <c r="B46" i="11"/>
  <c r="B47" i="11" s="1"/>
  <c r="D44" i="11"/>
  <c r="D43" i="11" s="1"/>
  <c r="D42" i="11" s="1"/>
  <c r="D41" i="11" s="1"/>
  <c r="D40" i="11" s="1"/>
  <c r="D39" i="11" s="1"/>
  <c r="D38" i="11" s="1"/>
  <c r="D37" i="11" s="1"/>
  <c r="D36" i="11" s="1"/>
  <c r="D35" i="11" s="1"/>
  <c r="D34" i="11" s="1"/>
  <c r="D33" i="11" s="1"/>
  <c r="D32" i="11" s="1"/>
  <c r="D31" i="11" s="1"/>
  <c r="D30" i="11" s="1"/>
  <c r="D29" i="11" s="1"/>
  <c r="D28" i="11" s="1"/>
  <c r="D27" i="11" s="1"/>
  <c r="D26" i="11" s="1"/>
  <c r="D25" i="11" s="1"/>
  <c r="D24" i="11" s="1"/>
  <c r="D23" i="11" s="1"/>
  <c r="E40" i="11"/>
  <c r="E39" i="11" s="1"/>
  <c r="B40" i="11"/>
  <c r="G39" i="11"/>
  <c r="G40" i="11" s="1"/>
  <c r="F39" i="11"/>
  <c r="F40" i="11" s="1"/>
  <c r="C39" i="11"/>
  <c r="C40" i="11" s="1"/>
  <c r="B39" i="11"/>
  <c r="G33" i="11"/>
  <c r="G32" i="11" s="1"/>
  <c r="F32" i="11"/>
  <c r="F33" i="11" s="1"/>
  <c r="E32" i="11"/>
  <c r="E33" i="11" s="1"/>
  <c r="C32" i="11"/>
  <c r="C33" i="11" s="1"/>
  <c r="B32" i="11"/>
  <c r="B33" i="11" s="1"/>
  <c r="C30" i="11"/>
  <c r="C29" i="11" s="1"/>
  <c r="C28" i="11" s="1"/>
  <c r="C27" i="11" s="1"/>
  <c r="C26" i="11" s="1"/>
  <c r="C25" i="11" s="1"/>
  <c r="C24" i="11" s="1"/>
  <c r="C23" i="11" s="1"/>
  <c r="G25" i="11"/>
  <c r="G26" i="11" s="1"/>
  <c r="F25" i="11"/>
  <c r="F26" i="11" s="1"/>
  <c r="E25" i="11"/>
  <c r="E26" i="11" s="1"/>
  <c r="B25" i="11"/>
  <c r="B26" i="11" s="1"/>
  <c r="G110" i="10"/>
  <c r="G109" i="10" s="1"/>
  <c r="F110" i="10"/>
  <c r="F109" i="10" s="1"/>
  <c r="E109" i="10"/>
  <c r="E110" i="10" s="1"/>
  <c r="D109" i="10"/>
  <c r="D110" i="10" s="1"/>
  <c r="C109" i="10"/>
  <c r="C110" i="10" s="1"/>
  <c r="B109" i="10"/>
  <c r="B110" i="10" s="1"/>
  <c r="G103" i="10"/>
  <c r="G102" i="10" s="1"/>
  <c r="B103" i="10"/>
  <c r="B102" i="10" s="1"/>
  <c r="F102" i="10"/>
  <c r="F103" i="10" s="1"/>
  <c r="E102" i="10"/>
  <c r="E103" i="10" s="1"/>
  <c r="D102" i="10"/>
  <c r="D103" i="10" s="1"/>
  <c r="C102" i="10"/>
  <c r="C103" i="10" s="1"/>
  <c r="G94" i="10"/>
  <c r="G95" i="10" s="1"/>
  <c r="G96" i="10" s="1"/>
  <c r="F94" i="10"/>
  <c r="F95" i="10" s="1"/>
  <c r="F96" i="10" s="1"/>
  <c r="E94" i="10"/>
  <c r="E95" i="10" s="1"/>
  <c r="E96" i="10" s="1"/>
  <c r="D94" i="10"/>
  <c r="D95" i="10" s="1"/>
  <c r="D96" i="10" s="1"/>
  <c r="C94" i="10"/>
  <c r="C95" i="10" s="1"/>
  <c r="C96" i="10" s="1"/>
  <c r="B94" i="10"/>
  <c r="B95" i="10" s="1"/>
  <c r="B96" i="10" s="1"/>
  <c r="B89" i="10"/>
  <c r="B88" i="10" s="1"/>
  <c r="G88" i="10"/>
  <c r="G89" i="10" s="1"/>
  <c r="F88" i="10"/>
  <c r="F89" i="10" s="1"/>
  <c r="E88" i="10"/>
  <c r="E89" i="10" s="1"/>
  <c r="D88" i="10"/>
  <c r="D89" i="10" s="1"/>
  <c r="C88" i="10"/>
  <c r="C89" i="10" s="1"/>
  <c r="E84" i="10"/>
  <c r="E83" i="10" s="1"/>
  <c r="B84" i="10"/>
  <c r="B83" i="10" s="1"/>
  <c r="G81" i="10"/>
  <c r="G82" i="10" s="1"/>
  <c r="G83" i="10" s="1"/>
  <c r="G84" i="10" s="1"/>
  <c r="F81" i="10"/>
  <c r="F82" i="10" s="1"/>
  <c r="F83" i="10" s="1"/>
  <c r="F84" i="10" s="1"/>
  <c r="E81" i="10"/>
  <c r="E82" i="10" s="1"/>
  <c r="D81" i="10"/>
  <c r="D82" i="10" s="1"/>
  <c r="D83" i="10" s="1"/>
  <c r="D84" i="10" s="1"/>
  <c r="C81" i="10"/>
  <c r="C82" i="10" s="1"/>
  <c r="C83" i="10" s="1"/>
  <c r="C84" i="10" s="1"/>
  <c r="B81" i="10"/>
  <c r="B82" i="10" s="1"/>
  <c r="F75" i="10"/>
  <c r="F74" i="10" s="1"/>
  <c r="G74" i="10"/>
  <c r="G75" i="10" s="1"/>
  <c r="E74" i="10"/>
  <c r="E75" i="10" s="1"/>
  <c r="D74" i="10"/>
  <c r="D75" i="10" s="1"/>
  <c r="C74" i="10"/>
  <c r="C75" i="10" s="1"/>
  <c r="B74" i="10"/>
  <c r="B75" i="10" s="1"/>
  <c r="B68" i="10"/>
  <c r="B67" i="10" s="1"/>
  <c r="G67" i="10"/>
  <c r="G68" i="10" s="1"/>
  <c r="F67" i="10"/>
  <c r="F68" i="10" s="1"/>
  <c r="D67" i="10"/>
  <c r="D68" i="10" s="1"/>
  <c r="C67" i="10"/>
  <c r="C68" i="10" s="1"/>
  <c r="E66" i="10"/>
  <c r="E67" i="10" s="1"/>
  <c r="E68" i="10" s="1"/>
  <c r="G60" i="10"/>
  <c r="G61" i="10" s="1"/>
  <c r="F60" i="10"/>
  <c r="F61" i="10" s="1"/>
  <c r="E60" i="10"/>
  <c r="E61" i="10" s="1"/>
  <c r="D60" i="10"/>
  <c r="D61" i="10" s="1"/>
  <c r="C60" i="10"/>
  <c r="C61" i="10" s="1"/>
  <c r="B60" i="10"/>
  <c r="B61" i="10" s="1"/>
  <c r="E56" i="10"/>
  <c r="E55" i="10" s="1"/>
  <c r="E54" i="10" s="1"/>
  <c r="E53" i="10" s="1"/>
  <c r="E52" i="10" s="1"/>
  <c r="E51" i="10" s="1"/>
  <c r="E50" i="10" s="1"/>
  <c r="E49" i="10" s="1"/>
  <c r="E48" i="10" s="1"/>
  <c r="E47" i="10" s="1"/>
  <c r="E46" i="10" s="1"/>
  <c r="E45" i="10" s="1"/>
  <c r="E44" i="10" s="1"/>
  <c r="E43" i="10" s="1"/>
  <c r="E42" i="10" s="1"/>
  <c r="E41" i="10" s="1"/>
  <c r="E40" i="10" s="1"/>
  <c r="E39" i="10" s="1"/>
  <c r="E38" i="10" s="1"/>
  <c r="E37" i="10" s="1"/>
  <c r="E36" i="10" s="1"/>
  <c r="E35" i="10" s="1"/>
  <c r="E34" i="10" s="1"/>
  <c r="E33" i="10" s="1"/>
  <c r="E32" i="10" s="1"/>
  <c r="E31" i="10" s="1"/>
  <c r="E30" i="10" s="1"/>
  <c r="E29" i="10" s="1"/>
  <c r="E28" i="10" s="1"/>
  <c r="E27" i="10" s="1"/>
  <c r="E26" i="10" s="1"/>
  <c r="E25" i="10" s="1"/>
  <c r="E24" i="10" s="1"/>
  <c r="E23" i="10" s="1"/>
  <c r="G53" i="10"/>
  <c r="G54" i="10" s="1"/>
  <c r="F53" i="10"/>
  <c r="F54" i="10" s="1"/>
  <c r="D53" i="10"/>
  <c r="D54" i="10" s="1"/>
  <c r="C53" i="10"/>
  <c r="C54" i="10" s="1"/>
  <c r="B53" i="10"/>
  <c r="B54" i="10" s="1"/>
  <c r="G46" i="10"/>
  <c r="G47" i="10" s="1"/>
  <c r="F46" i="10"/>
  <c r="F47" i="10" s="1"/>
  <c r="D46" i="10"/>
  <c r="D47" i="10" s="1"/>
  <c r="C46" i="10"/>
  <c r="C47" i="10" s="1"/>
  <c r="B46" i="10"/>
  <c r="B47" i="10" s="1"/>
  <c r="G39" i="10"/>
  <c r="G40" i="10" s="1"/>
  <c r="F39" i="10"/>
  <c r="F40" i="10" s="1"/>
  <c r="D39" i="10"/>
  <c r="D40" i="10" s="1"/>
  <c r="C39" i="10"/>
  <c r="C40" i="10" s="1"/>
  <c r="B39" i="10"/>
  <c r="B40" i="10" s="1"/>
  <c r="G32" i="10"/>
  <c r="G33" i="10" s="1"/>
  <c r="F32" i="10"/>
  <c r="F33" i="10" s="1"/>
  <c r="D32" i="10"/>
  <c r="D33" i="10" s="1"/>
  <c r="C32" i="10"/>
  <c r="C33" i="10" s="1"/>
  <c r="B32" i="10"/>
  <c r="B33" i="10" s="1"/>
  <c r="D28" i="10"/>
  <c r="D27" i="10" s="1"/>
  <c r="D26" i="10" s="1"/>
  <c r="D25" i="10" s="1"/>
  <c r="D24" i="10" s="1"/>
  <c r="D23" i="10" s="1"/>
  <c r="G25" i="10"/>
  <c r="G26" i="10" s="1"/>
  <c r="F25" i="10"/>
  <c r="F26" i="10" s="1"/>
  <c r="C25" i="10"/>
  <c r="C26" i="10" s="1"/>
  <c r="B25" i="10"/>
  <c r="B26" i="10" s="1"/>
  <c r="T15" i="3" l="1"/>
  <c r="T14" i="3"/>
  <c r="T13" i="3"/>
  <c r="T12" i="3"/>
  <c r="T11" i="3"/>
  <c r="T10" i="3"/>
  <c r="T9" i="3"/>
  <c r="S9" i="3"/>
  <c r="R9" i="3"/>
  <c r="R10" i="9"/>
  <c r="Q10" i="9"/>
  <c r="O10" i="9"/>
  <c r="X10" i="9" s="1"/>
  <c r="J10" i="9"/>
  <c r="W10" i="9" s="1"/>
  <c r="E10" i="9"/>
  <c r="V10" i="9" s="1"/>
  <c r="R9" i="9"/>
  <c r="Q9" i="9"/>
  <c r="O9" i="9"/>
  <c r="X9" i="9" s="1"/>
  <c r="J9" i="9"/>
  <c r="W9" i="9" s="1"/>
  <c r="E9" i="9"/>
  <c r="V9" i="9" s="1"/>
  <c r="B14" i="8"/>
  <c r="C12" i="8" s="1"/>
  <c r="C11" i="8" l="1"/>
  <c r="T10" i="9"/>
  <c r="Y10" i="9" s="1"/>
  <c r="I19" i="9" s="1"/>
  <c r="T9" i="9"/>
  <c r="H28" i="9"/>
  <c r="G19" i="9"/>
  <c r="G21" i="9"/>
  <c r="G18" i="9"/>
  <c r="H25" i="9"/>
  <c r="G17" i="9"/>
  <c r="H15" i="9"/>
  <c r="H16" i="9"/>
  <c r="D16" i="9"/>
  <c r="B29" i="9"/>
  <c r="B28" i="9"/>
  <c r="B27" i="9"/>
  <c r="B25" i="9"/>
  <c r="B22" i="9"/>
  <c r="B23" i="9"/>
  <c r="B26" i="9"/>
  <c r="B24" i="9"/>
  <c r="B21" i="9"/>
  <c r="B19" i="9"/>
  <c r="B18" i="9"/>
  <c r="B17" i="9"/>
  <c r="G29" i="9"/>
  <c r="G28" i="9"/>
  <c r="G27" i="9"/>
  <c r="G25" i="9"/>
  <c r="G23" i="9"/>
  <c r="G20" i="9"/>
  <c r="G26" i="9"/>
  <c r="G24" i="9"/>
  <c r="G16" i="9"/>
  <c r="G15" i="9"/>
  <c r="H26" i="9"/>
  <c r="H24" i="9"/>
  <c r="H22" i="9"/>
  <c r="B16" i="9"/>
  <c r="F29" i="9"/>
  <c r="F28" i="9"/>
  <c r="F22" i="9"/>
  <c r="F27" i="9"/>
  <c r="F25" i="9"/>
  <c r="F23" i="9"/>
  <c r="F21" i="9"/>
  <c r="F19" i="9"/>
  <c r="F18" i="9"/>
  <c r="F17" i="9"/>
  <c r="I26" i="9"/>
  <c r="I22" i="9"/>
  <c r="D15" i="9"/>
  <c r="C17" i="9"/>
  <c r="C18" i="9"/>
  <c r="C19" i="9"/>
  <c r="H20" i="9"/>
  <c r="C21" i="9"/>
  <c r="H23" i="9"/>
  <c r="F24" i="9"/>
  <c r="C27" i="9"/>
  <c r="B30" i="9"/>
  <c r="D29" i="9"/>
  <c r="C29" i="9"/>
  <c r="F15" i="9"/>
  <c r="F16" i="9"/>
  <c r="B20" i="9"/>
  <c r="C25" i="9"/>
  <c r="H27" i="9"/>
  <c r="C28" i="9"/>
  <c r="H29" i="9"/>
  <c r="C23" i="9"/>
  <c r="C20" i="9"/>
  <c r="C26" i="9"/>
  <c r="C24" i="9"/>
  <c r="C16" i="9"/>
  <c r="C15" i="9"/>
  <c r="D28" i="9"/>
  <c r="D27" i="9"/>
  <c r="D25" i="9"/>
  <c r="D22" i="9"/>
  <c r="D20" i="9"/>
  <c r="C22" i="9"/>
  <c r="B15" i="9"/>
  <c r="F20" i="9"/>
  <c r="I21" i="9"/>
  <c r="G22" i="9"/>
  <c r="D23" i="9"/>
  <c r="F26" i="9"/>
  <c r="D17" i="9"/>
  <c r="H17" i="9"/>
  <c r="D18" i="9"/>
  <c r="H18" i="9"/>
  <c r="D19" i="9"/>
  <c r="H19" i="9"/>
  <c r="D21" i="9"/>
  <c r="H21" i="9"/>
  <c r="D24" i="9"/>
  <c r="D26" i="9"/>
  <c r="C13" i="8"/>
  <c r="C14" i="8"/>
  <c r="I20" i="9" l="1"/>
  <c r="I18" i="9"/>
  <c r="I15" i="9"/>
  <c r="I24" i="9"/>
  <c r="I28" i="9"/>
  <c r="I25" i="9"/>
  <c r="H30" i="9"/>
  <c r="I29" i="9"/>
  <c r="I23" i="9"/>
  <c r="I16" i="9"/>
  <c r="I27" i="9"/>
  <c r="I17" i="9"/>
  <c r="C30" i="9"/>
  <c r="Y9" i="9"/>
  <c r="E17" i="9" s="1"/>
  <c r="F30" i="9"/>
  <c r="D30" i="9"/>
  <c r="I30" i="9"/>
  <c r="G30" i="9"/>
  <c r="E30" i="9" l="1"/>
  <c r="E21" i="9"/>
  <c r="E25" i="9"/>
  <c r="E23" i="9"/>
  <c r="E16" i="9"/>
  <c r="E20" i="9"/>
  <c r="E18" i="9"/>
  <c r="E27" i="9"/>
  <c r="E15" i="9"/>
  <c r="E29" i="9"/>
  <c r="E19" i="9"/>
  <c r="E26" i="9"/>
  <c r="E28" i="9"/>
  <c r="E24" i="9"/>
  <c r="E22" i="9"/>
  <c r="E31" i="9"/>
  <c r="I31" i="9"/>
  <c r="D31" i="9"/>
  <c r="H31" i="9"/>
  <c r="F31" i="9"/>
  <c r="B31" i="9"/>
  <c r="C31" i="9"/>
  <c r="G31" i="9"/>
  <c r="E32" i="9" l="1"/>
  <c r="I32" i="9"/>
  <c r="H32" i="9"/>
  <c r="G32" i="9"/>
  <c r="B32" i="9"/>
  <c r="F32" i="9"/>
  <c r="C32" i="9"/>
  <c r="D32" i="9"/>
  <c r="E33" i="9" l="1"/>
  <c r="I33" i="9"/>
  <c r="D33" i="9"/>
  <c r="H33" i="9"/>
  <c r="C33" i="9"/>
  <c r="G33" i="9"/>
  <c r="F33" i="9"/>
  <c r="B33" i="9"/>
  <c r="N15" i="3"/>
  <c r="D15" i="3"/>
  <c r="C15" i="3"/>
  <c r="I15" i="3" s="1"/>
  <c r="N14" i="3"/>
  <c r="D14" i="3"/>
  <c r="J14" i="3" s="1"/>
  <c r="N13" i="3"/>
  <c r="N12" i="3"/>
  <c r="J12" i="3"/>
  <c r="N11" i="3"/>
  <c r="J11" i="3"/>
  <c r="S12" i="3"/>
  <c r="R11" i="3"/>
  <c r="N10" i="3"/>
  <c r="J10" i="3"/>
  <c r="I10" i="3"/>
  <c r="N9" i="3"/>
  <c r="J9" i="3"/>
  <c r="H8" i="3"/>
  <c r="M7" i="3"/>
  <c r="D9" i="2"/>
  <c r="D10" i="2" s="1"/>
  <c r="E8" i="2"/>
  <c r="F8" i="2" s="1"/>
  <c r="G8" i="2" s="1"/>
  <c r="H8" i="2" s="1"/>
  <c r="P6" i="2"/>
  <c r="S6" i="2" s="1"/>
  <c r="O6" i="2"/>
  <c r="R6" i="2" s="1"/>
  <c r="N6" i="2"/>
  <c r="Q6" i="2" s="1"/>
  <c r="E9" i="2" l="1"/>
  <c r="G10" i="3"/>
  <c r="O14" i="3"/>
  <c r="O15" i="3"/>
  <c r="O12" i="3"/>
  <c r="E34" i="9"/>
  <c r="I34" i="9"/>
  <c r="D34" i="9"/>
  <c r="B34" i="9"/>
  <c r="G34" i="9"/>
  <c r="H34" i="9"/>
  <c r="F34" i="9"/>
  <c r="C34" i="9"/>
  <c r="K10" i="3"/>
  <c r="M10" i="3" s="1"/>
  <c r="O10" i="3"/>
  <c r="O11" i="3"/>
  <c r="O13" i="3"/>
  <c r="O9" i="3"/>
  <c r="E15" i="3"/>
  <c r="G15" i="3" s="1"/>
  <c r="C14" i="3"/>
  <c r="E14" i="3" s="1"/>
  <c r="G14" i="3" s="1"/>
  <c r="I14" i="3"/>
  <c r="K15" i="3"/>
  <c r="M15" i="3" s="1"/>
  <c r="D13" i="3"/>
  <c r="C13" i="3"/>
  <c r="E13" i="3" s="1"/>
  <c r="G13" i="3" s="1"/>
  <c r="R14" i="3"/>
  <c r="R13" i="3"/>
  <c r="C9" i="3"/>
  <c r="E10" i="3"/>
  <c r="S11" i="3"/>
  <c r="R15" i="3"/>
  <c r="S15" i="3"/>
  <c r="R12" i="3"/>
  <c r="S13" i="3"/>
  <c r="S14" i="3"/>
  <c r="F9" i="2" l="1"/>
  <c r="G9" i="2" s="1"/>
  <c r="H9" i="2" s="1"/>
  <c r="E10" i="2"/>
  <c r="F10" i="2" s="1"/>
  <c r="G10" i="2" s="1"/>
  <c r="H10" i="2" s="1"/>
  <c r="E35" i="9"/>
  <c r="I35" i="9"/>
  <c r="B35" i="9"/>
  <c r="G35" i="9"/>
  <c r="F35" i="9"/>
  <c r="D35" i="9"/>
  <c r="C35" i="9"/>
  <c r="H35" i="9"/>
  <c r="P15" i="3"/>
  <c r="K14" i="3"/>
  <c r="M14" i="3" s="1"/>
  <c r="I13" i="3"/>
  <c r="K13" i="3" s="1"/>
  <c r="M13" i="3" s="1"/>
  <c r="E9" i="3"/>
  <c r="G9" i="3" s="1"/>
  <c r="I9" i="3"/>
  <c r="K9" i="3" s="1"/>
  <c r="M9" i="3" s="1"/>
  <c r="P10" i="3"/>
  <c r="E36" i="9" l="1"/>
  <c r="D36" i="9"/>
  <c r="C36" i="9"/>
  <c r="B36" i="9"/>
  <c r="P13" i="3"/>
  <c r="P14" i="3"/>
  <c r="E12" i="3"/>
  <c r="G12" i="3" s="1"/>
  <c r="I12" i="3"/>
  <c r="K12" i="3" s="1"/>
  <c r="M12" i="3" s="1"/>
  <c r="P9" i="3"/>
  <c r="E37" i="9" l="1"/>
  <c r="D37" i="9"/>
  <c r="B37" i="9"/>
  <c r="C37" i="9"/>
  <c r="P12" i="3"/>
  <c r="E11" i="3"/>
  <c r="G11" i="3" s="1"/>
  <c r="I11" i="3"/>
  <c r="K11" i="3" s="1"/>
  <c r="M11" i="3" s="1"/>
  <c r="E38" i="9" l="1"/>
  <c r="D38" i="9"/>
  <c r="B38" i="9"/>
  <c r="C38" i="9"/>
  <c r="P11" i="3"/>
  <c r="E39" i="9" l="1"/>
  <c r="D39" i="9"/>
  <c r="B39" i="9"/>
  <c r="C39" i="9"/>
  <c r="E40" i="9" l="1"/>
  <c r="C40" i="9"/>
  <c r="B40" i="9"/>
  <c r="D40" i="9"/>
</calcChain>
</file>

<file path=xl/sharedStrings.xml><?xml version="1.0" encoding="utf-8"?>
<sst xmlns="http://schemas.openxmlformats.org/spreadsheetml/2006/main" count="167" uniqueCount="98">
  <si>
    <t>Allemagne</t>
  </si>
  <si>
    <t>France : scénario haut</t>
  </si>
  <si>
    <t>France : scénario bas</t>
  </si>
  <si>
    <t>France Stratégie</t>
  </si>
  <si>
    <t>Christine RAYNARD</t>
  </si>
  <si>
    <t>SNCF : http://www.voyages-sncf.com/billet-train</t>
  </si>
  <si>
    <t>Ouibus : http://fr.ouibus.com/fr/mobile/reservation</t>
  </si>
  <si>
    <t>FlixBus : https://shop.flixbus.fr/?_ga=1.48748774.1572750417.1472727695</t>
  </si>
  <si>
    <t>Relations</t>
  </si>
  <si>
    <t>SNCF TGV</t>
  </si>
  <si>
    <t>Ouibus</t>
  </si>
  <si>
    <t>FlixBus</t>
  </si>
  <si>
    <t>Eurolines</t>
  </si>
  <si>
    <t>Train</t>
  </si>
  <si>
    <t>Autocar</t>
  </si>
  <si>
    <t>Tarif</t>
  </si>
  <si>
    <t>Avion</t>
  </si>
  <si>
    <t>Paris - Génève</t>
  </si>
  <si>
    <t>Paris - Berlin</t>
  </si>
  <si>
    <t>Relevé de prix comparatif TGV / autocar / avion</t>
  </si>
  <si>
    <t>1) Relation : Paris =&gt; Genève</t>
  </si>
  <si>
    <t>2) Date du voyage : 01 décembre 2016</t>
  </si>
  <si>
    <t>3) Tarif le moins cher en aller simple</t>
  </si>
  <si>
    <t>4) Point de départ / arrivée et temps de trajet direct :</t>
  </si>
  <si>
    <t>SNCF TGV Lyria : Paris Gare de Lyon, 3h01 à 3h16</t>
  </si>
  <si>
    <t>Ouibus : gare routière de Paris Bercy, Genève gare, 7h45 à 8h30</t>
  </si>
  <si>
    <t>FlixBus : gare routière Paris Porte Maillot,7h15</t>
  </si>
  <si>
    <t>Eurolines : gare routière de Gallieni (Bagnolet), 8h15</t>
  </si>
  <si>
    <t>Air France : Paris Charles de Gaulle, 1h05 à 1h10</t>
  </si>
  <si>
    <t>EasyJet : Paris Orly, 1h05 à 1h10</t>
  </si>
  <si>
    <t>5) Sites Internet :</t>
  </si>
  <si>
    <t>Eurolines : http://www.eurolines.fr/fr/</t>
  </si>
  <si>
    <t>Air France : http://www.airfrance.fr/cgi-bin/AF/FR/fr/common/home/vols/billet-avion.do</t>
  </si>
  <si>
    <t>EasyJet : http://www.easyjet.com/fr/</t>
  </si>
  <si>
    <t>Date resa</t>
  </si>
  <si>
    <t>Air France</t>
  </si>
  <si>
    <t>EasyJet</t>
  </si>
  <si>
    <t>1) Relation : Paris =&gt; Berlin</t>
  </si>
  <si>
    <t>4) Point de départ / arrivée et temps de trajet direct et avec 1 correspondance</t>
  </si>
  <si>
    <t>SNCF TGV / Thalys + ICE : Paris Est, Berlin Hbf, avec 1 correspondance 8h06 à 8h46</t>
  </si>
  <si>
    <t>FlixBus : gare routière Paris Porte Maillot, Berlin gare routière, direct 12h20 à 15h55, avec 1 correspondance 16h50 à 32h</t>
  </si>
  <si>
    <t>Eurolines : gare routière de Gallieni (Bagnolet), Berlin, direct 14h15 à 15h30</t>
  </si>
  <si>
    <t>Air France : Paris Charles de Gaulle, Berlin Tegel, direct 1h40, avec 1 correspondance 3h30 à 3h35</t>
  </si>
  <si>
    <t>EasyJet : Paris Orly, Berlin Schoenefeld, direct 1h40</t>
  </si>
  <si>
    <t>Eurowings : Paris Charles de Gaulle, Berlin Tegel, direct 1h35, avec 1 correspondance 3h15 à 7h</t>
  </si>
  <si>
    <t>Eurowings : https://www.eurowings.com/skysales/Search.aspx?culture=fr-FR</t>
  </si>
  <si>
    <t>SNCF</t>
  </si>
  <si>
    <t>Eurowings</t>
  </si>
  <si>
    <t>Rabattement</t>
  </si>
  <si>
    <t>Parcours</t>
  </si>
  <si>
    <t>O</t>
  </si>
  <si>
    <t>D</t>
  </si>
  <si>
    <t>Temps de déplacement</t>
  </si>
  <si>
    <t>Total</t>
  </si>
  <si>
    <t>TGV</t>
  </si>
  <si>
    <t>comme route</t>
  </si>
  <si>
    <t>comme route par Montpellier</t>
  </si>
  <si>
    <t>Valeur du temps en €2016</t>
  </si>
  <si>
    <t>Autocar/train</t>
  </si>
  <si>
    <t>Temps généralisé</t>
  </si>
  <si>
    <t>CG***</t>
  </si>
  <si>
    <t>parcours</t>
  </si>
  <si>
    <t>*</t>
  </si>
  <si>
    <t>Tarif **</t>
  </si>
  <si>
    <t xml:space="preserve">Temps de </t>
  </si>
  <si>
    <t>Paris-Genève</t>
  </si>
  <si>
    <t>Paris-Berlin</t>
  </si>
  <si>
    <t>Blablacar</t>
  </si>
  <si>
    <t>Prix</t>
  </si>
  <si>
    <t>Flixbus</t>
  </si>
  <si>
    <t>Isilines</t>
  </si>
  <si>
    <t>Tous modes</t>
  </si>
  <si>
    <t>Part de marché</t>
  </si>
  <si>
    <t xml:space="preserve"> </t>
  </si>
  <si>
    <t>Opérateurs</t>
  </si>
  <si>
    <t>Sources : France Stratégie</t>
  </si>
  <si>
    <t>Nombre de liaisons</t>
  </si>
  <si>
    <t>Source : rapport Quinet 2013</t>
  </si>
  <si>
    <t>Distance en km</t>
  </si>
  <si>
    <t>Vol d'oiseau</t>
  </si>
  <si>
    <t>Route</t>
  </si>
  <si>
    <t>Calcul réalisé avec la même valeur moyenne du temps tous modes</t>
  </si>
  <si>
    <t xml:space="preserve">* temps de parcours le plus rapide; </t>
  </si>
  <si>
    <t>*** CG : Coût généralisé intégrant aussi les temps de rabattement</t>
  </si>
  <si>
    <t>Rabattement*</t>
  </si>
  <si>
    <t>* Paris, Berlin : 60 mn temps d'accès + 30 mn check in + 30 mn avant heure de vol / Genève : 30 mn temps d'accès + 30 mn checkin + 30 mn avant heure de vol</t>
  </si>
  <si>
    <t>Valeur du temps en €/h</t>
  </si>
  <si>
    <t xml:space="preserve">** tarif moyen entre le plus bas et le plus haut pour le train une semaine avant le voyage; </t>
  </si>
  <si>
    <t>Source : ARAFER, bilan trimestriel SLO T1 2017 (page 6)</t>
  </si>
  <si>
    <t>Coût généralisé</t>
  </si>
  <si>
    <t>Paris- Toulouse</t>
  </si>
  <si>
    <t>Lyon- Strasbourg</t>
  </si>
  <si>
    <t>Lyon- Toulouse</t>
  </si>
  <si>
    <t>Lyon- Nantes</t>
  </si>
  <si>
    <t>France : scénario médian</t>
  </si>
  <si>
    <t>Paris-     Lille</t>
  </si>
  <si>
    <t>Paris-     Lyon</t>
  </si>
  <si>
    <t>Paris-     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</si>
</sst>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10" applyNumberFormat="0" applyAlignment="0">
      <alignment vertical="center"/>
      <protection locked="0"/>
    </xf>
    <xf numFmtId="0" fontId="11" fillId="3" borderId="0" applyNumberFormat="0">
      <alignment horizontal="centerContinuous" vertical="top"/>
    </xf>
  </cellStyleXfs>
  <cellXfs count="99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Font="1"/>
    <xf numFmtId="165" fontId="0" fillId="0" borderId="0" xfId="1" applyNumberFormat="1" applyFont="1"/>
    <xf numFmtId="9" fontId="0" fillId="0" borderId="0" xfId="0" applyNumberFormat="1"/>
    <xf numFmtId="1" fontId="0" fillId="0" borderId="0" xfId="0" applyNumberForma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ont="1" applyFill="1"/>
    <xf numFmtId="0" fontId="6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" fontId="0" fillId="0" borderId="0" xfId="0" applyNumberFormat="1" applyFill="1" applyBorder="1" applyAlignment="1">
      <alignment horizontal="left"/>
    </xf>
    <xf numFmtId="0" fontId="0" fillId="2" borderId="0" xfId="0" applyFill="1"/>
    <xf numFmtId="0" fontId="2" fillId="0" borderId="1" xfId="0" applyFont="1" applyBorder="1" applyAlignment="1">
      <alignment horizontal="justify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justify" vertical="center" wrapText="1"/>
    </xf>
    <xf numFmtId="0" fontId="0" fillId="0" borderId="4" xfId="0" applyBorder="1"/>
    <xf numFmtId="0" fontId="3" fillId="0" borderId="3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9" xfId="0" applyBorder="1"/>
    <xf numFmtId="0" fontId="6" fillId="0" borderId="6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6" fillId="0" borderId="1" xfId="0" applyFont="1" applyBorder="1"/>
    <xf numFmtId="1" fontId="0" fillId="0" borderId="1" xfId="0" applyNumberFormat="1" applyFont="1" applyBorder="1"/>
    <xf numFmtId="0" fontId="6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0" fontId="0" fillId="0" borderId="0" xfId="0" applyNumberFormat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4" fontId="4" fillId="0" borderId="1" xfId="0" applyNumberFormat="1" applyFont="1" applyBorder="1"/>
    <xf numFmtId="165" fontId="6" fillId="0" borderId="1" xfId="1" applyNumberFormat="1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0" xfId="0" quotePrefix="1" applyFont="1"/>
    <xf numFmtId="0" fontId="0" fillId="0" borderId="4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9" xfId="0" applyFont="1" applyBorder="1"/>
    <xf numFmtId="20" fontId="0" fillId="0" borderId="1" xfId="0" applyNumberFormat="1" applyFont="1" applyBorder="1" applyAlignment="1">
      <alignment horizontal="center"/>
    </xf>
    <xf numFmtId="20" fontId="0" fillId="0" borderId="1" xfId="0" applyNumberFormat="1" applyFont="1" applyBorder="1"/>
    <xf numFmtId="1" fontId="0" fillId="0" borderId="3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9" fillId="0" borderId="0" xfId="0" applyFont="1"/>
    <xf numFmtId="1" fontId="0" fillId="0" borderId="1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">
    <cellStyle name="Column label (no wrap)" xfId="3"/>
    <cellStyle name="Input data" xfId="2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A0E1"/>
      <color rgb="FF8E8E8E"/>
      <color rgb="FFB2B2B2"/>
      <color rgb="FF969696"/>
      <color rgb="FFF59100"/>
      <color rgb="FF0073B4"/>
      <color rgb="FF0069B4"/>
      <color rgb="FF4D4D4D"/>
      <color rgb="FF1428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33232190118"/>
          <c:y val="0.14340215858012031"/>
          <c:w val="0.82998358214931867"/>
          <c:h val="0.62367023352850126"/>
        </c:manualLayout>
      </c:layout>
      <c:lineChart>
        <c:grouping val="standard"/>
        <c:varyColors val="0"/>
        <c:ser>
          <c:idx val="0"/>
          <c:order val="0"/>
          <c:tx>
            <c:strRef>
              <c:f>'Futurs possibles'!$A$7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0069B4"/>
              </a:solidFill>
            </a:ln>
          </c:spPr>
          <c:marker>
            <c:symbol val="none"/>
          </c:marker>
          <c:cat>
            <c:numRef>
              <c:f>'Futurs possibles'!$B$6:$S$6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'Futurs possibles'!$B$7:$S$7</c:f>
              <c:numCache>
                <c:formatCode>0.0</c:formatCode>
                <c:ptCount val="18"/>
                <c:pt idx="0" formatCode="General">
                  <c:v>8.1999999999999993</c:v>
                </c:pt>
                <c:pt idx="1">
                  <c:v>16</c:v>
                </c:pt>
                <c:pt idx="2">
                  <c:v>20</c:v>
                </c:pt>
                <c:pt idx="3">
                  <c:v>24</c:v>
                </c:pt>
                <c:pt idx="9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'Futurs possibles'!$A$8</c:f>
              <c:strCache>
                <c:ptCount val="1"/>
                <c:pt idx="0">
                  <c:v>France : scénario haut</c:v>
                </c:pt>
              </c:strCache>
            </c:strRef>
          </c:tx>
          <c:spPr>
            <a:ln>
              <a:solidFill>
                <a:srgbClr val="B2B2B2"/>
              </a:solidFill>
            </a:ln>
          </c:spPr>
          <c:marker>
            <c:symbol val="none"/>
          </c:marker>
          <c:cat>
            <c:numRef>
              <c:f>'Futurs possibles'!$B$6:$S$6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'Futurs possibles'!$B$8:$S$8</c:f>
              <c:numCache>
                <c:formatCode>General</c:formatCode>
                <c:ptCount val="18"/>
                <c:pt idx="2" formatCode="0.0">
                  <c:v>0.77039999999999997</c:v>
                </c:pt>
                <c:pt idx="3" formatCode="0.0">
                  <c:v>6.141</c:v>
                </c:pt>
                <c:pt idx="4" formatCode="0.0">
                  <c:v>9.2115000000000009</c:v>
                </c:pt>
                <c:pt idx="5" formatCode="0.0">
                  <c:v>11.974950000000002</c:v>
                </c:pt>
                <c:pt idx="6" formatCode="0.0">
                  <c:v>14.369940000000001</c:v>
                </c:pt>
                <c:pt idx="17" formatCode="0.0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'Futurs possibles'!$A$9</c:f>
              <c:strCache>
                <c:ptCount val="1"/>
                <c:pt idx="0">
                  <c:v>France : scénario médian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ymbol val="none"/>
          </c:marker>
          <c:cat>
            <c:numRef>
              <c:f>'Futurs possibles'!$B$6:$S$6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'Futurs possibles'!$B$9:$S$9</c:f>
              <c:numCache>
                <c:formatCode>General</c:formatCode>
                <c:ptCount val="18"/>
                <c:pt idx="2" formatCode="0.0">
                  <c:v>0.77039999999999997</c:v>
                </c:pt>
                <c:pt idx="3" formatCode="0.0">
                  <c:v>6.141</c:v>
                </c:pt>
                <c:pt idx="4" formatCode="0.0">
                  <c:v>8.5973999999999986</c:v>
                </c:pt>
                <c:pt idx="5" formatCode="0.0">
                  <c:v>10.746749999999999</c:v>
                </c:pt>
                <c:pt idx="6" formatCode="0.0">
                  <c:v>12.358762499999997</c:v>
                </c:pt>
                <c:pt idx="17" formatCode="0.0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'Futurs possibles'!$A$10</c:f>
              <c:strCache>
                <c:ptCount val="1"/>
                <c:pt idx="0">
                  <c:v>France : scénario bas</c:v>
                </c:pt>
              </c:strCache>
            </c:strRef>
          </c:tx>
          <c:spPr>
            <a:ln>
              <a:solidFill>
                <a:srgbClr val="142882"/>
              </a:solidFill>
            </a:ln>
          </c:spPr>
          <c:marker>
            <c:symbol val="none"/>
          </c:marker>
          <c:cat>
            <c:numRef>
              <c:f>'Futurs possibles'!$B$6:$S$6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'Futurs possibles'!$B$10:$S$10</c:f>
              <c:numCache>
                <c:formatCode>General</c:formatCode>
                <c:ptCount val="18"/>
                <c:pt idx="2" formatCode="0.0">
                  <c:v>0.77039999999999997</c:v>
                </c:pt>
                <c:pt idx="3" formatCode="0.0">
                  <c:v>6.141</c:v>
                </c:pt>
                <c:pt idx="4" formatCode="0.0">
                  <c:v>7.9833000000000007</c:v>
                </c:pt>
                <c:pt idx="5" formatCode="0.0">
                  <c:v>9.1807949999999998</c:v>
                </c:pt>
                <c:pt idx="6" formatCode="0.0">
                  <c:v>10.098874500000001</c:v>
                </c:pt>
                <c:pt idx="17" formatCode="0.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68224"/>
        <c:axId val="98469760"/>
      </c:lineChart>
      <c:catAx>
        <c:axId val="984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8469760"/>
        <c:crosses val="autoZero"/>
        <c:auto val="1"/>
        <c:lblAlgn val="ctr"/>
        <c:lblOffset val="100"/>
        <c:noMultiLvlLbl val="0"/>
      </c:catAx>
      <c:valAx>
        <c:axId val="98469760"/>
        <c:scaling>
          <c:orientation val="minMax"/>
          <c:max val="40"/>
        </c:scaling>
        <c:delete val="0"/>
        <c:axPos val="l"/>
        <c:majorGridlines>
          <c:spPr>
            <a:ln w="3175"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050" b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Millions</a:t>
                </a:r>
                <a:r>
                  <a:rPr lang="fr-FR" sz="1050" b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 passagers par an</a:t>
                </a:r>
                <a:endParaRPr lang="fr-FR" sz="105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487277744772188E-3"/>
              <c:y val="0.225948116697306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8468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30246463781295"/>
          <c:y val="0.89193727469121253"/>
          <c:w val="0.76451475891234888"/>
          <c:h val="0.10806272530878744"/>
        </c:manualLayout>
      </c:layout>
      <c:overlay val="0"/>
      <c:txPr>
        <a:bodyPr/>
        <a:lstStyle/>
        <a:p>
          <a:pPr>
            <a:defRPr sz="105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11111111111112"/>
          <c:y val="0.18055555555555555"/>
          <c:w val="0.63173709536307965"/>
          <c:h val="0.7129629629629629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69B4"/>
              </a:solidFill>
            </c:spPr>
          </c:dPt>
          <c:dPt>
            <c:idx val="1"/>
            <c:bubble3D val="0"/>
            <c:spPr>
              <a:solidFill>
                <a:srgbClr val="B2B2B2"/>
              </a:solidFill>
            </c:spPr>
          </c:dPt>
          <c:dPt>
            <c:idx val="2"/>
            <c:bubble3D val="0"/>
            <c:spPr>
              <a:solidFill>
                <a:srgbClr val="F59100"/>
              </a:solidFill>
            </c:spPr>
          </c:dPt>
          <c:dLbls>
            <c:dLbl>
              <c:idx val="0"/>
              <c:layout>
                <c:manualLayout>
                  <c:x val="2.6648512104000575E-2"/>
                  <c:y val="-0.3126582677341582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Flixbus</a:t>
                    </a:r>
                    <a:br>
                      <a:rPr lang="en-US" sz="9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8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721</a:t>
                    </a:r>
                    <a:r>
                      <a:rPr lang="en-US" sz="8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liaisons</a:t>
                    </a:r>
                    <a:endParaRPr lang="en-US" sz="8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7558816367221284E-2"/>
                  <c:y val="0.1219743547884505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Isilines </a:t>
                    </a:r>
                  </a:p>
                  <a:p>
                    <a:r>
                      <a:rPr lang="en-US" sz="8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457 liaisons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520941368822068"/>
                  <c:y val="-0.10037691668865788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Ouibus</a:t>
                    </a:r>
                    <a:br>
                      <a:rPr lang="en-US" sz="9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8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318 liaisons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Liaisons!$A$11:$A$13</c:f>
              <c:strCache>
                <c:ptCount val="3"/>
                <c:pt idx="0">
                  <c:v>Flixbus</c:v>
                </c:pt>
                <c:pt idx="1">
                  <c:v>Isilines</c:v>
                </c:pt>
                <c:pt idx="2">
                  <c:v>Ouibus</c:v>
                </c:pt>
              </c:strCache>
            </c:strRef>
          </c:cat>
          <c:val>
            <c:numRef>
              <c:f>Liaisons!$B$11:$B$13</c:f>
              <c:numCache>
                <c:formatCode>General</c:formatCode>
                <c:ptCount val="3"/>
                <c:pt idx="0">
                  <c:v>721</c:v>
                </c:pt>
                <c:pt idx="1">
                  <c:v>457</c:v>
                </c:pt>
                <c:pt idx="2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7349817254152"/>
          <c:y val="0.14725611472478983"/>
          <c:w val="0.85941217160938999"/>
          <c:h val="0.61568260489177995"/>
        </c:manualLayout>
      </c:layout>
      <c:barChart>
        <c:barDir val="col"/>
        <c:grouping val="clustered"/>
        <c:varyColors val="0"/>
        <c:ser>
          <c:idx val="0"/>
          <c:order val="0"/>
          <c:tx>
            <c:v>Temps de parcours</c:v>
          </c:tx>
          <c:spPr>
            <a:solidFill>
              <a:srgbClr val="0073B4"/>
            </a:solidFill>
            <a:ln>
              <a:noFill/>
            </a:ln>
          </c:spPr>
          <c:invertIfNegative val="0"/>
          <c:cat>
            <c:strRef>
              <c:f>'Comparaison CG'!$A$9:$A$15</c:f>
              <c:strCache>
                <c:ptCount val="7"/>
                <c:pt idx="0">
                  <c:v>Paris-     Lille</c:v>
                </c:pt>
                <c:pt idx="1">
                  <c:v>Paris-     Lyon</c:v>
                </c:pt>
                <c:pt idx="2">
                  <c:v>Paris- Toulouse</c:v>
                </c:pt>
                <c:pt idx="3">
                  <c:v>Paris-      Nice</c:v>
                </c:pt>
                <c:pt idx="4">
                  <c:v>Lyon- Strasbourg</c:v>
                </c:pt>
                <c:pt idx="5">
                  <c:v>Lyon- Toulouse</c:v>
                </c:pt>
                <c:pt idx="6">
                  <c:v>Lyon- Nantes</c:v>
                </c:pt>
              </c:strCache>
            </c:strRef>
          </c:cat>
          <c:val>
            <c:numRef>
              <c:f>'Comparaison CG'!$N$9:$N$15</c:f>
              <c:numCache>
                <c:formatCode>0.0</c:formatCode>
                <c:ptCount val="7"/>
                <c:pt idx="0">
                  <c:v>2.0338983050847457</c:v>
                </c:pt>
                <c:pt idx="1">
                  <c:v>2.6470588235294117</c:v>
                </c:pt>
                <c:pt idx="2">
                  <c:v>1.7158671586715868</c:v>
                </c:pt>
                <c:pt idx="3">
                  <c:v>2.1107784431137726</c:v>
                </c:pt>
                <c:pt idx="4">
                  <c:v>2.0895522388059704</c:v>
                </c:pt>
                <c:pt idx="5">
                  <c:v>1.8145161290322578</c:v>
                </c:pt>
                <c:pt idx="6">
                  <c:v>2.2480620155038755</c:v>
                </c:pt>
              </c:numCache>
            </c:numRef>
          </c:val>
        </c:ser>
        <c:ser>
          <c:idx val="1"/>
          <c:order val="1"/>
          <c:tx>
            <c:v>Tarifs</c:v>
          </c:tx>
          <c:spPr>
            <a:solidFill>
              <a:srgbClr val="B2B2B2"/>
            </a:solidFill>
            <a:ln>
              <a:noFill/>
            </a:ln>
          </c:spPr>
          <c:invertIfNegative val="0"/>
          <c:cat>
            <c:strRef>
              <c:f>'Comparaison CG'!$A$9:$A$15</c:f>
              <c:strCache>
                <c:ptCount val="7"/>
                <c:pt idx="0">
                  <c:v>Paris-     Lille</c:v>
                </c:pt>
                <c:pt idx="1">
                  <c:v>Paris-     Lyon</c:v>
                </c:pt>
                <c:pt idx="2">
                  <c:v>Paris- Toulouse</c:v>
                </c:pt>
                <c:pt idx="3">
                  <c:v>Paris-      Nice</c:v>
                </c:pt>
                <c:pt idx="4">
                  <c:v>Lyon- Strasbourg</c:v>
                </c:pt>
                <c:pt idx="5">
                  <c:v>Lyon- Toulouse</c:v>
                </c:pt>
                <c:pt idx="6">
                  <c:v>Lyon- Nantes</c:v>
                </c:pt>
              </c:strCache>
            </c:strRef>
          </c:cat>
          <c:val>
            <c:numRef>
              <c:f>'Comparaison CG'!$O$9:$O$15</c:f>
              <c:numCache>
                <c:formatCode>0.00</c:formatCode>
                <c:ptCount val="7"/>
                <c:pt idx="0">
                  <c:v>0.25232067510548523</c:v>
                </c:pt>
                <c:pt idx="1">
                  <c:v>0.18391959798994975</c:v>
                </c:pt>
                <c:pt idx="2">
                  <c:v>0.25567010309278349</c:v>
                </c:pt>
                <c:pt idx="3">
                  <c:v>0.48555045871559638</c:v>
                </c:pt>
                <c:pt idx="4">
                  <c:v>0.3925619834710744</c:v>
                </c:pt>
                <c:pt idx="5">
                  <c:v>0.43294573643410855</c:v>
                </c:pt>
                <c:pt idx="6">
                  <c:v>0.36871794871794877</c:v>
                </c:pt>
              </c:numCache>
            </c:numRef>
          </c:val>
        </c:ser>
        <c:ser>
          <c:idx val="2"/>
          <c:order val="2"/>
          <c:tx>
            <c:v>Coût généralisé</c:v>
          </c:tx>
          <c:spPr>
            <a:solidFill>
              <a:srgbClr val="F59100"/>
            </a:solidFill>
            <a:ln>
              <a:noFill/>
            </a:ln>
          </c:spPr>
          <c:invertIfNegative val="0"/>
          <c:cat>
            <c:strRef>
              <c:f>'Comparaison CG'!$A$9:$A$15</c:f>
              <c:strCache>
                <c:ptCount val="7"/>
                <c:pt idx="0">
                  <c:v>Paris-     Lille</c:v>
                </c:pt>
                <c:pt idx="1">
                  <c:v>Paris-     Lyon</c:v>
                </c:pt>
                <c:pt idx="2">
                  <c:v>Paris- Toulouse</c:v>
                </c:pt>
                <c:pt idx="3">
                  <c:v>Paris-      Nice</c:v>
                </c:pt>
                <c:pt idx="4">
                  <c:v>Lyon- Strasbourg</c:v>
                </c:pt>
                <c:pt idx="5">
                  <c:v>Lyon- Toulouse</c:v>
                </c:pt>
                <c:pt idx="6">
                  <c:v>Lyon- Nantes</c:v>
                </c:pt>
              </c:strCache>
            </c:strRef>
          </c:cat>
          <c:val>
            <c:numRef>
              <c:f>'Comparaison CG'!$P$9:$P$15</c:f>
              <c:numCache>
                <c:formatCode>0.00</c:formatCode>
                <c:ptCount val="7"/>
                <c:pt idx="0">
                  <c:v>0.91886335002457808</c:v>
                </c:pt>
                <c:pt idx="1">
                  <c:v>1.0321436376130217</c:v>
                </c:pt>
                <c:pt idx="2">
                  <c:v>1.0728962954031458</c:v>
                </c:pt>
                <c:pt idx="3">
                  <c:v>1.4163406408550969</c:v>
                </c:pt>
                <c:pt idx="4">
                  <c:v>1.3849129856385893</c:v>
                </c:pt>
                <c:pt idx="5">
                  <c:v>1.2779863004561869</c:v>
                </c:pt>
                <c:pt idx="6">
                  <c:v>1.3923565757644842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74720"/>
        <c:axId val="99001088"/>
      </c:barChart>
      <c:catAx>
        <c:axId val="98974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001088"/>
        <c:crosses val="autoZero"/>
        <c:auto val="1"/>
        <c:lblAlgn val="ctr"/>
        <c:lblOffset val="100"/>
        <c:noMultiLvlLbl val="0"/>
      </c:catAx>
      <c:valAx>
        <c:axId val="99001088"/>
        <c:scaling>
          <c:orientation val="minMax"/>
        </c:scaling>
        <c:delete val="0"/>
        <c:axPos val="l"/>
        <c:majorGridlines>
          <c:spPr>
            <a:ln w="3175">
              <a:solidFill>
                <a:srgbClr val="8E8E8E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5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5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Rapport autoca</a:t>
                </a:r>
                <a:r>
                  <a:rPr lang="fr-FR" sz="1500" spc="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</a:t>
                </a:r>
                <a:r>
                  <a:rPr lang="fr-FR" sz="1500" spc="13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/</a:t>
                </a:r>
                <a:r>
                  <a:rPr lang="fr-FR" sz="15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train</a:t>
                </a:r>
                <a:endParaRPr lang="fr-FR" sz="150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092226273421155E-2"/>
              <c:y val="0.3145305483869094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8974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367900482694724E-2"/>
          <c:y val="0.85556644812694582"/>
          <c:w val="0.86661381759637535"/>
          <c:h val="4.8545366968785378E-2"/>
        </c:manualLayout>
      </c:layout>
      <c:overlay val="0"/>
      <c:txPr>
        <a:bodyPr/>
        <a:lstStyle/>
        <a:p>
          <a:pPr>
            <a:defRPr sz="17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Relation Paris -&gt; Berlin</a:t>
            </a:r>
            <a:endParaRPr lang="fr-FR" sz="1400" b="1" i="0" u="none" strike="noStrike" baseline="0"/>
          </a:p>
          <a:p>
            <a:pPr>
              <a:defRPr sz="1400"/>
            </a:pPr>
            <a:r>
              <a:rPr lang="fr-FR" sz="1200" b="1"/>
              <a:t>Tarif le moins cher en aller simple pour le voyage du 1/12/2016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46038324156849E-2"/>
          <c:y val="0.12412532666678004"/>
          <c:w val="0.88323754267558663"/>
          <c:h val="0.73822922039898498"/>
        </c:manualLayout>
      </c:layout>
      <c:lineChart>
        <c:grouping val="standard"/>
        <c:varyColors val="0"/>
        <c:ser>
          <c:idx val="0"/>
          <c:order val="0"/>
          <c:tx>
            <c:strRef>
              <c:f>'Paris-Berlin'!$B$22</c:f>
              <c:strCache>
                <c:ptCount val="1"/>
                <c:pt idx="0">
                  <c:v>SNCF</c:v>
                </c:pt>
              </c:strCache>
            </c:strRef>
          </c:tx>
          <c:marker>
            <c:symbol val="diamond"/>
            <c:size val="3"/>
          </c:marker>
          <c:cat>
            <c:numRef>
              <c:f>'Paris-Berlin'!$A$23:$A$114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'Paris-Berlin'!$B$23:$B$114</c:f>
              <c:numCache>
                <c:formatCode>0.00</c:formatCode>
                <c:ptCount val="92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94</c:v>
                </c:pt>
                <c:pt idx="20">
                  <c:v>94</c:v>
                </c:pt>
                <c:pt idx="21">
                  <c:v>94</c:v>
                </c:pt>
                <c:pt idx="22">
                  <c:v>94</c:v>
                </c:pt>
                <c:pt idx="23">
                  <c:v>94</c:v>
                </c:pt>
                <c:pt idx="24">
                  <c:v>94</c:v>
                </c:pt>
                <c:pt idx="25">
                  <c:v>94</c:v>
                </c:pt>
                <c:pt idx="26">
                  <c:v>94</c:v>
                </c:pt>
                <c:pt idx="27">
                  <c:v>94</c:v>
                </c:pt>
                <c:pt idx="28">
                  <c:v>94</c:v>
                </c:pt>
                <c:pt idx="29">
                  <c:v>94</c:v>
                </c:pt>
                <c:pt idx="30">
                  <c:v>94</c:v>
                </c:pt>
                <c:pt idx="31">
                  <c:v>94</c:v>
                </c:pt>
                <c:pt idx="32">
                  <c:v>94</c:v>
                </c:pt>
                <c:pt idx="33">
                  <c:v>94</c:v>
                </c:pt>
                <c:pt idx="34">
                  <c:v>94</c:v>
                </c:pt>
                <c:pt idx="35">
                  <c:v>94</c:v>
                </c:pt>
                <c:pt idx="36">
                  <c:v>94</c:v>
                </c:pt>
                <c:pt idx="37">
                  <c:v>94</c:v>
                </c:pt>
                <c:pt idx="38">
                  <c:v>94</c:v>
                </c:pt>
                <c:pt idx="39">
                  <c:v>94</c:v>
                </c:pt>
                <c:pt idx="40">
                  <c:v>94</c:v>
                </c:pt>
                <c:pt idx="41">
                  <c:v>94</c:v>
                </c:pt>
                <c:pt idx="42">
                  <c:v>94</c:v>
                </c:pt>
                <c:pt idx="43">
                  <c:v>110</c:v>
                </c:pt>
                <c:pt idx="44">
                  <c:v>110</c:v>
                </c:pt>
                <c:pt idx="45">
                  <c:v>110</c:v>
                </c:pt>
                <c:pt idx="46">
                  <c:v>94</c:v>
                </c:pt>
                <c:pt idx="47">
                  <c:v>94</c:v>
                </c:pt>
                <c:pt idx="48">
                  <c:v>110</c:v>
                </c:pt>
                <c:pt idx="49">
                  <c:v>94</c:v>
                </c:pt>
                <c:pt idx="50">
                  <c:v>94</c:v>
                </c:pt>
                <c:pt idx="51">
                  <c:v>110</c:v>
                </c:pt>
                <c:pt idx="52">
                  <c:v>110</c:v>
                </c:pt>
                <c:pt idx="53">
                  <c:v>110</c:v>
                </c:pt>
                <c:pt idx="54">
                  <c:v>94</c:v>
                </c:pt>
                <c:pt idx="55">
                  <c:v>94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88</c:v>
                </c:pt>
                <c:pt idx="61">
                  <c:v>88</c:v>
                </c:pt>
                <c:pt idx="62">
                  <c:v>88</c:v>
                </c:pt>
                <c:pt idx="63">
                  <c:v>88</c:v>
                </c:pt>
                <c:pt idx="64">
                  <c:v>110</c:v>
                </c:pt>
                <c:pt idx="65">
                  <c:v>110</c:v>
                </c:pt>
                <c:pt idx="66">
                  <c:v>110</c:v>
                </c:pt>
                <c:pt idx="67">
                  <c:v>110</c:v>
                </c:pt>
                <c:pt idx="68">
                  <c:v>88</c:v>
                </c:pt>
                <c:pt idx="69">
                  <c:v>88</c:v>
                </c:pt>
                <c:pt idx="70">
                  <c:v>88</c:v>
                </c:pt>
                <c:pt idx="71">
                  <c:v>94</c:v>
                </c:pt>
                <c:pt idx="72">
                  <c:v>94</c:v>
                </c:pt>
                <c:pt idx="73">
                  <c:v>94</c:v>
                </c:pt>
                <c:pt idx="74">
                  <c:v>94</c:v>
                </c:pt>
                <c:pt idx="75">
                  <c:v>94</c:v>
                </c:pt>
                <c:pt idx="76">
                  <c:v>94</c:v>
                </c:pt>
                <c:pt idx="77">
                  <c:v>99</c:v>
                </c:pt>
                <c:pt idx="78">
                  <c:v>99</c:v>
                </c:pt>
                <c:pt idx="79">
                  <c:v>119</c:v>
                </c:pt>
                <c:pt idx="80">
                  <c:v>119</c:v>
                </c:pt>
                <c:pt idx="81">
                  <c:v>119</c:v>
                </c:pt>
                <c:pt idx="82">
                  <c:v>109</c:v>
                </c:pt>
                <c:pt idx="83">
                  <c:v>109</c:v>
                </c:pt>
                <c:pt idx="84">
                  <c:v>157</c:v>
                </c:pt>
                <c:pt idx="85">
                  <c:v>157</c:v>
                </c:pt>
                <c:pt idx="86">
                  <c:v>174</c:v>
                </c:pt>
                <c:pt idx="87">
                  <c:v>174</c:v>
                </c:pt>
                <c:pt idx="88">
                  <c:v>174</c:v>
                </c:pt>
                <c:pt idx="89">
                  <c:v>241</c:v>
                </c:pt>
                <c:pt idx="90">
                  <c:v>241</c:v>
                </c:pt>
                <c:pt idx="91">
                  <c:v>241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'Paris-Berlin'!$C$22</c:f>
              <c:strCache>
                <c:ptCount val="1"/>
                <c:pt idx="0">
                  <c:v>FlixBus</c:v>
                </c:pt>
              </c:strCache>
            </c:strRef>
          </c:tx>
          <c:marker>
            <c:symbol val="square"/>
            <c:size val="3"/>
          </c:marker>
          <c:cat>
            <c:numRef>
              <c:f>'Paris-Berlin'!$A$23:$A$114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'Paris-Berlin'!$C$23:$C$114</c:f>
              <c:numCache>
                <c:formatCode>0.00</c:formatCode>
                <c:ptCount val="92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47</c:v>
                </c:pt>
                <c:pt idx="30">
                  <c:v>48</c:v>
                </c:pt>
                <c:pt idx="31">
                  <c:v>48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  <c:pt idx="51">
                  <c:v>39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39</c:v>
                </c:pt>
                <c:pt idx="56">
                  <c:v>39</c:v>
                </c:pt>
                <c:pt idx="57">
                  <c:v>39</c:v>
                </c:pt>
                <c:pt idx="58">
                  <c:v>39</c:v>
                </c:pt>
                <c:pt idx="59">
                  <c:v>39</c:v>
                </c:pt>
                <c:pt idx="60">
                  <c:v>39</c:v>
                </c:pt>
                <c:pt idx="61">
                  <c:v>39</c:v>
                </c:pt>
                <c:pt idx="62">
                  <c:v>39</c:v>
                </c:pt>
                <c:pt idx="63">
                  <c:v>39</c:v>
                </c:pt>
                <c:pt idx="64">
                  <c:v>39</c:v>
                </c:pt>
                <c:pt idx="65">
                  <c:v>39</c:v>
                </c:pt>
                <c:pt idx="66">
                  <c:v>39</c:v>
                </c:pt>
                <c:pt idx="67">
                  <c:v>39</c:v>
                </c:pt>
                <c:pt idx="68">
                  <c:v>39</c:v>
                </c:pt>
                <c:pt idx="69">
                  <c:v>39</c:v>
                </c:pt>
                <c:pt idx="70">
                  <c:v>39</c:v>
                </c:pt>
                <c:pt idx="71">
                  <c:v>39</c:v>
                </c:pt>
                <c:pt idx="72">
                  <c:v>39</c:v>
                </c:pt>
                <c:pt idx="73">
                  <c:v>39</c:v>
                </c:pt>
                <c:pt idx="74">
                  <c:v>39</c:v>
                </c:pt>
                <c:pt idx="75">
                  <c:v>39</c:v>
                </c:pt>
                <c:pt idx="76">
                  <c:v>39</c:v>
                </c:pt>
                <c:pt idx="77">
                  <c:v>39</c:v>
                </c:pt>
                <c:pt idx="78">
                  <c:v>39</c:v>
                </c:pt>
                <c:pt idx="79">
                  <c:v>39</c:v>
                </c:pt>
                <c:pt idx="80">
                  <c:v>39</c:v>
                </c:pt>
                <c:pt idx="81">
                  <c:v>39</c:v>
                </c:pt>
                <c:pt idx="82">
                  <c:v>39</c:v>
                </c:pt>
                <c:pt idx="83">
                  <c:v>39</c:v>
                </c:pt>
                <c:pt idx="84">
                  <c:v>39</c:v>
                </c:pt>
                <c:pt idx="85">
                  <c:v>39</c:v>
                </c:pt>
                <c:pt idx="86">
                  <c:v>39</c:v>
                </c:pt>
                <c:pt idx="87">
                  <c:v>39</c:v>
                </c:pt>
                <c:pt idx="88">
                  <c:v>39</c:v>
                </c:pt>
                <c:pt idx="89">
                  <c:v>39</c:v>
                </c:pt>
                <c:pt idx="90">
                  <c:v>39</c:v>
                </c:pt>
                <c:pt idx="91">
                  <c:v>49.5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'Paris-Berlin'!$D$22</c:f>
              <c:strCache>
                <c:ptCount val="1"/>
                <c:pt idx="0">
                  <c:v>Eurolines</c:v>
                </c:pt>
              </c:strCache>
            </c:strRef>
          </c:tx>
          <c:marker>
            <c:symbol val="triangle"/>
            <c:size val="3"/>
          </c:marker>
          <c:cat>
            <c:numRef>
              <c:f>'Paris-Berlin'!$A$23:$A$114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'Paris-Berlin'!$D$23:$D$114</c:f>
              <c:numCache>
                <c:formatCode>0.00</c:formatCode>
                <c:ptCount val="9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  <c:pt idx="69">
                  <c:v>35</c:v>
                </c:pt>
                <c:pt idx="70">
                  <c:v>35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39</c:v>
                </c:pt>
                <c:pt idx="83">
                  <c:v>39</c:v>
                </c:pt>
                <c:pt idx="84">
                  <c:v>39</c:v>
                </c:pt>
                <c:pt idx="85">
                  <c:v>39</c:v>
                </c:pt>
                <c:pt idx="86">
                  <c:v>44</c:v>
                </c:pt>
                <c:pt idx="87">
                  <c:v>44</c:v>
                </c:pt>
                <c:pt idx="88">
                  <c:v>44</c:v>
                </c:pt>
                <c:pt idx="89">
                  <c:v>44</c:v>
                </c:pt>
                <c:pt idx="90">
                  <c:v>44</c:v>
                </c:pt>
                <c:pt idx="91">
                  <c:v>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'Paris-Berlin'!$E$22</c:f>
              <c:strCache>
                <c:ptCount val="1"/>
                <c:pt idx="0">
                  <c:v>Air France</c:v>
                </c:pt>
              </c:strCache>
            </c:strRef>
          </c:tx>
          <c:marker>
            <c:symbol val="x"/>
            <c:size val="3"/>
          </c:marker>
          <c:cat>
            <c:numRef>
              <c:f>'Paris-Berlin'!$A$23:$A$114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'Paris-Berlin'!$E$23:$E$114</c:f>
              <c:numCache>
                <c:formatCode>0.00</c:formatCode>
                <c:ptCount val="92"/>
                <c:pt idx="0">
                  <c:v>49.1</c:v>
                </c:pt>
                <c:pt idx="1">
                  <c:v>49.1</c:v>
                </c:pt>
                <c:pt idx="2">
                  <c:v>49.1</c:v>
                </c:pt>
                <c:pt idx="3">
                  <c:v>49.1</c:v>
                </c:pt>
                <c:pt idx="4">
                  <c:v>49.1</c:v>
                </c:pt>
                <c:pt idx="5">
                  <c:v>49.1</c:v>
                </c:pt>
                <c:pt idx="6">
                  <c:v>38.1</c:v>
                </c:pt>
                <c:pt idx="7">
                  <c:v>38.1</c:v>
                </c:pt>
                <c:pt idx="8">
                  <c:v>38.1</c:v>
                </c:pt>
                <c:pt idx="9">
                  <c:v>38.1</c:v>
                </c:pt>
                <c:pt idx="10">
                  <c:v>38.1</c:v>
                </c:pt>
                <c:pt idx="11">
                  <c:v>38.1</c:v>
                </c:pt>
                <c:pt idx="12">
                  <c:v>38.1</c:v>
                </c:pt>
                <c:pt idx="13">
                  <c:v>38.1</c:v>
                </c:pt>
                <c:pt idx="14">
                  <c:v>38.1</c:v>
                </c:pt>
                <c:pt idx="15">
                  <c:v>38.1</c:v>
                </c:pt>
                <c:pt idx="16">
                  <c:v>49.1</c:v>
                </c:pt>
                <c:pt idx="17">
                  <c:v>49.1</c:v>
                </c:pt>
                <c:pt idx="18">
                  <c:v>49.1</c:v>
                </c:pt>
                <c:pt idx="19">
                  <c:v>49.1</c:v>
                </c:pt>
                <c:pt idx="20">
                  <c:v>49.1</c:v>
                </c:pt>
                <c:pt idx="21">
                  <c:v>49.1</c:v>
                </c:pt>
                <c:pt idx="22">
                  <c:v>49.1</c:v>
                </c:pt>
                <c:pt idx="23">
                  <c:v>49.1</c:v>
                </c:pt>
                <c:pt idx="24">
                  <c:v>49.1</c:v>
                </c:pt>
                <c:pt idx="25">
                  <c:v>49.1</c:v>
                </c:pt>
                <c:pt idx="26">
                  <c:v>49.1</c:v>
                </c:pt>
                <c:pt idx="27">
                  <c:v>49.1</c:v>
                </c:pt>
                <c:pt idx="28">
                  <c:v>49.1</c:v>
                </c:pt>
                <c:pt idx="29">
                  <c:v>49.1</c:v>
                </c:pt>
                <c:pt idx="30">
                  <c:v>49.1</c:v>
                </c:pt>
                <c:pt idx="31">
                  <c:v>49.1</c:v>
                </c:pt>
                <c:pt idx="32">
                  <c:v>49.1</c:v>
                </c:pt>
                <c:pt idx="33">
                  <c:v>49.1</c:v>
                </c:pt>
                <c:pt idx="34">
                  <c:v>49.1</c:v>
                </c:pt>
                <c:pt idx="35">
                  <c:v>49.1</c:v>
                </c:pt>
                <c:pt idx="36">
                  <c:v>49.1</c:v>
                </c:pt>
                <c:pt idx="37">
                  <c:v>49.1</c:v>
                </c:pt>
                <c:pt idx="38">
                  <c:v>49.1</c:v>
                </c:pt>
                <c:pt idx="39">
                  <c:v>49.1</c:v>
                </c:pt>
                <c:pt idx="40">
                  <c:v>49.1</c:v>
                </c:pt>
                <c:pt idx="41">
                  <c:v>49.1</c:v>
                </c:pt>
                <c:pt idx="42">
                  <c:v>49.1</c:v>
                </c:pt>
                <c:pt idx="43">
                  <c:v>49.1</c:v>
                </c:pt>
                <c:pt idx="44">
                  <c:v>49.1</c:v>
                </c:pt>
                <c:pt idx="45">
                  <c:v>49.1</c:v>
                </c:pt>
                <c:pt idx="46">
                  <c:v>49.1</c:v>
                </c:pt>
                <c:pt idx="47">
                  <c:v>49.1</c:v>
                </c:pt>
                <c:pt idx="48">
                  <c:v>49.1</c:v>
                </c:pt>
                <c:pt idx="49">
                  <c:v>49.1</c:v>
                </c:pt>
                <c:pt idx="50">
                  <c:v>49.1</c:v>
                </c:pt>
                <c:pt idx="51">
                  <c:v>151.1</c:v>
                </c:pt>
                <c:pt idx="52">
                  <c:v>151.1</c:v>
                </c:pt>
                <c:pt idx="53">
                  <c:v>151.1</c:v>
                </c:pt>
                <c:pt idx="54">
                  <c:v>188.78</c:v>
                </c:pt>
                <c:pt idx="55">
                  <c:v>188.78</c:v>
                </c:pt>
                <c:pt idx="56">
                  <c:v>188.78</c:v>
                </c:pt>
                <c:pt idx="57">
                  <c:v>188.78</c:v>
                </c:pt>
                <c:pt idx="58">
                  <c:v>188.78</c:v>
                </c:pt>
                <c:pt idx="59">
                  <c:v>188.78</c:v>
                </c:pt>
                <c:pt idx="60">
                  <c:v>188.78</c:v>
                </c:pt>
                <c:pt idx="61">
                  <c:v>188.78</c:v>
                </c:pt>
                <c:pt idx="62">
                  <c:v>188.78</c:v>
                </c:pt>
                <c:pt idx="63">
                  <c:v>188.78</c:v>
                </c:pt>
                <c:pt idx="64">
                  <c:v>188.78</c:v>
                </c:pt>
                <c:pt idx="65">
                  <c:v>188.78</c:v>
                </c:pt>
                <c:pt idx="66">
                  <c:v>188.78</c:v>
                </c:pt>
                <c:pt idx="67">
                  <c:v>140.1</c:v>
                </c:pt>
                <c:pt idx="68">
                  <c:v>140.1</c:v>
                </c:pt>
                <c:pt idx="69">
                  <c:v>140.1</c:v>
                </c:pt>
                <c:pt idx="70">
                  <c:v>140.1</c:v>
                </c:pt>
                <c:pt idx="71">
                  <c:v>140.1</c:v>
                </c:pt>
                <c:pt idx="72">
                  <c:v>140.1</c:v>
                </c:pt>
                <c:pt idx="73">
                  <c:v>140.1</c:v>
                </c:pt>
                <c:pt idx="74">
                  <c:v>140.1</c:v>
                </c:pt>
                <c:pt idx="75">
                  <c:v>140.1</c:v>
                </c:pt>
                <c:pt idx="76">
                  <c:v>140.1</c:v>
                </c:pt>
                <c:pt idx="77">
                  <c:v>140.1</c:v>
                </c:pt>
                <c:pt idx="78">
                  <c:v>140.1</c:v>
                </c:pt>
                <c:pt idx="79">
                  <c:v>140.1</c:v>
                </c:pt>
                <c:pt idx="80">
                  <c:v>140.1</c:v>
                </c:pt>
                <c:pt idx="81">
                  <c:v>140.1</c:v>
                </c:pt>
                <c:pt idx="82">
                  <c:v>140.1</c:v>
                </c:pt>
                <c:pt idx="83">
                  <c:v>170.1</c:v>
                </c:pt>
                <c:pt idx="84">
                  <c:v>206.1</c:v>
                </c:pt>
                <c:pt idx="85">
                  <c:v>206.1</c:v>
                </c:pt>
                <c:pt idx="86">
                  <c:v>206.1</c:v>
                </c:pt>
                <c:pt idx="87">
                  <c:v>206.1</c:v>
                </c:pt>
                <c:pt idx="88">
                  <c:v>266.10000000000002</c:v>
                </c:pt>
                <c:pt idx="89">
                  <c:v>266.10000000000002</c:v>
                </c:pt>
                <c:pt idx="90">
                  <c:v>338.1</c:v>
                </c:pt>
                <c:pt idx="91">
                  <c:v>338.1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'Paris-Berlin'!$F$22</c:f>
              <c:strCache>
                <c:ptCount val="1"/>
                <c:pt idx="0">
                  <c:v>EasyJet</c:v>
                </c:pt>
              </c:strCache>
            </c:strRef>
          </c:tx>
          <c:marker>
            <c:symbol val="star"/>
            <c:size val="3"/>
          </c:marker>
          <c:cat>
            <c:numRef>
              <c:f>'Paris-Berlin'!$A$23:$A$114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'Paris-Berlin'!$F$23:$F$114</c:f>
              <c:numCache>
                <c:formatCode>0.00</c:formatCode>
                <c:ptCount val="92"/>
                <c:pt idx="0">
                  <c:v>50.73</c:v>
                </c:pt>
                <c:pt idx="1">
                  <c:v>48.21</c:v>
                </c:pt>
                <c:pt idx="2">
                  <c:v>48.21</c:v>
                </c:pt>
                <c:pt idx="3">
                  <c:v>48.21</c:v>
                </c:pt>
                <c:pt idx="4">
                  <c:v>48.21</c:v>
                </c:pt>
                <c:pt idx="5">
                  <c:v>48.21</c:v>
                </c:pt>
                <c:pt idx="6">
                  <c:v>50.73</c:v>
                </c:pt>
                <c:pt idx="7">
                  <c:v>48.21</c:v>
                </c:pt>
                <c:pt idx="8">
                  <c:v>48.21</c:v>
                </c:pt>
                <c:pt idx="9">
                  <c:v>48.21</c:v>
                </c:pt>
                <c:pt idx="10">
                  <c:v>48.21</c:v>
                </c:pt>
                <c:pt idx="11">
                  <c:v>48.21</c:v>
                </c:pt>
                <c:pt idx="12">
                  <c:v>48.21</c:v>
                </c:pt>
                <c:pt idx="13">
                  <c:v>48.21</c:v>
                </c:pt>
                <c:pt idx="14">
                  <c:v>48.21</c:v>
                </c:pt>
                <c:pt idx="15">
                  <c:v>48.21</c:v>
                </c:pt>
                <c:pt idx="16">
                  <c:v>48.21</c:v>
                </c:pt>
                <c:pt idx="17">
                  <c:v>48.21</c:v>
                </c:pt>
                <c:pt idx="18">
                  <c:v>45.68</c:v>
                </c:pt>
                <c:pt idx="19">
                  <c:v>45.68</c:v>
                </c:pt>
                <c:pt idx="20">
                  <c:v>45.68</c:v>
                </c:pt>
                <c:pt idx="21">
                  <c:v>48.21</c:v>
                </c:pt>
                <c:pt idx="22">
                  <c:v>48.21</c:v>
                </c:pt>
                <c:pt idx="23">
                  <c:v>48.21</c:v>
                </c:pt>
                <c:pt idx="24">
                  <c:v>48.21</c:v>
                </c:pt>
                <c:pt idx="25">
                  <c:v>48.21</c:v>
                </c:pt>
                <c:pt idx="26">
                  <c:v>48.21</c:v>
                </c:pt>
                <c:pt idx="27">
                  <c:v>48.21</c:v>
                </c:pt>
                <c:pt idx="28">
                  <c:v>48.21</c:v>
                </c:pt>
                <c:pt idx="29">
                  <c:v>48.21</c:v>
                </c:pt>
                <c:pt idx="30">
                  <c:v>48.21</c:v>
                </c:pt>
                <c:pt idx="31">
                  <c:v>48.21</c:v>
                </c:pt>
                <c:pt idx="32">
                  <c:v>45.68</c:v>
                </c:pt>
                <c:pt idx="33">
                  <c:v>45.68</c:v>
                </c:pt>
                <c:pt idx="34">
                  <c:v>45.68</c:v>
                </c:pt>
                <c:pt idx="35">
                  <c:v>45.68</c:v>
                </c:pt>
                <c:pt idx="36">
                  <c:v>48.21</c:v>
                </c:pt>
                <c:pt idx="37">
                  <c:v>48.21</c:v>
                </c:pt>
                <c:pt idx="38">
                  <c:v>48.21</c:v>
                </c:pt>
                <c:pt idx="39">
                  <c:v>48.21</c:v>
                </c:pt>
                <c:pt idx="40">
                  <c:v>48.21</c:v>
                </c:pt>
                <c:pt idx="41">
                  <c:v>48.21</c:v>
                </c:pt>
                <c:pt idx="42">
                  <c:v>48.21</c:v>
                </c:pt>
                <c:pt idx="43">
                  <c:v>48.21</c:v>
                </c:pt>
                <c:pt idx="44">
                  <c:v>48.21</c:v>
                </c:pt>
                <c:pt idx="45">
                  <c:v>48.21</c:v>
                </c:pt>
                <c:pt idx="46">
                  <c:v>48.21</c:v>
                </c:pt>
                <c:pt idx="47">
                  <c:v>48.21</c:v>
                </c:pt>
                <c:pt idx="48">
                  <c:v>48.21</c:v>
                </c:pt>
                <c:pt idx="49">
                  <c:v>48.21</c:v>
                </c:pt>
                <c:pt idx="50">
                  <c:v>48.21</c:v>
                </c:pt>
                <c:pt idx="51">
                  <c:v>48.21</c:v>
                </c:pt>
                <c:pt idx="52">
                  <c:v>48.21</c:v>
                </c:pt>
                <c:pt idx="53">
                  <c:v>48.21</c:v>
                </c:pt>
                <c:pt idx="54">
                  <c:v>48.21</c:v>
                </c:pt>
                <c:pt idx="55">
                  <c:v>48.21</c:v>
                </c:pt>
                <c:pt idx="56">
                  <c:v>48.21</c:v>
                </c:pt>
                <c:pt idx="57">
                  <c:v>48.21</c:v>
                </c:pt>
                <c:pt idx="58">
                  <c:v>48.21</c:v>
                </c:pt>
                <c:pt idx="59">
                  <c:v>48.21</c:v>
                </c:pt>
                <c:pt idx="60">
                  <c:v>45.68</c:v>
                </c:pt>
                <c:pt idx="61">
                  <c:v>45.68</c:v>
                </c:pt>
                <c:pt idx="62">
                  <c:v>45.68</c:v>
                </c:pt>
                <c:pt idx="63">
                  <c:v>45.68</c:v>
                </c:pt>
                <c:pt idx="64">
                  <c:v>45.68</c:v>
                </c:pt>
                <c:pt idx="65">
                  <c:v>45.68</c:v>
                </c:pt>
                <c:pt idx="66">
                  <c:v>45.68</c:v>
                </c:pt>
                <c:pt idx="67">
                  <c:v>45.68</c:v>
                </c:pt>
                <c:pt idx="68">
                  <c:v>45.68</c:v>
                </c:pt>
                <c:pt idx="69">
                  <c:v>45.68</c:v>
                </c:pt>
                <c:pt idx="70">
                  <c:v>45.68</c:v>
                </c:pt>
                <c:pt idx="71">
                  <c:v>45.68</c:v>
                </c:pt>
                <c:pt idx="72">
                  <c:v>45.68</c:v>
                </c:pt>
                <c:pt idx="73">
                  <c:v>45.68</c:v>
                </c:pt>
                <c:pt idx="74">
                  <c:v>45.68</c:v>
                </c:pt>
                <c:pt idx="75">
                  <c:v>45.68</c:v>
                </c:pt>
                <c:pt idx="76">
                  <c:v>45.68</c:v>
                </c:pt>
                <c:pt idx="77">
                  <c:v>45.68</c:v>
                </c:pt>
                <c:pt idx="78">
                  <c:v>48.21</c:v>
                </c:pt>
                <c:pt idx="79">
                  <c:v>48.21</c:v>
                </c:pt>
                <c:pt idx="80">
                  <c:v>48.21</c:v>
                </c:pt>
                <c:pt idx="81">
                  <c:v>48.21</c:v>
                </c:pt>
                <c:pt idx="82">
                  <c:v>50.73</c:v>
                </c:pt>
                <c:pt idx="83">
                  <c:v>50.73</c:v>
                </c:pt>
                <c:pt idx="84">
                  <c:v>56.29</c:v>
                </c:pt>
                <c:pt idx="85">
                  <c:v>61.34</c:v>
                </c:pt>
                <c:pt idx="86">
                  <c:v>67.900000000000006</c:v>
                </c:pt>
                <c:pt idx="87">
                  <c:v>67.900000000000006</c:v>
                </c:pt>
                <c:pt idx="88">
                  <c:v>67.900000000000006</c:v>
                </c:pt>
                <c:pt idx="89">
                  <c:v>74.47</c:v>
                </c:pt>
                <c:pt idx="90">
                  <c:v>82.55</c:v>
                </c:pt>
                <c:pt idx="91">
                  <c:v>82.55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'Paris-Berlin'!$G$22</c:f>
              <c:strCache>
                <c:ptCount val="1"/>
                <c:pt idx="0">
                  <c:v>Eurowings</c:v>
                </c:pt>
              </c:strCache>
            </c:strRef>
          </c:tx>
          <c:marker>
            <c:symbol val="circle"/>
            <c:size val="3"/>
          </c:marker>
          <c:cat>
            <c:numRef>
              <c:f>'Paris-Berlin'!$A$23:$A$114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'Paris-Berlin'!$G$23:$G$114</c:f>
              <c:numCache>
                <c:formatCode>0.00</c:formatCode>
                <c:ptCount val="92"/>
                <c:pt idx="0">
                  <c:v>39.99</c:v>
                </c:pt>
                <c:pt idx="1">
                  <c:v>39.99</c:v>
                </c:pt>
                <c:pt idx="2">
                  <c:v>39.99</c:v>
                </c:pt>
                <c:pt idx="3">
                  <c:v>39.99</c:v>
                </c:pt>
                <c:pt idx="4">
                  <c:v>39.99</c:v>
                </c:pt>
                <c:pt idx="5">
                  <c:v>39.99</c:v>
                </c:pt>
                <c:pt idx="6">
                  <c:v>39.99</c:v>
                </c:pt>
                <c:pt idx="7">
                  <c:v>29.99</c:v>
                </c:pt>
                <c:pt idx="8">
                  <c:v>29.99</c:v>
                </c:pt>
                <c:pt idx="9">
                  <c:v>39.99</c:v>
                </c:pt>
                <c:pt idx="10">
                  <c:v>39.99</c:v>
                </c:pt>
                <c:pt idx="11">
                  <c:v>39.99</c:v>
                </c:pt>
                <c:pt idx="12">
                  <c:v>39.99</c:v>
                </c:pt>
                <c:pt idx="13">
                  <c:v>39.99</c:v>
                </c:pt>
                <c:pt idx="14">
                  <c:v>39.99</c:v>
                </c:pt>
                <c:pt idx="15">
                  <c:v>39.99</c:v>
                </c:pt>
                <c:pt idx="16">
                  <c:v>39.99</c:v>
                </c:pt>
                <c:pt idx="17">
                  <c:v>39.99</c:v>
                </c:pt>
                <c:pt idx="18">
                  <c:v>39.99</c:v>
                </c:pt>
                <c:pt idx="19">
                  <c:v>39.99</c:v>
                </c:pt>
                <c:pt idx="20">
                  <c:v>39.99</c:v>
                </c:pt>
                <c:pt idx="21">
                  <c:v>29.99</c:v>
                </c:pt>
                <c:pt idx="22">
                  <c:v>29.99</c:v>
                </c:pt>
                <c:pt idx="23">
                  <c:v>49.99</c:v>
                </c:pt>
                <c:pt idx="24">
                  <c:v>49.99</c:v>
                </c:pt>
                <c:pt idx="25">
                  <c:v>49.99</c:v>
                </c:pt>
                <c:pt idx="26">
                  <c:v>49.99</c:v>
                </c:pt>
                <c:pt idx="27">
                  <c:v>49.99</c:v>
                </c:pt>
                <c:pt idx="28">
                  <c:v>49.99</c:v>
                </c:pt>
                <c:pt idx="29">
                  <c:v>49.99</c:v>
                </c:pt>
                <c:pt idx="30">
                  <c:v>49.99</c:v>
                </c:pt>
                <c:pt idx="31">
                  <c:v>49.99</c:v>
                </c:pt>
                <c:pt idx="32">
                  <c:v>49.99</c:v>
                </c:pt>
                <c:pt idx="33">
                  <c:v>49.99</c:v>
                </c:pt>
                <c:pt idx="34">
                  <c:v>49.99</c:v>
                </c:pt>
                <c:pt idx="35">
                  <c:v>49.99</c:v>
                </c:pt>
                <c:pt idx="36">
                  <c:v>49.99</c:v>
                </c:pt>
                <c:pt idx="37">
                  <c:v>49.99</c:v>
                </c:pt>
                <c:pt idx="38">
                  <c:v>49.99</c:v>
                </c:pt>
                <c:pt idx="39">
                  <c:v>49.99</c:v>
                </c:pt>
                <c:pt idx="40">
                  <c:v>49.99</c:v>
                </c:pt>
                <c:pt idx="41">
                  <c:v>49.99</c:v>
                </c:pt>
                <c:pt idx="42">
                  <c:v>49.99</c:v>
                </c:pt>
                <c:pt idx="43">
                  <c:v>49.99</c:v>
                </c:pt>
                <c:pt idx="44">
                  <c:v>49.99</c:v>
                </c:pt>
                <c:pt idx="45">
                  <c:v>49.99</c:v>
                </c:pt>
                <c:pt idx="46">
                  <c:v>49.99</c:v>
                </c:pt>
                <c:pt idx="47">
                  <c:v>49.99</c:v>
                </c:pt>
                <c:pt idx="48">
                  <c:v>49.99</c:v>
                </c:pt>
                <c:pt idx="49">
                  <c:v>49.99</c:v>
                </c:pt>
                <c:pt idx="50">
                  <c:v>49.99</c:v>
                </c:pt>
                <c:pt idx="51">
                  <c:v>49.99</c:v>
                </c:pt>
                <c:pt idx="52">
                  <c:v>49.99</c:v>
                </c:pt>
                <c:pt idx="53">
                  <c:v>49.99</c:v>
                </c:pt>
                <c:pt idx="54">
                  <c:v>49.99</c:v>
                </c:pt>
                <c:pt idx="55">
                  <c:v>49.99</c:v>
                </c:pt>
                <c:pt idx="56">
                  <c:v>49.99</c:v>
                </c:pt>
                <c:pt idx="57">
                  <c:v>49.99</c:v>
                </c:pt>
                <c:pt idx="58">
                  <c:v>49.99</c:v>
                </c:pt>
                <c:pt idx="59">
                  <c:v>49.99</c:v>
                </c:pt>
                <c:pt idx="60">
                  <c:v>49.99</c:v>
                </c:pt>
                <c:pt idx="61">
                  <c:v>49.99</c:v>
                </c:pt>
                <c:pt idx="62">
                  <c:v>49.99</c:v>
                </c:pt>
                <c:pt idx="63">
                  <c:v>49.99</c:v>
                </c:pt>
                <c:pt idx="64">
                  <c:v>49.99</c:v>
                </c:pt>
                <c:pt idx="65">
                  <c:v>59.99</c:v>
                </c:pt>
                <c:pt idx="66">
                  <c:v>59.99</c:v>
                </c:pt>
                <c:pt idx="67">
                  <c:v>59.99</c:v>
                </c:pt>
                <c:pt idx="68">
                  <c:v>49.99</c:v>
                </c:pt>
                <c:pt idx="69">
                  <c:v>49.99</c:v>
                </c:pt>
                <c:pt idx="70">
                  <c:v>49.99</c:v>
                </c:pt>
                <c:pt idx="71">
                  <c:v>49.99</c:v>
                </c:pt>
                <c:pt idx="72">
                  <c:v>49.99</c:v>
                </c:pt>
                <c:pt idx="73">
                  <c:v>49.99</c:v>
                </c:pt>
                <c:pt idx="74">
                  <c:v>39.99</c:v>
                </c:pt>
                <c:pt idx="75">
                  <c:v>49.99</c:v>
                </c:pt>
                <c:pt idx="76">
                  <c:v>49.99</c:v>
                </c:pt>
                <c:pt idx="77">
                  <c:v>49.99</c:v>
                </c:pt>
                <c:pt idx="78">
                  <c:v>49.99</c:v>
                </c:pt>
                <c:pt idx="79">
                  <c:v>49.99</c:v>
                </c:pt>
                <c:pt idx="80">
                  <c:v>49.99</c:v>
                </c:pt>
                <c:pt idx="81">
                  <c:v>49.99</c:v>
                </c:pt>
                <c:pt idx="82">
                  <c:v>59.99</c:v>
                </c:pt>
                <c:pt idx="83">
                  <c:v>59.99</c:v>
                </c:pt>
                <c:pt idx="84">
                  <c:v>59.99</c:v>
                </c:pt>
                <c:pt idx="85">
                  <c:v>59.99</c:v>
                </c:pt>
                <c:pt idx="86">
                  <c:v>79.989999999999995</c:v>
                </c:pt>
                <c:pt idx="87">
                  <c:v>79.989999999999995</c:v>
                </c:pt>
                <c:pt idx="88">
                  <c:v>79.989999999999995</c:v>
                </c:pt>
                <c:pt idx="89">
                  <c:v>79.989999999999995</c:v>
                </c:pt>
                <c:pt idx="90">
                  <c:v>79.989999999999995</c:v>
                </c:pt>
                <c:pt idx="91">
                  <c:v>99.99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1696"/>
        <c:axId val="99676160"/>
      </c:lineChart>
      <c:dateAx>
        <c:axId val="9966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Dates de réservation</a:t>
                </a:r>
              </a:p>
            </c:rich>
          </c:tx>
          <c:overlay val="0"/>
        </c:title>
        <c:numFmt formatCode="d\-mmm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fr-FR"/>
          </a:p>
        </c:txPr>
        <c:crossAx val="99676160"/>
        <c:crosses val="autoZero"/>
        <c:auto val="1"/>
        <c:lblOffset val="100"/>
        <c:baseTimeUnit val="days"/>
      </c:dateAx>
      <c:valAx>
        <c:axId val="99676160"/>
        <c:scaling>
          <c:orientation val="minMax"/>
          <c:max val="3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eneuros</a:t>
                </a:r>
              </a:p>
            </c:rich>
          </c:tx>
          <c:layout>
            <c:manualLayout>
              <c:xMode val="edge"/>
              <c:yMode val="edge"/>
              <c:x val="6.9845248075584357E-3"/>
              <c:y val="0.454223890475851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66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49912429362521"/>
          <c:y val="0.13750585708499538"/>
          <c:w val="0.66465662983667395"/>
          <c:h val="8.302252123029874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340">
                <a:solidFill>
                  <a:srgbClr val="4D4D4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Relation Paris -&gt; Genève</a:t>
            </a:r>
            <a:endParaRPr lang="fr-FR" sz="1340" b="1" i="0" u="none" strike="noStrike" baseline="0">
              <a:solidFill>
                <a:srgbClr val="4D4D4D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250" b="1">
                <a:solidFill>
                  <a:srgbClr val="4D4D4D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Tarif le moins cher en aller simple pour le voyage du 01/12/2016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46038324156849E-2"/>
          <c:y val="0.14154968239168694"/>
          <c:w val="0.8658441794677344"/>
          <c:h val="0.72080476060649479"/>
        </c:manualLayout>
      </c:layout>
      <c:lineChart>
        <c:grouping val="standard"/>
        <c:varyColors val="0"/>
        <c:ser>
          <c:idx val="0"/>
          <c:order val="0"/>
          <c:tx>
            <c:strRef>
              <c:f>'Paris-Genève'!$B$22</c:f>
              <c:strCache>
                <c:ptCount val="1"/>
                <c:pt idx="0">
                  <c:v>SNCF TGV</c:v>
                </c:pt>
              </c:strCache>
            </c:strRef>
          </c:tx>
          <c:marker>
            <c:symbol val="diamond"/>
            <c:size val="3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marker>
          <c:cat>
            <c:numRef>
              <c:f>'Paris-Genève'!$A$23:$A$114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'Paris-Genève'!$B$23:$B$114</c:f>
              <c:numCache>
                <c:formatCode>0.00</c:formatCode>
                <c:ptCount val="92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34</c:v>
                </c:pt>
                <c:pt idx="32">
                  <c:v>34</c:v>
                </c:pt>
                <c:pt idx="33">
                  <c:v>34</c:v>
                </c:pt>
                <c:pt idx="34">
                  <c:v>34</c:v>
                </c:pt>
                <c:pt idx="35">
                  <c:v>34</c:v>
                </c:pt>
                <c:pt idx="36">
                  <c:v>34</c:v>
                </c:pt>
                <c:pt idx="37">
                  <c:v>34</c:v>
                </c:pt>
                <c:pt idx="38">
                  <c:v>34</c:v>
                </c:pt>
                <c:pt idx="39">
                  <c:v>34</c:v>
                </c:pt>
                <c:pt idx="40">
                  <c:v>34</c:v>
                </c:pt>
                <c:pt idx="41">
                  <c:v>34</c:v>
                </c:pt>
                <c:pt idx="42">
                  <c:v>34</c:v>
                </c:pt>
                <c:pt idx="43">
                  <c:v>39</c:v>
                </c:pt>
                <c:pt idx="44">
                  <c:v>44</c:v>
                </c:pt>
                <c:pt idx="45">
                  <c:v>44</c:v>
                </c:pt>
                <c:pt idx="46">
                  <c:v>44</c:v>
                </c:pt>
                <c:pt idx="47">
                  <c:v>44</c:v>
                </c:pt>
                <c:pt idx="48">
                  <c:v>44</c:v>
                </c:pt>
                <c:pt idx="49">
                  <c:v>44</c:v>
                </c:pt>
                <c:pt idx="50">
                  <c:v>44</c:v>
                </c:pt>
                <c:pt idx="51">
                  <c:v>44</c:v>
                </c:pt>
                <c:pt idx="52">
                  <c:v>44</c:v>
                </c:pt>
                <c:pt idx="53">
                  <c:v>44</c:v>
                </c:pt>
                <c:pt idx="54">
                  <c:v>44</c:v>
                </c:pt>
                <c:pt idx="55">
                  <c:v>44</c:v>
                </c:pt>
                <c:pt idx="56">
                  <c:v>44</c:v>
                </c:pt>
                <c:pt idx="57">
                  <c:v>44</c:v>
                </c:pt>
                <c:pt idx="58">
                  <c:v>44</c:v>
                </c:pt>
                <c:pt idx="59">
                  <c:v>44</c:v>
                </c:pt>
                <c:pt idx="60">
                  <c:v>49</c:v>
                </c:pt>
                <c:pt idx="61">
                  <c:v>49</c:v>
                </c:pt>
                <c:pt idx="62">
                  <c:v>49</c:v>
                </c:pt>
                <c:pt idx="63">
                  <c:v>49</c:v>
                </c:pt>
                <c:pt idx="64">
                  <c:v>49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34</c:v>
                </c:pt>
                <c:pt idx="71">
                  <c:v>34</c:v>
                </c:pt>
                <c:pt idx="72">
                  <c:v>34</c:v>
                </c:pt>
                <c:pt idx="73">
                  <c:v>34</c:v>
                </c:pt>
                <c:pt idx="74">
                  <c:v>34</c:v>
                </c:pt>
                <c:pt idx="75">
                  <c:v>34</c:v>
                </c:pt>
                <c:pt idx="76">
                  <c:v>34</c:v>
                </c:pt>
                <c:pt idx="77">
                  <c:v>34</c:v>
                </c:pt>
                <c:pt idx="78">
                  <c:v>34</c:v>
                </c:pt>
                <c:pt idx="79">
                  <c:v>39</c:v>
                </c:pt>
                <c:pt idx="80">
                  <c:v>39</c:v>
                </c:pt>
                <c:pt idx="81">
                  <c:v>39</c:v>
                </c:pt>
                <c:pt idx="82">
                  <c:v>39</c:v>
                </c:pt>
                <c:pt idx="83">
                  <c:v>44</c:v>
                </c:pt>
                <c:pt idx="84">
                  <c:v>44</c:v>
                </c:pt>
                <c:pt idx="85">
                  <c:v>44</c:v>
                </c:pt>
                <c:pt idx="86">
                  <c:v>44</c:v>
                </c:pt>
                <c:pt idx="87">
                  <c:v>44</c:v>
                </c:pt>
                <c:pt idx="88">
                  <c:v>44</c:v>
                </c:pt>
                <c:pt idx="89">
                  <c:v>54</c:v>
                </c:pt>
                <c:pt idx="90">
                  <c:v>59</c:v>
                </c:pt>
                <c:pt idx="91">
                  <c:v>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'Paris-Genève'!$C$22</c:f>
              <c:strCache>
                <c:ptCount val="1"/>
                <c:pt idx="0">
                  <c:v>Ouibus</c:v>
                </c:pt>
              </c:strCache>
            </c:strRef>
          </c:tx>
          <c:marker>
            <c:symbol val="square"/>
            <c:size val="3"/>
          </c:marker>
          <c:cat>
            <c:numRef>
              <c:f>'Paris-Genève'!$A$23:$A$114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'Paris-Genève'!$C$23:$C$114</c:f>
              <c:numCache>
                <c:formatCode>0.00</c:formatCode>
                <c:ptCount val="9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'Paris-Genève'!$D$22</c:f>
              <c:strCache>
                <c:ptCount val="1"/>
                <c:pt idx="0">
                  <c:v>FlixBus</c:v>
                </c:pt>
              </c:strCache>
            </c:strRef>
          </c:tx>
          <c:marker>
            <c:symbol val="triangle"/>
            <c:size val="3"/>
          </c:marker>
          <c:cat>
            <c:numRef>
              <c:f>'Paris-Genève'!$A$23:$A$114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'Paris-Genève'!$D$23:$D$114</c:f>
              <c:numCache>
                <c:formatCode>0.00</c:formatCode>
                <c:ptCount val="92"/>
                <c:pt idx="0">
                  <c:v>28.5</c:v>
                </c:pt>
                <c:pt idx="1">
                  <c:v>28.5</c:v>
                </c:pt>
                <c:pt idx="2">
                  <c:v>28.5</c:v>
                </c:pt>
                <c:pt idx="3">
                  <c:v>28.5</c:v>
                </c:pt>
                <c:pt idx="4">
                  <c:v>28.5</c:v>
                </c:pt>
                <c:pt idx="5">
                  <c:v>28.5</c:v>
                </c:pt>
                <c:pt idx="6">
                  <c:v>28.5</c:v>
                </c:pt>
                <c:pt idx="7">
                  <c:v>28.5</c:v>
                </c:pt>
                <c:pt idx="8">
                  <c:v>28.5</c:v>
                </c:pt>
                <c:pt idx="9">
                  <c:v>28.5</c:v>
                </c:pt>
                <c:pt idx="10">
                  <c:v>28.5</c:v>
                </c:pt>
                <c:pt idx="11">
                  <c:v>28.5</c:v>
                </c:pt>
                <c:pt idx="12">
                  <c:v>28.5</c:v>
                </c:pt>
                <c:pt idx="13">
                  <c:v>28.5</c:v>
                </c:pt>
                <c:pt idx="14">
                  <c:v>28.5</c:v>
                </c:pt>
                <c:pt idx="15">
                  <c:v>28.5</c:v>
                </c:pt>
                <c:pt idx="16">
                  <c:v>28.5</c:v>
                </c:pt>
                <c:pt idx="17">
                  <c:v>28.5</c:v>
                </c:pt>
                <c:pt idx="18">
                  <c:v>28.5</c:v>
                </c:pt>
                <c:pt idx="19">
                  <c:v>28.5</c:v>
                </c:pt>
                <c:pt idx="20">
                  <c:v>28.5</c:v>
                </c:pt>
                <c:pt idx="21">
                  <c:v>28.5</c:v>
                </c:pt>
                <c:pt idx="22">
                  <c:v>26.9</c:v>
                </c:pt>
                <c:pt idx="23">
                  <c:v>26.9</c:v>
                </c:pt>
                <c:pt idx="24">
                  <c:v>26.9</c:v>
                </c:pt>
                <c:pt idx="25">
                  <c:v>26.9</c:v>
                </c:pt>
                <c:pt idx="26">
                  <c:v>26.9</c:v>
                </c:pt>
                <c:pt idx="27">
                  <c:v>26.9</c:v>
                </c:pt>
                <c:pt idx="28">
                  <c:v>26.9</c:v>
                </c:pt>
                <c:pt idx="29">
                  <c:v>26.9</c:v>
                </c:pt>
                <c:pt idx="30">
                  <c:v>26.9</c:v>
                </c:pt>
                <c:pt idx="31">
                  <c:v>26.9</c:v>
                </c:pt>
                <c:pt idx="32">
                  <c:v>26.9</c:v>
                </c:pt>
                <c:pt idx="33">
                  <c:v>26.9</c:v>
                </c:pt>
                <c:pt idx="34">
                  <c:v>26.9</c:v>
                </c:pt>
                <c:pt idx="35">
                  <c:v>26.9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'Paris-Genève'!$E$22</c:f>
              <c:strCache>
                <c:ptCount val="1"/>
                <c:pt idx="0">
                  <c:v>Eurolines</c:v>
                </c:pt>
              </c:strCache>
            </c:strRef>
          </c:tx>
          <c:marker>
            <c:symbol val="x"/>
            <c:size val="3"/>
          </c:marker>
          <c:cat>
            <c:numRef>
              <c:f>'Paris-Genève'!$A$23:$A$114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'Paris-Genève'!$E$23:$E$114</c:f>
              <c:numCache>
                <c:formatCode>0.00</c:formatCode>
                <c:ptCount val="9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  <c:pt idx="69">
                  <c:v>35</c:v>
                </c:pt>
                <c:pt idx="70">
                  <c:v>35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35</c:v>
                </c:pt>
                <c:pt idx="85">
                  <c:v>35</c:v>
                </c:pt>
                <c:pt idx="86">
                  <c:v>35</c:v>
                </c:pt>
                <c:pt idx="87">
                  <c:v>35</c:v>
                </c:pt>
                <c:pt idx="88">
                  <c:v>35</c:v>
                </c:pt>
                <c:pt idx="89">
                  <c:v>35</c:v>
                </c:pt>
                <c:pt idx="90">
                  <c:v>35</c:v>
                </c:pt>
                <c:pt idx="91">
                  <c:v>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'Paris-Genève'!$F$22</c:f>
              <c:strCache>
                <c:ptCount val="1"/>
                <c:pt idx="0">
                  <c:v>Air France</c:v>
                </c:pt>
              </c:strCache>
            </c:strRef>
          </c:tx>
          <c:marker>
            <c:symbol val="star"/>
            <c:size val="3"/>
          </c:marker>
          <c:cat>
            <c:numRef>
              <c:f>'Paris-Genève'!$A$23:$A$114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'Paris-Genève'!$F$23:$F$114</c:f>
              <c:numCache>
                <c:formatCode>0.00</c:formatCode>
                <c:ptCount val="92"/>
                <c:pt idx="0">
                  <c:v>40.1</c:v>
                </c:pt>
                <c:pt idx="1">
                  <c:v>40.1</c:v>
                </c:pt>
                <c:pt idx="2">
                  <c:v>40.1</c:v>
                </c:pt>
                <c:pt idx="3">
                  <c:v>40.1</c:v>
                </c:pt>
                <c:pt idx="4">
                  <c:v>40.1</c:v>
                </c:pt>
                <c:pt idx="5">
                  <c:v>40.1</c:v>
                </c:pt>
                <c:pt idx="6">
                  <c:v>40.1</c:v>
                </c:pt>
                <c:pt idx="7">
                  <c:v>40.1</c:v>
                </c:pt>
                <c:pt idx="8">
                  <c:v>40.1</c:v>
                </c:pt>
                <c:pt idx="9">
                  <c:v>40.1</c:v>
                </c:pt>
                <c:pt idx="10">
                  <c:v>40.1</c:v>
                </c:pt>
                <c:pt idx="11">
                  <c:v>40.1</c:v>
                </c:pt>
                <c:pt idx="12">
                  <c:v>40.1</c:v>
                </c:pt>
                <c:pt idx="13">
                  <c:v>40.1</c:v>
                </c:pt>
                <c:pt idx="14">
                  <c:v>40.1</c:v>
                </c:pt>
                <c:pt idx="15">
                  <c:v>40.1</c:v>
                </c:pt>
                <c:pt idx="16">
                  <c:v>40.1</c:v>
                </c:pt>
                <c:pt idx="17">
                  <c:v>40.1</c:v>
                </c:pt>
                <c:pt idx="18">
                  <c:v>40.1</c:v>
                </c:pt>
                <c:pt idx="19">
                  <c:v>40.1</c:v>
                </c:pt>
                <c:pt idx="20">
                  <c:v>40.1</c:v>
                </c:pt>
                <c:pt idx="21">
                  <c:v>40.1</c:v>
                </c:pt>
                <c:pt idx="22">
                  <c:v>40.1</c:v>
                </c:pt>
                <c:pt idx="23">
                  <c:v>40.1</c:v>
                </c:pt>
                <c:pt idx="24">
                  <c:v>40.1</c:v>
                </c:pt>
                <c:pt idx="25">
                  <c:v>40.1</c:v>
                </c:pt>
                <c:pt idx="26">
                  <c:v>40.1</c:v>
                </c:pt>
                <c:pt idx="27">
                  <c:v>40.1</c:v>
                </c:pt>
                <c:pt idx="28">
                  <c:v>40.1</c:v>
                </c:pt>
                <c:pt idx="29">
                  <c:v>40.1</c:v>
                </c:pt>
                <c:pt idx="30">
                  <c:v>40.1</c:v>
                </c:pt>
                <c:pt idx="31">
                  <c:v>40.1</c:v>
                </c:pt>
                <c:pt idx="32">
                  <c:v>40.1</c:v>
                </c:pt>
                <c:pt idx="33">
                  <c:v>40.1</c:v>
                </c:pt>
                <c:pt idx="34">
                  <c:v>40.1</c:v>
                </c:pt>
                <c:pt idx="35">
                  <c:v>40.1</c:v>
                </c:pt>
                <c:pt idx="36">
                  <c:v>40.1</c:v>
                </c:pt>
                <c:pt idx="37">
                  <c:v>40.1</c:v>
                </c:pt>
                <c:pt idx="38">
                  <c:v>40.1</c:v>
                </c:pt>
                <c:pt idx="39">
                  <c:v>40.1</c:v>
                </c:pt>
                <c:pt idx="40">
                  <c:v>40.1</c:v>
                </c:pt>
                <c:pt idx="41">
                  <c:v>40.1</c:v>
                </c:pt>
                <c:pt idx="42">
                  <c:v>40.1</c:v>
                </c:pt>
                <c:pt idx="43">
                  <c:v>40.1</c:v>
                </c:pt>
                <c:pt idx="44">
                  <c:v>40.1</c:v>
                </c:pt>
                <c:pt idx="45">
                  <c:v>40.1</c:v>
                </c:pt>
                <c:pt idx="46">
                  <c:v>40.1</c:v>
                </c:pt>
                <c:pt idx="47">
                  <c:v>40.1</c:v>
                </c:pt>
                <c:pt idx="48">
                  <c:v>40.1</c:v>
                </c:pt>
                <c:pt idx="49">
                  <c:v>40.1</c:v>
                </c:pt>
                <c:pt idx="50">
                  <c:v>40.1</c:v>
                </c:pt>
                <c:pt idx="51">
                  <c:v>144.1</c:v>
                </c:pt>
                <c:pt idx="52">
                  <c:v>144.1</c:v>
                </c:pt>
                <c:pt idx="53">
                  <c:v>144.1</c:v>
                </c:pt>
                <c:pt idx="54">
                  <c:v>158.78</c:v>
                </c:pt>
                <c:pt idx="55">
                  <c:v>158.78</c:v>
                </c:pt>
                <c:pt idx="56">
                  <c:v>158.78</c:v>
                </c:pt>
                <c:pt idx="57">
                  <c:v>158.78</c:v>
                </c:pt>
                <c:pt idx="58">
                  <c:v>158.78</c:v>
                </c:pt>
                <c:pt idx="59">
                  <c:v>158.78</c:v>
                </c:pt>
                <c:pt idx="60">
                  <c:v>158.78</c:v>
                </c:pt>
                <c:pt idx="61">
                  <c:v>158.78</c:v>
                </c:pt>
                <c:pt idx="62">
                  <c:v>158.78</c:v>
                </c:pt>
                <c:pt idx="63">
                  <c:v>158.78</c:v>
                </c:pt>
                <c:pt idx="64">
                  <c:v>158.78</c:v>
                </c:pt>
                <c:pt idx="65">
                  <c:v>158.78</c:v>
                </c:pt>
                <c:pt idx="66">
                  <c:v>158.78</c:v>
                </c:pt>
                <c:pt idx="67">
                  <c:v>158.78</c:v>
                </c:pt>
                <c:pt idx="68">
                  <c:v>158.78</c:v>
                </c:pt>
                <c:pt idx="69">
                  <c:v>158.78</c:v>
                </c:pt>
                <c:pt idx="70">
                  <c:v>158.78</c:v>
                </c:pt>
                <c:pt idx="71">
                  <c:v>158.78</c:v>
                </c:pt>
                <c:pt idx="72">
                  <c:v>158.78</c:v>
                </c:pt>
                <c:pt idx="73">
                  <c:v>158.78</c:v>
                </c:pt>
                <c:pt idx="74">
                  <c:v>158.78</c:v>
                </c:pt>
                <c:pt idx="75">
                  <c:v>158.78</c:v>
                </c:pt>
                <c:pt idx="76">
                  <c:v>158.78</c:v>
                </c:pt>
                <c:pt idx="77">
                  <c:v>158.78</c:v>
                </c:pt>
                <c:pt idx="78">
                  <c:v>158.78</c:v>
                </c:pt>
                <c:pt idx="79">
                  <c:v>158.78</c:v>
                </c:pt>
                <c:pt idx="80">
                  <c:v>158.78</c:v>
                </c:pt>
                <c:pt idx="81">
                  <c:v>158.78</c:v>
                </c:pt>
                <c:pt idx="82">
                  <c:v>158.78</c:v>
                </c:pt>
                <c:pt idx="83">
                  <c:v>183.78</c:v>
                </c:pt>
                <c:pt idx="84">
                  <c:v>183.78</c:v>
                </c:pt>
                <c:pt idx="85">
                  <c:v>183.78</c:v>
                </c:pt>
                <c:pt idx="86">
                  <c:v>223.78</c:v>
                </c:pt>
                <c:pt idx="87">
                  <c:v>223.78</c:v>
                </c:pt>
                <c:pt idx="88">
                  <c:v>223.78</c:v>
                </c:pt>
                <c:pt idx="89">
                  <c:v>223.78</c:v>
                </c:pt>
                <c:pt idx="90">
                  <c:v>223.78</c:v>
                </c:pt>
                <c:pt idx="91">
                  <c:v>238.1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'Paris-Genève'!$G$22</c:f>
              <c:strCache>
                <c:ptCount val="1"/>
                <c:pt idx="0">
                  <c:v>EasyJet</c:v>
                </c:pt>
              </c:strCache>
            </c:strRef>
          </c:tx>
          <c:marker>
            <c:symbol val="circle"/>
            <c:size val="3"/>
          </c:marker>
          <c:cat>
            <c:numRef>
              <c:f>'Paris-Genève'!$A$23:$A$114</c:f>
              <c:numCache>
                <c:formatCode>d\-mmm</c:formatCode>
                <c:ptCount val="92"/>
                <c:pt idx="0">
                  <c:v>42614</c:v>
                </c:pt>
                <c:pt idx="1">
                  <c:v>42615</c:v>
                </c:pt>
                <c:pt idx="2">
                  <c:v>42616</c:v>
                </c:pt>
                <c:pt idx="3">
                  <c:v>42617</c:v>
                </c:pt>
                <c:pt idx="4">
                  <c:v>42618</c:v>
                </c:pt>
                <c:pt idx="5">
                  <c:v>42619</c:v>
                </c:pt>
                <c:pt idx="6">
                  <c:v>42620</c:v>
                </c:pt>
                <c:pt idx="7">
                  <c:v>42621</c:v>
                </c:pt>
                <c:pt idx="8">
                  <c:v>42622</c:v>
                </c:pt>
                <c:pt idx="9">
                  <c:v>42623</c:v>
                </c:pt>
                <c:pt idx="10">
                  <c:v>42624</c:v>
                </c:pt>
                <c:pt idx="11">
                  <c:v>42625</c:v>
                </c:pt>
                <c:pt idx="12">
                  <c:v>42626</c:v>
                </c:pt>
                <c:pt idx="13">
                  <c:v>42627</c:v>
                </c:pt>
                <c:pt idx="14">
                  <c:v>42628</c:v>
                </c:pt>
                <c:pt idx="15">
                  <c:v>42629</c:v>
                </c:pt>
                <c:pt idx="16">
                  <c:v>42630</c:v>
                </c:pt>
                <c:pt idx="17">
                  <c:v>42631</c:v>
                </c:pt>
                <c:pt idx="18">
                  <c:v>42632</c:v>
                </c:pt>
                <c:pt idx="19">
                  <c:v>42633</c:v>
                </c:pt>
                <c:pt idx="20">
                  <c:v>42634</c:v>
                </c:pt>
                <c:pt idx="21">
                  <c:v>42635</c:v>
                </c:pt>
                <c:pt idx="22">
                  <c:v>42636</c:v>
                </c:pt>
                <c:pt idx="23">
                  <c:v>42637</c:v>
                </c:pt>
                <c:pt idx="24">
                  <c:v>42638</c:v>
                </c:pt>
                <c:pt idx="25">
                  <c:v>42639</c:v>
                </c:pt>
                <c:pt idx="26">
                  <c:v>42640</c:v>
                </c:pt>
                <c:pt idx="27">
                  <c:v>42641</c:v>
                </c:pt>
                <c:pt idx="28">
                  <c:v>42642</c:v>
                </c:pt>
                <c:pt idx="29">
                  <c:v>42643</c:v>
                </c:pt>
                <c:pt idx="30">
                  <c:v>42644</c:v>
                </c:pt>
                <c:pt idx="31">
                  <c:v>42645</c:v>
                </c:pt>
                <c:pt idx="32">
                  <c:v>42646</c:v>
                </c:pt>
                <c:pt idx="33">
                  <c:v>42647</c:v>
                </c:pt>
                <c:pt idx="34">
                  <c:v>42648</c:v>
                </c:pt>
                <c:pt idx="35">
                  <c:v>42649</c:v>
                </c:pt>
                <c:pt idx="36">
                  <c:v>42650</c:v>
                </c:pt>
                <c:pt idx="37">
                  <c:v>42651</c:v>
                </c:pt>
                <c:pt idx="38">
                  <c:v>42652</c:v>
                </c:pt>
                <c:pt idx="39">
                  <c:v>42653</c:v>
                </c:pt>
                <c:pt idx="40">
                  <c:v>42654</c:v>
                </c:pt>
                <c:pt idx="41">
                  <c:v>42655</c:v>
                </c:pt>
                <c:pt idx="42">
                  <c:v>42656</c:v>
                </c:pt>
                <c:pt idx="43">
                  <c:v>42657</c:v>
                </c:pt>
                <c:pt idx="44">
                  <c:v>42658</c:v>
                </c:pt>
                <c:pt idx="45">
                  <c:v>42659</c:v>
                </c:pt>
                <c:pt idx="46">
                  <c:v>42660</c:v>
                </c:pt>
                <c:pt idx="47">
                  <c:v>42661</c:v>
                </c:pt>
                <c:pt idx="48">
                  <c:v>42662</c:v>
                </c:pt>
                <c:pt idx="49">
                  <c:v>42663</c:v>
                </c:pt>
                <c:pt idx="50">
                  <c:v>42664</c:v>
                </c:pt>
                <c:pt idx="51">
                  <c:v>42665</c:v>
                </c:pt>
                <c:pt idx="52">
                  <c:v>42666</c:v>
                </c:pt>
                <c:pt idx="53">
                  <c:v>42667</c:v>
                </c:pt>
                <c:pt idx="54">
                  <c:v>42668</c:v>
                </c:pt>
                <c:pt idx="55">
                  <c:v>42669</c:v>
                </c:pt>
                <c:pt idx="56">
                  <c:v>42670</c:v>
                </c:pt>
                <c:pt idx="57">
                  <c:v>42671</c:v>
                </c:pt>
                <c:pt idx="58">
                  <c:v>42672</c:v>
                </c:pt>
                <c:pt idx="59">
                  <c:v>42673</c:v>
                </c:pt>
                <c:pt idx="60">
                  <c:v>42674</c:v>
                </c:pt>
                <c:pt idx="61">
                  <c:v>42675</c:v>
                </c:pt>
                <c:pt idx="62">
                  <c:v>42676</c:v>
                </c:pt>
                <c:pt idx="63">
                  <c:v>42677</c:v>
                </c:pt>
                <c:pt idx="64">
                  <c:v>42678</c:v>
                </c:pt>
                <c:pt idx="65">
                  <c:v>42679</c:v>
                </c:pt>
                <c:pt idx="66">
                  <c:v>42680</c:v>
                </c:pt>
                <c:pt idx="67">
                  <c:v>42681</c:v>
                </c:pt>
                <c:pt idx="68">
                  <c:v>42682</c:v>
                </c:pt>
                <c:pt idx="69">
                  <c:v>42683</c:v>
                </c:pt>
                <c:pt idx="70">
                  <c:v>42684</c:v>
                </c:pt>
                <c:pt idx="71">
                  <c:v>42685</c:v>
                </c:pt>
                <c:pt idx="72">
                  <c:v>42686</c:v>
                </c:pt>
                <c:pt idx="73">
                  <c:v>42687</c:v>
                </c:pt>
                <c:pt idx="74">
                  <c:v>42688</c:v>
                </c:pt>
                <c:pt idx="75">
                  <c:v>42689</c:v>
                </c:pt>
                <c:pt idx="76">
                  <c:v>42690</c:v>
                </c:pt>
                <c:pt idx="77">
                  <c:v>42691</c:v>
                </c:pt>
                <c:pt idx="78">
                  <c:v>42692</c:v>
                </c:pt>
                <c:pt idx="79">
                  <c:v>42693</c:v>
                </c:pt>
                <c:pt idx="80">
                  <c:v>42694</c:v>
                </c:pt>
                <c:pt idx="81">
                  <c:v>42695</c:v>
                </c:pt>
                <c:pt idx="82">
                  <c:v>42696</c:v>
                </c:pt>
                <c:pt idx="83">
                  <c:v>42697</c:v>
                </c:pt>
                <c:pt idx="84">
                  <c:v>42698</c:v>
                </c:pt>
                <c:pt idx="85">
                  <c:v>42699</c:v>
                </c:pt>
                <c:pt idx="86">
                  <c:v>42700</c:v>
                </c:pt>
                <c:pt idx="87">
                  <c:v>42701</c:v>
                </c:pt>
                <c:pt idx="88">
                  <c:v>42702</c:v>
                </c:pt>
                <c:pt idx="89">
                  <c:v>42703</c:v>
                </c:pt>
                <c:pt idx="90">
                  <c:v>42704</c:v>
                </c:pt>
                <c:pt idx="91">
                  <c:v>42705</c:v>
                </c:pt>
              </c:numCache>
            </c:numRef>
          </c:cat>
          <c:val>
            <c:numRef>
              <c:f>'Paris-Genève'!$G$23:$G$114</c:f>
              <c:numCache>
                <c:formatCode>0.00</c:formatCode>
                <c:ptCount val="92"/>
                <c:pt idx="0">
                  <c:v>48.21</c:v>
                </c:pt>
                <c:pt idx="1">
                  <c:v>45.68</c:v>
                </c:pt>
                <c:pt idx="2">
                  <c:v>45.68</c:v>
                </c:pt>
                <c:pt idx="3">
                  <c:v>45.68</c:v>
                </c:pt>
                <c:pt idx="4">
                  <c:v>45.68</c:v>
                </c:pt>
                <c:pt idx="5">
                  <c:v>45.68</c:v>
                </c:pt>
                <c:pt idx="6">
                  <c:v>48.21</c:v>
                </c:pt>
                <c:pt idx="7">
                  <c:v>48.21</c:v>
                </c:pt>
                <c:pt idx="8">
                  <c:v>48.21</c:v>
                </c:pt>
                <c:pt idx="9">
                  <c:v>48.21</c:v>
                </c:pt>
                <c:pt idx="10">
                  <c:v>48.21</c:v>
                </c:pt>
                <c:pt idx="11">
                  <c:v>48.21</c:v>
                </c:pt>
                <c:pt idx="12">
                  <c:v>48.21</c:v>
                </c:pt>
                <c:pt idx="13">
                  <c:v>48.21</c:v>
                </c:pt>
                <c:pt idx="14">
                  <c:v>48.21</c:v>
                </c:pt>
                <c:pt idx="15">
                  <c:v>48.21</c:v>
                </c:pt>
                <c:pt idx="16">
                  <c:v>48.21</c:v>
                </c:pt>
                <c:pt idx="17">
                  <c:v>48.21</c:v>
                </c:pt>
                <c:pt idx="18">
                  <c:v>45.68</c:v>
                </c:pt>
                <c:pt idx="19">
                  <c:v>45.68</c:v>
                </c:pt>
                <c:pt idx="20">
                  <c:v>45.68</c:v>
                </c:pt>
                <c:pt idx="21">
                  <c:v>48.21</c:v>
                </c:pt>
                <c:pt idx="22">
                  <c:v>48.21</c:v>
                </c:pt>
                <c:pt idx="23">
                  <c:v>48.21</c:v>
                </c:pt>
                <c:pt idx="24">
                  <c:v>48.21</c:v>
                </c:pt>
                <c:pt idx="25">
                  <c:v>48.21</c:v>
                </c:pt>
                <c:pt idx="26">
                  <c:v>48.21</c:v>
                </c:pt>
                <c:pt idx="27">
                  <c:v>48.21</c:v>
                </c:pt>
                <c:pt idx="28">
                  <c:v>48.21</c:v>
                </c:pt>
                <c:pt idx="29">
                  <c:v>48.21</c:v>
                </c:pt>
                <c:pt idx="30">
                  <c:v>48.21</c:v>
                </c:pt>
                <c:pt idx="31">
                  <c:v>48.21</c:v>
                </c:pt>
                <c:pt idx="32">
                  <c:v>45.68</c:v>
                </c:pt>
                <c:pt idx="33">
                  <c:v>45.68</c:v>
                </c:pt>
                <c:pt idx="34">
                  <c:v>45.68</c:v>
                </c:pt>
                <c:pt idx="35">
                  <c:v>45.68</c:v>
                </c:pt>
                <c:pt idx="36">
                  <c:v>48.21</c:v>
                </c:pt>
                <c:pt idx="37">
                  <c:v>48.21</c:v>
                </c:pt>
                <c:pt idx="38">
                  <c:v>48.21</c:v>
                </c:pt>
                <c:pt idx="39">
                  <c:v>48.21</c:v>
                </c:pt>
                <c:pt idx="40">
                  <c:v>48.21</c:v>
                </c:pt>
                <c:pt idx="41">
                  <c:v>48.21</c:v>
                </c:pt>
                <c:pt idx="42">
                  <c:v>48.21</c:v>
                </c:pt>
                <c:pt idx="43">
                  <c:v>48.21</c:v>
                </c:pt>
                <c:pt idx="44">
                  <c:v>48.21</c:v>
                </c:pt>
                <c:pt idx="45">
                  <c:v>48.21</c:v>
                </c:pt>
                <c:pt idx="46">
                  <c:v>48.21</c:v>
                </c:pt>
                <c:pt idx="47">
                  <c:v>48.21</c:v>
                </c:pt>
                <c:pt idx="48">
                  <c:v>48.21</c:v>
                </c:pt>
                <c:pt idx="49">
                  <c:v>48.21</c:v>
                </c:pt>
                <c:pt idx="50">
                  <c:v>48.21</c:v>
                </c:pt>
                <c:pt idx="51">
                  <c:v>48.21</c:v>
                </c:pt>
                <c:pt idx="52">
                  <c:v>48.21</c:v>
                </c:pt>
                <c:pt idx="53">
                  <c:v>48.21</c:v>
                </c:pt>
                <c:pt idx="54">
                  <c:v>48.21</c:v>
                </c:pt>
                <c:pt idx="55">
                  <c:v>48.21</c:v>
                </c:pt>
                <c:pt idx="56">
                  <c:v>48.21</c:v>
                </c:pt>
                <c:pt idx="57">
                  <c:v>48.21</c:v>
                </c:pt>
                <c:pt idx="58">
                  <c:v>48.21</c:v>
                </c:pt>
                <c:pt idx="59">
                  <c:v>48.21</c:v>
                </c:pt>
                <c:pt idx="60">
                  <c:v>48.21</c:v>
                </c:pt>
                <c:pt idx="61">
                  <c:v>48.21</c:v>
                </c:pt>
                <c:pt idx="62">
                  <c:v>45.68</c:v>
                </c:pt>
                <c:pt idx="63">
                  <c:v>45.68</c:v>
                </c:pt>
                <c:pt idx="64">
                  <c:v>45.68</c:v>
                </c:pt>
                <c:pt idx="65">
                  <c:v>45.68</c:v>
                </c:pt>
                <c:pt idx="66">
                  <c:v>45.68</c:v>
                </c:pt>
                <c:pt idx="67">
                  <c:v>45.68</c:v>
                </c:pt>
                <c:pt idx="68">
                  <c:v>45.68</c:v>
                </c:pt>
                <c:pt idx="69">
                  <c:v>45.68</c:v>
                </c:pt>
                <c:pt idx="70">
                  <c:v>45.68</c:v>
                </c:pt>
                <c:pt idx="71">
                  <c:v>45.68</c:v>
                </c:pt>
                <c:pt idx="72">
                  <c:v>45.68</c:v>
                </c:pt>
                <c:pt idx="73">
                  <c:v>45.68</c:v>
                </c:pt>
                <c:pt idx="74">
                  <c:v>45.68</c:v>
                </c:pt>
                <c:pt idx="75">
                  <c:v>45.68</c:v>
                </c:pt>
                <c:pt idx="76">
                  <c:v>45.68</c:v>
                </c:pt>
                <c:pt idx="77">
                  <c:v>45.68</c:v>
                </c:pt>
                <c:pt idx="78">
                  <c:v>48.21</c:v>
                </c:pt>
                <c:pt idx="79">
                  <c:v>50.73</c:v>
                </c:pt>
                <c:pt idx="80">
                  <c:v>50.73</c:v>
                </c:pt>
                <c:pt idx="81">
                  <c:v>50.73</c:v>
                </c:pt>
                <c:pt idx="82">
                  <c:v>56.29</c:v>
                </c:pt>
                <c:pt idx="83">
                  <c:v>56.29</c:v>
                </c:pt>
                <c:pt idx="84">
                  <c:v>56.29</c:v>
                </c:pt>
                <c:pt idx="85">
                  <c:v>56.29</c:v>
                </c:pt>
                <c:pt idx="86">
                  <c:v>61.34</c:v>
                </c:pt>
                <c:pt idx="87">
                  <c:v>61.34</c:v>
                </c:pt>
                <c:pt idx="88">
                  <c:v>61.34</c:v>
                </c:pt>
                <c:pt idx="89">
                  <c:v>67.900000000000006</c:v>
                </c:pt>
                <c:pt idx="90">
                  <c:v>74.47</c:v>
                </c:pt>
                <c:pt idx="91">
                  <c:v>82.55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65600"/>
        <c:axId val="106267776"/>
      </c:lineChart>
      <c:dateAx>
        <c:axId val="1062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20" b="0"/>
                </a:pPr>
                <a:r>
                  <a:rPr lang="fr-FR" sz="1220" b="0">
                    <a:solidFill>
                      <a:srgbClr val="4D4D4D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Dates de réservation</a:t>
                </a:r>
              </a:p>
            </c:rich>
          </c:tx>
          <c:overlay val="0"/>
        </c:title>
        <c:numFmt formatCode="d\-m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6267776"/>
        <c:crosses val="autoZero"/>
        <c:auto val="1"/>
        <c:lblOffset val="100"/>
        <c:baseTimeUnit val="days"/>
      </c:dateAx>
      <c:valAx>
        <c:axId val="106267776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2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220" b="0">
                    <a:solidFill>
                      <a:srgbClr val="4D4D4D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En euros</a:t>
                </a:r>
              </a:p>
            </c:rich>
          </c:tx>
          <c:layout>
            <c:manualLayout>
              <c:xMode val="edge"/>
              <c:yMode val="edge"/>
              <c:x val="1.4866230172337772E-2"/>
              <c:y val="0.442097422599014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626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742660471472395"/>
          <c:y val="0.17217959329593521"/>
          <c:w val="0.7081718060367036"/>
          <c:h val="8.0533292669852208E-2"/>
        </c:manualLayout>
      </c:layout>
      <c:overlay val="0"/>
      <c:txPr>
        <a:bodyPr/>
        <a:lstStyle/>
        <a:p>
          <a:pPr>
            <a:defRPr sz="117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7462817147858"/>
          <c:y val="0.13163084344186707"/>
          <c:w val="0.81038648293963256"/>
          <c:h val="0.65748769241682625"/>
        </c:manualLayout>
      </c:layout>
      <c:scatterChart>
        <c:scatterStyle val="lineMarker"/>
        <c:varyColors val="0"/>
        <c:ser>
          <c:idx val="0"/>
          <c:order val="0"/>
          <c:tx>
            <c:v>Train</c:v>
          </c:tx>
          <c:spPr>
            <a:ln w="22225">
              <a:solidFill>
                <a:srgbClr val="00A0E1"/>
              </a:solidFill>
            </a:ln>
          </c:spPr>
          <c:marker>
            <c:symbol val="none"/>
          </c:marker>
          <c:xVal>
            <c:numRef>
              <c:f>'Valeur du temps et CG'!$A$15:$A$32</c:f>
              <c:numCache>
                <c:formatCode>0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12.2</c:v>
                </c:pt>
                <c:pt idx="9">
                  <c:v>15</c:v>
                </c:pt>
                <c:pt idx="10">
                  <c:v>19.7</c:v>
                </c:pt>
                <c:pt idx="11">
                  <c:v>25</c:v>
                </c:pt>
                <c:pt idx="12">
                  <c:v>30</c:v>
                </c:pt>
                <c:pt idx="13">
                  <c:v>32.4</c:v>
                </c:pt>
                <c:pt idx="14">
                  <c:v>34.4</c:v>
                </c:pt>
                <c:pt idx="15">
                  <c:v>36.4</c:v>
                </c:pt>
                <c:pt idx="16">
                  <c:v>38.4</c:v>
                </c:pt>
                <c:pt idx="17">
                  <c:v>40.4</c:v>
                </c:pt>
              </c:numCache>
            </c:numRef>
          </c:xVal>
          <c:yVal>
            <c:numRef>
              <c:f>'Valeur du temps et CG'!$F$15:$F$32</c:f>
              <c:numCache>
                <c:formatCode>0</c:formatCode>
                <c:ptCount val="18"/>
                <c:pt idx="0">
                  <c:v>157</c:v>
                </c:pt>
                <c:pt idx="1">
                  <c:v>166.85</c:v>
                </c:pt>
                <c:pt idx="2">
                  <c:v>176.7</c:v>
                </c:pt>
                <c:pt idx="3">
                  <c:v>186.55</c:v>
                </c:pt>
                <c:pt idx="4">
                  <c:v>196.4</c:v>
                </c:pt>
                <c:pt idx="5">
                  <c:v>206.25</c:v>
                </c:pt>
                <c:pt idx="6">
                  <c:v>225.95</c:v>
                </c:pt>
                <c:pt idx="7">
                  <c:v>235.8</c:v>
                </c:pt>
                <c:pt idx="8">
                  <c:v>277.16999999999996</c:v>
                </c:pt>
                <c:pt idx="9">
                  <c:v>304.75</c:v>
                </c:pt>
                <c:pt idx="10">
                  <c:v>351.04499999999996</c:v>
                </c:pt>
                <c:pt idx="11">
                  <c:v>403.25</c:v>
                </c:pt>
                <c:pt idx="12">
                  <c:v>452.5</c:v>
                </c:pt>
                <c:pt idx="13">
                  <c:v>476.14</c:v>
                </c:pt>
                <c:pt idx="14">
                  <c:v>495.84</c:v>
                </c:pt>
                <c:pt idx="15">
                  <c:v>515.54</c:v>
                </c:pt>
                <c:pt idx="16">
                  <c:v>535.24</c:v>
                </c:pt>
                <c:pt idx="17">
                  <c:v>554.94000000000005</c:v>
                </c:pt>
              </c:numCache>
            </c:numRef>
          </c:yVal>
          <c:smooth val="0"/>
        </c:ser>
        <c:ser>
          <c:idx val="1"/>
          <c:order val="1"/>
          <c:tx>
            <c:v>Avion</c:v>
          </c:tx>
          <c:spPr>
            <a:ln w="22225">
              <a:solidFill>
                <a:srgbClr val="142882"/>
              </a:solidFill>
            </a:ln>
          </c:spPr>
          <c:marker>
            <c:symbol val="none"/>
          </c:marker>
          <c:xVal>
            <c:numRef>
              <c:f>'Valeur du temps et CG'!$A$15:$A$32</c:f>
              <c:numCache>
                <c:formatCode>0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12.2</c:v>
                </c:pt>
                <c:pt idx="9">
                  <c:v>15</c:v>
                </c:pt>
                <c:pt idx="10">
                  <c:v>19.7</c:v>
                </c:pt>
                <c:pt idx="11">
                  <c:v>25</c:v>
                </c:pt>
                <c:pt idx="12">
                  <c:v>30</c:v>
                </c:pt>
                <c:pt idx="13">
                  <c:v>32.4</c:v>
                </c:pt>
                <c:pt idx="14">
                  <c:v>34.4</c:v>
                </c:pt>
                <c:pt idx="15">
                  <c:v>36.4</c:v>
                </c:pt>
                <c:pt idx="16">
                  <c:v>38.4</c:v>
                </c:pt>
                <c:pt idx="17">
                  <c:v>40.4</c:v>
                </c:pt>
              </c:numCache>
            </c:numRef>
          </c:xVal>
          <c:yVal>
            <c:numRef>
              <c:f>'Valeur du temps et CG'!$G$15:$G$32</c:f>
              <c:numCache>
                <c:formatCode>0</c:formatCode>
                <c:ptCount val="18"/>
                <c:pt idx="0">
                  <c:v>121.09416666666668</c:v>
                </c:pt>
                <c:pt idx="1">
                  <c:v>126.76083333333335</c:v>
                </c:pt>
                <c:pt idx="2">
                  <c:v>132.42750000000001</c:v>
                </c:pt>
                <c:pt idx="3">
                  <c:v>138.09416666666669</c:v>
                </c:pt>
                <c:pt idx="4">
                  <c:v>143.76083333333335</c:v>
                </c:pt>
                <c:pt idx="5">
                  <c:v>149.42750000000001</c:v>
                </c:pt>
                <c:pt idx="6">
                  <c:v>160.76083333333335</c:v>
                </c:pt>
                <c:pt idx="7">
                  <c:v>166.42750000000001</c:v>
                </c:pt>
                <c:pt idx="8">
                  <c:v>190.22750000000002</c:v>
                </c:pt>
                <c:pt idx="9">
                  <c:v>206.09416666666669</c:v>
                </c:pt>
                <c:pt idx="10">
                  <c:v>232.72750000000002</c:v>
                </c:pt>
                <c:pt idx="11">
                  <c:v>262.76083333333338</c:v>
                </c:pt>
                <c:pt idx="12">
                  <c:v>291.09416666666669</c:v>
                </c:pt>
                <c:pt idx="13">
                  <c:v>304.69416666666666</c:v>
                </c:pt>
                <c:pt idx="14">
                  <c:v>316.02750000000003</c:v>
                </c:pt>
                <c:pt idx="15">
                  <c:v>327.36083333333335</c:v>
                </c:pt>
                <c:pt idx="16">
                  <c:v>338.69416666666666</c:v>
                </c:pt>
                <c:pt idx="17">
                  <c:v>350.02750000000003</c:v>
                </c:pt>
              </c:numCache>
            </c:numRef>
          </c:yVal>
          <c:smooth val="0"/>
        </c:ser>
        <c:ser>
          <c:idx val="2"/>
          <c:order val="2"/>
          <c:tx>
            <c:v>Autocar</c:v>
          </c:tx>
          <c:spPr>
            <a:ln w="22225">
              <a:solidFill>
                <a:srgbClr val="F59100"/>
              </a:solidFill>
            </a:ln>
          </c:spPr>
          <c:marker>
            <c:symbol val="none"/>
          </c:marker>
          <c:xVal>
            <c:numRef>
              <c:f>'Valeur du temps et CG'!$A$15:$A$32</c:f>
              <c:numCache>
                <c:formatCode>0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12.2</c:v>
                </c:pt>
                <c:pt idx="9">
                  <c:v>15</c:v>
                </c:pt>
                <c:pt idx="10">
                  <c:v>19.7</c:v>
                </c:pt>
                <c:pt idx="11">
                  <c:v>25</c:v>
                </c:pt>
                <c:pt idx="12">
                  <c:v>30</c:v>
                </c:pt>
                <c:pt idx="13">
                  <c:v>32.4</c:v>
                </c:pt>
                <c:pt idx="14">
                  <c:v>34.4</c:v>
                </c:pt>
                <c:pt idx="15">
                  <c:v>36.4</c:v>
                </c:pt>
                <c:pt idx="16">
                  <c:v>38.4</c:v>
                </c:pt>
                <c:pt idx="17">
                  <c:v>40.4</c:v>
                </c:pt>
              </c:numCache>
            </c:numRef>
          </c:xVal>
          <c:yVal>
            <c:numRef>
              <c:f>'Valeur du temps et CG'!$H$15:$H$32</c:f>
              <c:numCache>
                <c:formatCode>0</c:formatCode>
                <c:ptCount val="18"/>
                <c:pt idx="0">
                  <c:v>39</c:v>
                </c:pt>
                <c:pt idx="1">
                  <c:v>54.833333333333336</c:v>
                </c:pt>
                <c:pt idx="2">
                  <c:v>70.666666666666671</c:v>
                </c:pt>
                <c:pt idx="3">
                  <c:v>86.5</c:v>
                </c:pt>
                <c:pt idx="4">
                  <c:v>102.33333333333334</c:v>
                </c:pt>
                <c:pt idx="5">
                  <c:v>118.16666666666667</c:v>
                </c:pt>
                <c:pt idx="6">
                  <c:v>149.83333333333334</c:v>
                </c:pt>
                <c:pt idx="7">
                  <c:v>165.66666666666669</c:v>
                </c:pt>
                <c:pt idx="8">
                  <c:v>232.16666666666666</c:v>
                </c:pt>
                <c:pt idx="9">
                  <c:v>276.5</c:v>
                </c:pt>
                <c:pt idx="10">
                  <c:v>350.91666666666669</c:v>
                </c:pt>
                <c:pt idx="11">
                  <c:v>434.83333333333337</c:v>
                </c:pt>
                <c:pt idx="12">
                  <c:v>514</c:v>
                </c:pt>
                <c:pt idx="13">
                  <c:v>552</c:v>
                </c:pt>
                <c:pt idx="14">
                  <c:v>583.66666666666663</c:v>
                </c:pt>
                <c:pt idx="15">
                  <c:v>615.33333333333337</c:v>
                </c:pt>
                <c:pt idx="16">
                  <c:v>647</c:v>
                </c:pt>
                <c:pt idx="17">
                  <c:v>678.66666666666663</c:v>
                </c:pt>
              </c:numCache>
            </c:numRef>
          </c:yVal>
          <c:smooth val="0"/>
        </c:ser>
        <c:ser>
          <c:idx val="3"/>
          <c:order val="3"/>
          <c:tx>
            <c:v>Blablacar</c:v>
          </c:tx>
          <c:spPr>
            <a:ln w="22225">
              <a:solidFill>
                <a:srgbClr val="969696"/>
              </a:solidFill>
            </a:ln>
          </c:spPr>
          <c:marker>
            <c:symbol val="none"/>
          </c:marker>
          <c:xVal>
            <c:numRef>
              <c:f>'Valeur du temps et CG'!$A$15:$A$32</c:f>
              <c:numCache>
                <c:formatCode>0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12.2</c:v>
                </c:pt>
                <c:pt idx="9">
                  <c:v>15</c:v>
                </c:pt>
                <c:pt idx="10">
                  <c:v>19.7</c:v>
                </c:pt>
                <c:pt idx="11">
                  <c:v>25</c:v>
                </c:pt>
                <c:pt idx="12">
                  <c:v>30</c:v>
                </c:pt>
                <c:pt idx="13">
                  <c:v>32.4</c:v>
                </c:pt>
                <c:pt idx="14">
                  <c:v>34.4</c:v>
                </c:pt>
                <c:pt idx="15">
                  <c:v>36.4</c:v>
                </c:pt>
                <c:pt idx="16">
                  <c:v>38.4</c:v>
                </c:pt>
                <c:pt idx="17">
                  <c:v>40.4</c:v>
                </c:pt>
              </c:numCache>
            </c:numRef>
          </c:xVal>
          <c:yVal>
            <c:numRef>
              <c:f>'Valeur du temps et CG'!$I$15:$I$32</c:f>
              <c:numCache>
                <c:formatCode>0</c:formatCode>
                <c:ptCount val="18"/>
                <c:pt idx="0">
                  <c:v>73</c:v>
                </c:pt>
                <c:pt idx="1">
                  <c:v>85.75</c:v>
                </c:pt>
                <c:pt idx="2">
                  <c:v>98.5</c:v>
                </c:pt>
                <c:pt idx="3">
                  <c:v>111.25</c:v>
                </c:pt>
                <c:pt idx="4">
                  <c:v>124</c:v>
                </c:pt>
                <c:pt idx="5">
                  <c:v>136.75</c:v>
                </c:pt>
                <c:pt idx="6">
                  <c:v>162.25</c:v>
                </c:pt>
                <c:pt idx="7">
                  <c:v>175</c:v>
                </c:pt>
                <c:pt idx="8">
                  <c:v>228.54999999999998</c:v>
                </c:pt>
                <c:pt idx="9">
                  <c:v>264.25</c:v>
                </c:pt>
                <c:pt idx="10">
                  <c:v>324.17499999999995</c:v>
                </c:pt>
                <c:pt idx="11">
                  <c:v>391.75</c:v>
                </c:pt>
                <c:pt idx="12">
                  <c:v>455.5</c:v>
                </c:pt>
                <c:pt idx="13">
                  <c:v>486.09999999999997</c:v>
                </c:pt>
                <c:pt idx="14">
                  <c:v>511.59999999999997</c:v>
                </c:pt>
                <c:pt idx="15">
                  <c:v>537.09999999999991</c:v>
                </c:pt>
                <c:pt idx="16">
                  <c:v>562.59999999999991</c:v>
                </c:pt>
                <c:pt idx="17">
                  <c:v>588.1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87520"/>
        <c:axId val="99789440"/>
      </c:scatterChart>
      <c:valAx>
        <c:axId val="99787520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Valeur du temps en euros</a:t>
                </a:r>
                <a:r>
                  <a:rPr lang="fr-FR" sz="1100" b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par heure</a:t>
                </a:r>
                <a:endParaRPr lang="fr-FR" sz="1100" b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485244187621529"/>
              <c:y val="0.8653784022853496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789440"/>
        <c:crosses val="autoZero"/>
        <c:crossBetween val="midCat"/>
      </c:valAx>
      <c:valAx>
        <c:axId val="99789440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Coût généralisé</a:t>
                </a:r>
                <a:r>
                  <a:rPr lang="fr-FR" sz="1100" b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en euros</a:t>
                </a:r>
                <a:endParaRPr lang="fr-FR" sz="1100" b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7530236865334373E-2"/>
              <c:y val="0.2310447934339699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78752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6487188600918984"/>
          <c:y val="0.22366731034320597"/>
          <c:w val="0.67025603871865946"/>
          <c:h val="6.9033574050724078E-2"/>
        </c:manualLayout>
      </c:layout>
      <c:overlay val="0"/>
      <c:txPr>
        <a:bodyPr/>
        <a:lstStyle/>
        <a:p>
          <a:pPr>
            <a:defRPr sz="11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1216170592784"/>
          <c:y val="0.11791828473756859"/>
          <c:w val="0.8380490301782817"/>
          <c:h val="0.66542713495962869"/>
        </c:manualLayout>
      </c:layout>
      <c:scatterChart>
        <c:scatterStyle val="lineMarker"/>
        <c:varyColors val="0"/>
        <c:ser>
          <c:idx val="0"/>
          <c:order val="0"/>
          <c:tx>
            <c:v>Train</c:v>
          </c:tx>
          <c:spPr>
            <a:ln w="22225">
              <a:solidFill>
                <a:srgbClr val="00A0E1"/>
              </a:solidFill>
            </a:ln>
          </c:spPr>
          <c:marker>
            <c:symbol val="none"/>
          </c:marker>
          <c:xVal>
            <c:numRef>
              <c:f>'Valeur du temps et CG'!$A$15:$A$38</c:f>
              <c:numCache>
                <c:formatCode>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12.2</c:v>
                </c:pt>
                <c:pt idx="9">
                  <c:v>15</c:v>
                </c:pt>
                <c:pt idx="10">
                  <c:v>19.7</c:v>
                </c:pt>
                <c:pt idx="11">
                  <c:v>25</c:v>
                </c:pt>
                <c:pt idx="12">
                  <c:v>30</c:v>
                </c:pt>
                <c:pt idx="13">
                  <c:v>32.4</c:v>
                </c:pt>
                <c:pt idx="14">
                  <c:v>34.4</c:v>
                </c:pt>
                <c:pt idx="15">
                  <c:v>36.4</c:v>
                </c:pt>
                <c:pt idx="16">
                  <c:v>38.4</c:v>
                </c:pt>
                <c:pt idx="17">
                  <c:v>40.4</c:v>
                </c:pt>
                <c:pt idx="18">
                  <c:v>42.4</c:v>
                </c:pt>
                <c:pt idx="19">
                  <c:v>44.4</c:v>
                </c:pt>
                <c:pt idx="20">
                  <c:v>46.4</c:v>
                </c:pt>
                <c:pt idx="21">
                  <c:v>56.4</c:v>
                </c:pt>
                <c:pt idx="22">
                  <c:v>68</c:v>
                </c:pt>
                <c:pt idx="23">
                  <c:v>78</c:v>
                </c:pt>
              </c:numCache>
            </c:numRef>
          </c:xVal>
          <c:yVal>
            <c:numRef>
              <c:f>'Valeur du temps et CG'!$B$15:$B$38</c:f>
              <c:numCache>
                <c:formatCode>0</c:formatCode>
                <c:ptCount val="24"/>
                <c:pt idx="0">
                  <c:v>86.5</c:v>
                </c:pt>
                <c:pt idx="1">
                  <c:v>90.75</c:v>
                </c:pt>
                <c:pt idx="2">
                  <c:v>95</c:v>
                </c:pt>
                <c:pt idx="3">
                  <c:v>99.25</c:v>
                </c:pt>
                <c:pt idx="4">
                  <c:v>103.5</c:v>
                </c:pt>
                <c:pt idx="5">
                  <c:v>107.75</c:v>
                </c:pt>
                <c:pt idx="6">
                  <c:v>116.25</c:v>
                </c:pt>
                <c:pt idx="7">
                  <c:v>120.5</c:v>
                </c:pt>
                <c:pt idx="8">
                  <c:v>138.35</c:v>
                </c:pt>
                <c:pt idx="9">
                  <c:v>150.25</c:v>
                </c:pt>
                <c:pt idx="10">
                  <c:v>170.22499999999999</c:v>
                </c:pt>
                <c:pt idx="11">
                  <c:v>192.75</c:v>
                </c:pt>
                <c:pt idx="12">
                  <c:v>214</c:v>
                </c:pt>
                <c:pt idx="13">
                  <c:v>224.2</c:v>
                </c:pt>
                <c:pt idx="14">
                  <c:v>232.7</c:v>
                </c:pt>
                <c:pt idx="15">
                  <c:v>241.2</c:v>
                </c:pt>
                <c:pt idx="16">
                  <c:v>249.7</c:v>
                </c:pt>
                <c:pt idx="17">
                  <c:v>258.2</c:v>
                </c:pt>
                <c:pt idx="18">
                  <c:v>266.7</c:v>
                </c:pt>
                <c:pt idx="19">
                  <c:v>275.2</c:v>
                </c:pt>
                <c:pt idx="20">
                  <c:v>283.7</c:v>
                </c:pt>
                <c:pt idx="21">
                  <c:v>326.2</c:v>
                </c:pt>
                <c:pt idx="22">
                  <c:v>375.5</c:v>
                </c:pt>
                <c:pt idx="23">
                  <c:v>418</c:v>
                </c:pt>
              </c:numCache>
            </c:numRef>
          </c:yVal>
          <c:smooth val="0"/>
        </c:ser>
        <c:ser>
          <c:idx val="1"/>
          <c:order val="1"/>
          <c:tx>
            <c:v>Avion</c:v>
          </c:tx>
          <c:spPr>
            <a:ln w="22225">
              <a:solidFill>
                <a:srgbClr val="142882"/>
              </a:solidFill>
            </a:ln>
          </c:spPr>
          <c:marker>
            <c:symbol val="none"/>
          </c:marker>
          <c:xVal>
            <c:numRef>
              <c:f>'Valeur du temps et CG'!$A$15:$A$38</c:f>
              <c:numCache>
                <c:formatCode>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12.2</c:v>
                </c:pt>
                <c:pt idx="9">
                  <c:v>15</c:v>
                </c:pt>
                <c:pt idx="10">
                  <c:v>19.7</c:v>
                </c:pt>
                <c:pt idx="11">
                  <c:v>25</c:v>
                </c:pt>
                <c:pt idx="12">
                  <c:v>30</c:v>
                </c:pt>
                <c:pt idx="13">
                  <c:v>32.4</c:v>
                </c:pt>
                <c:pt idx="14">
                  <c:v>34.4</c:v>
                </c:pt>
                <c:pt idx="15">
                  <c:v>36.4</c:v>
                </c:pt>
                <c:pt idx="16">
                  <c:v>38.4</c:v>
                </c:pt>
                <c:pt idx="17">
                  <c:v>40.4</c:v>
                </c:pt>
                <c:pt idx="18">
                  <c:v>42.4</c:v>
                </c:pt>
                <c:pt idx="19">
                  <c:v>44.4</c:v>
                </c:pt>
                <c:pt idx="20">
                  <c:v>46.4</c:v>
                </c:pt>
                <c:pt idx="21">
                  <c:v>56.4</c:v>
                </c:pt>
                <c:pt idx="22">
                  <c:v>68</c:v>
                </c:pt>
                <c:pt idx="23">
                  <c:v>78</c:v>
                </c:pt>
              </c:numCache>
            </c:numRef>
          </c:xVal>
          <c:yVal>
            <c:numRef>
              <c:f>'Valeur du temps et CG'!$C$15:$C$38</c:f>
              <c:numCache>
                <c:formatCode>0</c:formatCode>
                <c:ptCount val="24"/>
                <c:pt idx="0">
                  <c:v>165.45</c:v>
                </c:pt>
                <c:pt idx="1">
                  <c:v>170.11666666666665</c:v>
                </c:pt>
                <c:pt idx="2">
                  <c:v>174.78333333333333</c:v>
                </c:pt>
                <c:pt idx="3">
                  <c:v>179.45</c:v>
                </c:pt>
                <c:pt idx="4">
                  <c:v>184.11666666666665</c:v>
                </c:pt>
                <c:pt idx="5">
                  <c:v>188.78333333333333</c:v>
                </c:pt>
                <c:pt idx="6">
                  <c:v>198.11666666666667</c:v>
                </c:pt>
                <c:pt idx="7">
                  <c:v>202.78333333333333</c:v>
                </c:pt>
                <c:pt idx="8">
                  <c:v>222.38333333333333</c:v>
                </c:pt>
                <c:pt idx="9">
                  <c:v>235.45</c:v>
                </c:pt>
                <c:pt idx="10">
                  <c:v>257.38333333333333</c:v>
                </c:pt>
                <c:pt idx="11">
                  <c:v>282.11666666666667</c:v>
                </c:pt>
                <c:pt idx="12">
                  <c:v>305.45</c:v>
                </c:pt>
                <c:pt idx="13">
                  <c:v>316.64999999999998</c:v>
                </c:pt>
                <c:pt idx="14">
                  <c:v>325.98333333333335</c:v>
                </c:pt>
                <c:pt idx="15">
                  <c:v>335.31666666666666</c:v>
                </c:pt>
                <c:pt idx="16">
                  <c:v>344.65</c:v>
                </c:pt>
                <c:pt idx="17">
                  <c:v>353.98333333333335</c:v>
                </c:pt>
                <c:pt idx="18">
                  <c:v>363.31666666666666</c:v>
                </c:pt>
                <c:pt idx="19">
                  <c:v>372.65</c:v>
                </c:pt>
                <c:pt idx="20">
                  <c:v>381.98333333333335</c:v>
                </c:pt>
                <c:pt idx="21">
                  <c:v>428.65</c:v>
                </c:pt>
                <c:pt idx="22">
                  <c:v>482.78333333333336</c:v>
                </c:pt>
                <c:pt idx="23">
                  <c:v>529.45000000000005</c:v>
                </c:pt>
              </c:numCache>
            </c:numRef>
          </c:yVal>
          <c:smooth val="0"/>
        </c:ser>
        <c:ser>
          <c:idx val="2"/>
          <c:order val="2"/>
          <c:tx>
            <c:v>Autocar</c:v>
          </c:tx>
          <c:spPr>
            <a:ln w="22225">
              <a:solidFill>
                <a:srgbClr val="F59100"/>
              </a:solidFill>
            </a:ln>
          </c:spPr>
          <c:marker>
            <c:symbol val="none"/>
          </c:marker>
          <c:xVal>
            <c:numRef>
              <c:f>'Valeur du temps et CG'!$A$15:$A$38</c:f>
              <c:numCache>
                <c:formatCode>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12.2</c:v>
                </c:pt>
                <c:pt idx="9">
                  <c:v>15</c:v>
                </c:pt>
                <c:pt idx="10">
                  <c:v>19.7</c:v>
                </c:pt>
                <c:pt idx="11">
                  <c:v>25</c:v>
                </c:pt>
                <c:pt idx="12">
                  <c:v>30</c:v>
                </c:pt>
                <c:pt idx="13">
                  <c:v>32.4</c:v>
                </c:pt>
                <c:pt idx="14">
                  <c:v>34.4</c:v>
                </c:pt>
                <c:pt idx="15">
                  <c:v>36.4</c:v>
                </c:pt>
                <c:pt idx="16">
                  <c:v>38.4</c:v>
                </c:pt>
                <c:pt idx="17">
                  <c:v>40.4</c:v>
                </c:pt>
                <c:pt idx="18">
                  <c:v>42.4</c:v>
                </c:pt>
                <c:pt idx="19">
                  <c:v>44.4</c:v>
                </c:pt>
                <c:pt idx="20">
                  <c:v>46.4</c:v>
                </c:pt>
                <c:pt idx="21">
                  <c:v>56.4</c:v>
                </c:pt>
                <c:pt idx="22">
                  <c:v>68</c:v>
                </c:pt>
                <c:pt idx="23">
                  <c:v>78</c:v>
                </c:pt>
              </c:numCache>
            </c:numRef>
          </c:xVal>
          <c:yVal>
            <c:numRef>
              <c:f>'Valeur du temps et CG'!$D$15:$D$38</c:f>
              <c:numCache>
                <c:formatCode>0</c:formatCode>
                <c:ptCount val="24"/>
                <c:pt idx="0">
                  <c:v>30.466666666666669</c:v>
                </c:pt>
                <c:pt idx="1">
                  <c:v>39.300000000000004</c:v>
                </c:pt>
                <c:pt idx="2">
                  <c:v>48.13333333333334</c:v>
                </c:pt>
                <c:pt idx="3">
                  <c:v>56.966666666666669</c:v>
                </c:pt>
                <c:pt idx="4">
                  <c:v>65.800000000000011</c:v>
                </c:pt>
                <c:pt idx="5">
                  <c:v>74.63333333333334</c:v>
                </c:pt>
                <c:pt idx="6">
                  <c:v>92.300000000000011</c:v>
                </c:pt>
                <c:pt idx="7">
                  <c:v>101.13333333333334</c:v>
                </c:pt>
                <c:pt idx="8">
                  <c:v>138.23333333333335</c:v>
                </c:pt>
                <c:pt idx="9">
                  <c:v>162.96666666666667</c:v>
                </c:pt>
                <c:pt idx="10">
                  <c:v>204.48333333333335</c:v>
                </c:pt>
                <c:pt idx="11">
                  <c:v>251.3</c:v>
                </c:pt>
                <c:pt idx="12">
                  <c:v>295.4666666666667</c:v>
                </c:pt>
                <c:pt idx="13">
                  <c:v>316.66666666666663</c:v>
                </c:pt>
                <c:pt idx="14">
                  <c:v>334.33333333333337</c:v>
                </c:pt>
                <c:pt idx="15">
                  <c:v>352</c:v>
                </c:pt>
                <c:pt idx="16">
                  <c:v>369.66666666666663</c:v>
                </c:pt>
                <c:pt idx="17">
                  <c:v>387.33333333333337</c:v>
                </c:pt>
                <c:pt idx="18">
                  <c:v>405</c:v>
                </c:pt>
                <c:pt idx="19">
                  <c:v>422.66666666666663</c:v>
                </c:pt>
                <c:pt idx="20">
                  <c:v>440.33333333333337</c:v>
                </c:pt>
                <c:pt idx="21">
                  <c:v>528.66666666666674</c:v>
                </c:pt>
                <c:pt idx="22">
                  <c:v>631.13333333333344</c:v>
                </c:pt>
                <c:pt idx="23">
                  <c:v>719.4666666666667</c:v>
                </c:pt>
              </c:numCache>
            </c:numRef>
          </c:yVal>
          <c:smooth val="0"/>
        </c:ser>
        <c:ser>
          <c:idx val="3"/>
          <c:order val="3"/>
          <c:tx>
            <c:v>Blablacar</c:v>
          </c:tx>
          <c:spPr>
            <a:ln w="22225">
              <a:solidFill>
                <a:srgbClr val="969696"/>
              </a:solidFill>
            </a:ln>
          </c:spPr>
          <c:marker>
            <c:symbol val="none"/>
          </c:marker>
          <c:xVal>
            <c:numRef>
              <c:f>'Valeur du temps et CG'!$A$15:$A$38</c:f>
              <c:numCache>
                <c:formatCode>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12.2</c:v>
                </c:pt>
                <c:pt idx="9">
                  <c:v>15</c:v>
                </c:pt>
                <c:pt idx="10">
                  <c:v>19.7</c:v>
                </c:pt>
                <c:pt idx="11">
                  <c:v>25</c:v>
                </c:pt>
                <c:pt idx="12">
                  <c:v>30</c:v>
                </c:pt>
                <c:pt idx="13">
                  <c:v>32.4</c:v>
                </c:pt>
                <c:pt idx="14">
                  <c:v>34.4</c:v>
                </c:pt>
                <c:pt idx="15">
                  <c:v>36.4</c:v>
                </c:pt>
                <c:pt idx="16">
                  <c:v>38.4</c:v>
                </c:pt>
                <c:pt idx="17">
                  <c:v>40.4</c:v>
                </c:pt>
                <c:pt idx="18">
                  <c:v>42.4</c:v>
                </c:pt>
                <c:pt idx="19">
                  <c:v>44.4</c:v>
                </c:pt>
                <c:pt idx="20">
                  <c:v>46.4</c:v>
                </c:pt>
                <c:pt idx="21">
                  <c:v>56.4</c:v>
                </c:pt>
                <c:pt idx="22">
                  <c:v>68</c:v>
                </c:pt>
                <c:pt idx="23">
                  <c:v>78</c:v>
                </c:pt>
              </c:numCache>
            </c:numRef>
          </c:xVal>
          <c:yVal>
            <c:numRef>
              <c:f>'Valeur du temps et CG'!$E$15:$E$38</c:f>
              <c:numCache>
                <c:formatCode>0</c:formatCode>
                <c:ptCount val="24"/>
                <c:pt idx="0">
                  <c:v>35</c:v>
                </c:pt>
                <c:pt idx="1">
                  <c:v>41.583333333333336</c:v>
                </c:pt>
                <c:pt idx="2">
                  <c:v>48.166666666666664</c:v>
                </c:pt>
                <c:pt idx="3">
                  <c:v>54.75</c:v>
                </c:pt>
                <c:pt idx="4">
                  <c:v>61.333333333333329</c:v>
                </c:pt>
                <c:pt idx="5">
                  <c:v>67.916666666666657</c:v>
                </c:pt>
                <c:pt idx="6">
                  <c:v>81.083333333333329</c:v>
                </c:pt>
                <c:pt idx="7">
                  <c:v>87.666666666666657</c:v>
                </c:pt>
                <c:pt idx="8">
                  <c:v>115.31666666666666</c:v>
                </c:pt>
                <c:pt idx="9">
                  <c:v>133.75</c:v>
                </c:pt>
                <c:pt idx="10">
                  <c:v>164.69166666666666</c:v>
                </c:pt>
                <c:pt idx="11">
                  <c:v>199.58333333333331</c:v>
                </c:pt>
                <c:pt idx="12">
                  <c:v>232.5</c:v>
                </c:pt>
                <c:pt idx="13">
                  <c:v>248.29999999999998</c:v>
                </c:pt>
                <c:pt idx="14">
                  <c:v>261.46666666666664</c:v>
                </c:pt>
                <c:pt idx="15">
                  <c:v>274.63333333333333</c:v>
                </c:pt>
                <c:pt idx="16">
                  <c:v>287.79999999999995</c:v>
                </c:pt>
                <c:pt idx="17">
                  <c:v>300.96666666666664</c:v>
                </c:pt>
                <c:pt idx="18">
                  <c:v>314.13333333333333</c:v>
                </c:pt>
                <c:pt idx="19">
                  <c:v>327.29999999999995</c:v>
                </c:pt>
                <c:pt idx="20">
                  <c:v>340.46666666666664</c:v>
                </c:pt>
                <c:pt idx="21">
                  <c:v>406.29999999999995</c:v>
                </c:pt>
                <c:pt idx="22">
                  <c:v>482.66666666666663</c:v>
                </c:pt>
                <c:pt idx="23">
                  <c:v>548.5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4336"/>
        <c:axId val="107776256"/>
      </c:scatterChart>
      <c:valAx>
        <c:axId val="107774336"/>
        <c:scaling>
          <c:orientation val="minMax"/>
          <c:max val="80"/>
        </c:scaling>
        <c:delete val="0"/>
        <c:axPos val="b"/>
        <c:title>
          <c:tx>
            <c:rich>
              <a:bodyPr/>
              <a:lstStyle/>
              <a:p>
                <a:pPr>
                  <a:defRPr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Valeur du temps en euros</a:t>
                </a:r>
                <a:r>
                  <a:rPr lang="fr-FR" sz="1100" b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par heure</a:t>
                </a:r>
                <a:endParaRPr lang="fr-FR" sz="1100" b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3332055124077203"/>
              <c:y val="0.8635069045175519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776256"/>
        <c:crosses val="autoZero"/>
        <c:crossBetween val="midCat"/>
      </c:valAx>
      <c:valAx>
        <c:axId val="107776256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sz="105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05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Coût généralisé en euros</a:t>
                </a:r>
              </a:p>
            </c:rich>
          </c:tx>
          <c:layout>
            <c:manualLayout>
              <c:xMode val="edge"/>
              <c:yMode val="edge"/>
              <c:x val="2.1782191303313502E-3"/>
              <c:y val="0.228835868937529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774336"/>
        <c:crosses val="autoZero"/>
        <c:crossBetween val="midCat"/>
        <c:majorUnit val="100"/>
      </c:valAx>
    </c:plotArea>
    <c:legend>
      <c:legendPos val="b"/>
      <c:layout>
        <c:manualLayout>
          <c:xMode val="edge"/>
          <c:yMode val="edge"/>
          <c:x val="0.12766488199365933"/>
          <c:y val="0.21246277499427074"/>
          <c:w val="0.65629170274039994"/>
          <c:h val="6.5696324744148132E-2"/>
        </c:manualLayout>
      </c:layout>
      <c:overlay val="0"/>
      <c:txPr>
        <a:bodyPr/>
        <a:lstStyle/>
        <a:p>
          <a:pPr>
            <a:defRPr sz="11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10</xdr:row>
      <xdr:rowOff>142870</xdr:rowOff>
    </xdr:from>
    <xdr:to>
      <xdr:col>16</xdr:col>
      <xdr:colOff>285751</xdr:colOff>
      <xdr:row>30</xdr:row>
      <xdr:rowOff>47620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392723</xdr:colOff>
      <xdr:row>15</xdr:row>
      <xdr:rowOff>37330</xdr:rowOff>
    </xdr:from>
    <xdr:to>
      <xdr:col>9</xdr:col>
      <xdr:colOff>169984</xdr:colOff>
      <xdr:row>18</xdr:row>
      <xdr:rowOff>66638</xdr:rowOff>
    </xdr:to>
    <xdr:cxnSp macro="">
      <xdr:nvCxnSpPr>
        <xdr:cNvPr id="4" name="Connecteur droit 3"/>
        <xdr:cNvCxnSpPr/>
      </xdr:nvCxnSpPr>
      <xdr:spPr>
        <a:xfrm flipV="1">
          <a:off x="3256239" y="2804593"/>
          <a:ext cx="1577987" cy="582761"/>
        </a:xfrm>
        <a:prstGeom prst="line">
          <a:avLst/>
        </a:prstGeom>
        <a:ln w="25400">
          <a:solidFill>
            <a:srgbClr val="0069B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72499</xdr:colOff>
      <xdr:row>18</xdr:row>
      <xdr:rowOff>35170</xdr:rowOff>
    </xdr:from>
    <xdr:to>
      <xdr:col>15</xdr:col>
      <xdr:colOff>189730</xdr:colOff>
      <xdr:row>21</xdr:row>
      <xdr:rowOff>58616</xdr:rowOff>
    </xdr:to>
    <xdr:cxnSp macro="">
      <xdr:nvCxnSpPr>
        <xdr:cNvPr id="5" name="Connecteur droit 4"/>
        <xdr:cNvCxnSpPr/>
      </xdr:nvCxnSpPr>
      <xdr:spPr>
        <a:xfrm flipV="1">
          <a:off x="4046931" y="3355886"/>
          <a:ext cx="2876473" cy="576898"/>
        </a:xfrm>
        <a:prstGeom prst="line">
          <a:avLst/>
        </a:prstGeom>
        <a:ln w="25400">
          <a:solidFill>
            <a:srgbClr val="B2B2B2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66637</xdr:colOff>
      <xdr:row>19</xdr:row>
      <xdr:rowOff>123092</xdr:rowOff>
    </xdr:from>
    <xdr:to>
      <xdr:col>15</xdr:col>
      <xdr:colOff>219038</xdr:colOff>
      <xdr:row>21</xdr:row>
      <xdr:rowOff>175847</xdr:rowOff>
    </xdr:to>
    <xdr:cxnSp macro="">
      <xdr:nvCxnSpPr>
        <xdr:cNvPr id="9" name="Connecteur droit 8"/>
        <xdr:cNvCxnSpPr/>
      </xdr:nvCxnSpPr>
      <xdr:spPr>
        <a:xfrm flipV="1">
          <a:off x="4041069" y="3628292"/>
          <a:ext cx="2911643" cy="421723"/>
        </a:xfrm>
        <a:prstGeom prst="line">
          <a:avLst/>
        </a:prstGeom>
        <a:ln w="25400">
          <a:solidFill>
            <a:srgbClr val="F591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78051</xdr:colOff>
      <xdr:row>21</xdr:row>
      <xdr:rowOff>24379</xdr:rowOff>
    </xdr:from>
    <xdr:to>
      <xdr:col>15</xdr:col>
      <xdr:colOff>213213</xdr:colOff>
      <xdr:row>22</xdr:row>
      <xdr:rowOff>115380</xdr:rowOff>
    </xdr:to>
    <xdr:cxnSp macro="">
      <xdr:nvCxnSpPr>
        <xdr:cNvPr id="11" name="Connecteur droit 10"/>
        <xdr:cNvCxnSpPr/>
      </xdr:nvCxnSpPr>
      <xdr:spPr>
        <a:xfrm flipV="1">
          <a:off x="4052483" y="3898547"/>
          <a:ext cx="2894404" cy="275486"/>
        </a:xfrm>
        <a:prstGeom prst="line">
          <a:avLst/>
        </a:prstGeom>
        <a:ln w="25400">
          <a:solidFill>
            <a:srgbClr val="142882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5</xdr:row>
      <xdr:rowOff>99060</xdr:rowOff>
    </xdr:from>
    <xdr:to>
      <xdr:col>10</xdr:col>
      <xdr:colOff>266700</xdr:colOff>
      <xdr:row>23</xdr:row>
      <xdr:rowOff>114300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0.91667</cdr:y>
    </cdr:from>
    <cdr:to>
      <cdr:x>1</cdr:x>
      <cdr:y>0.99653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4774" y="2514599"/>
          <a:ext cx="4467226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aseline="0"/>
            <a:t>.</a:t>
          </a:r>
          <a:endParaRPr lang="fr-FR" sz="900"/>
        </a:p>
      </cdr:txBody>
    </cdr:sp>
  </cdr:relSizeAnchor>
  <cdr:relSizeAnchor xmlns:cdr="http://schemas.openxmlformats.org/drawingml/2006/chartDrawing">
    <cdr:from>
      <cdr:x>0.35573</cdr:x>
      <cdr:y>0.30787</cdr:y>
    </cdr:from>
    <cdr:to>
      <cdr:x>0.45193</cdr:x>
      <cdr:y>0.38202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56436" y="1047626"/>
          <a:ext cx="529046" cy="252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21 %</a:t>
          </a:r>
        </a:p>
      </cdr:txBody>
    </cdr:sp>
  </cdr:relSizeAnchor>
  <cdr:relSizeAnchor xmlns:cdr="http://schemas.openxmlformats.org/drawingml/2006/chartDrawing">
    <cdr:from>
      <cdr:x>0.60511</cdr:x>
      <cdr:y>0.35992</cdr:y>
    </cdr:from>
    <cdr:to>
      <cdr:x>0.70854</cdr:x>
      <cdr:y>0.47132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334757" y="1232435"/>
          <a:ext cx="569993" cy="381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48 %</a:t>
          </a:r>
        </a:p>
      </cdr:txBody>
    </cdr:sp>
  </cdr:relSizeAnchor>
  <cdr:relSizeAnchor xmlns:cdr="http://schemas.openxmlformats.org/drawingml/2006/chartDrawing">
    <cdr:from>
      <cdr:x>0.35268</cdr:x>
      <cdr:y>0.69438</cdr:y>
    </cdr:from>
    <cdr:to>
      <cdr:x>0.45165</cdr:x>
      <cdr:y>0.79562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943603" y="2377694"/>
          <a:ext cx="545431" cy="346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31 %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125507</xdr:colOff>
      <xdr:row>20</xdr:row>
      <xdr:rowOff>142872</xdr:rowOff>
    </xdr:from>
    <xdr:to>
      <xdr:col>16</xdr:col>
      <xdr:colOff>98611</xdr:colOff>
      <xdr:row>52</xdr:row>
      <xdr:rowOff>119743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21</xdr:row>
      <xdr:rowOff>66673</xdr:rowOff>
    </xdr:from>
    <xdr:to>
      <xdr:col>18</xdr:col>
      <xdr:colOff>219075</xdr:colOff>
      <xdr:row>48</xdr:row>
      <xdr:rowOff>85724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21</xdr:row>
      <xdr:rowOff>66675</xdr:rowOff>
    </xdr:from>
    <xdr:to>
      <xdr:col>18</xdr:col>
      <xdr:colOff>209551</xdr:colOff>
      <xdr:row>48</xdr:row>
      <xdr:rowOff>85726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489857</xdr:colOff>
      <xdr:row>12</xdr:row>
      <xdr:rowOff>57150</xdr:rowOff>
    </xdr:from>
    <xdr:to>
      <xdr:col>20</xdr:col>
      <xdr:colOff>266228</xdr:colOff>
      <xdr:row>30</xdr:row>
      <xdr:rowOff>152400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114301</xdr:colOff>
      <xdr:row>31</xdr:row>
      <xdr:rowOff>104774</xdr:rowOff>
    </xdr:from>
    <xdr:to>
      <xdr:col>19</xdr:col>
      <xdr:colOff>391415</xdr:colOff>
      <xdr:row>49</xdr:row>
      <xdr:rowOff>171449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17"/>
  <sheetViews>
    <sheetView topLeftCell="B21" zoomScale="160" zoomScaleNormal="160" workbookViewId="0">
      <selection activeCell="E7" sqref="E7"/>
    </sheetView>
  </sheetViews>
  <sheetFormatPr baseColWidth="10" defaultRowHeight="14.4" x14ac:dyDescent="0.3"/>
  <cols>
    <col min="1" max="1" width="22.33203125" customWidth="1"/>
    <col min="2" max="2" width="7.109375" bestFit="1" customWidth="1"/>
    <col min="3" max="5" width="6.109375" bestFit="1" customWidth="1"/>
    <col min="6" max="19" width="5" bestFit="1" customWidth="1"/>
    <col min="20" max="20" width="11.44140625" customWidth="1"/>
  </cols>
  <sheetData>
    <row r="6" spans="1:19" x14ac:dyDescent="0.3">
      <c r="B6" s="29">
        <v>2013</v>
      </c>
      <c r="C6" s="29">
        <v>2014</v>
      </c>
      <c r="D6" s="29">
        <v>2015</v>
      </c>
      <c r="E6" s="29">
        <v>2016</v>
      </c>
      <c r="F6" s="29">
        <v>2017</v>
      </c>
      <c r="G6" s="29">
        <v>2018</v>
      </c>
      <c r="H6" s="29">
        <v>2019</v>
      </c>
      <c r="I6" s="29">
        <v>2020</v>
      </c>
      <c r="J6" s="29">
        <v>2021</v>
      </c>
      <c r="K6" s="29">
        <v>2022</v>
      </c>
      <c r="L6" s="29">
        <v>2023</v>
      </c>
      <c r="M6" s="29">
        <v>2024</v>
      </c>
      <c r="N6" s="29">
        <f t="shared" ref="N6:S6" si="0">H6+K6-E6</f>
        <v>2025</v>
      </c>
      <c r="O6" s="29">
        <f t="shared" si="0"/>
        <v>2026</v>
      </c>
      <c r="P6" s="29">
        <f t="shared" si="0"/>
        <v>2027</v>
      </c>
      <c r="Q6" s="29">
        <f t="shared" si="0"/>
        <v>2028</v>
      </c>
      <c r="R6" s="29">
        <f t="shared" si="0"/>
        <v>2029</v>
      </c>
      <c r="S6" s="29">
        <f t="shared" si="0"/>
        <v>2030</v>
      </c>
    </row>
    <row r="7" spans="1:19" x14ac:dyDescent="0.3">
      <c r="A7" s="53" t="s">
        <v>0</v>
      </c>
      <c r="B7" s="37">
        <v>8.1999999999999993</v>
      </c>
      <c r="C7" s="38">
        <v>16</v>
      </c>
      <c r="D7" s="38">
        <v>20</v>
      </c>
      <c r="E7" s="66">
        <v>24</v>
      </c>
      <c r="F7" s="67"/>
      <c r="G7" s="67"/>
      <c r="H7" s="67"/>
      <c r="I7" s="38"/>
      <c r="J7" s="38"/>
      <c r="K7" s="66">
        <v>35</v>
      </c>
      <c r="L7" s="37"/>
      <c r="M7" s="37"/>
      <c r="N7" s="37"/>
      <c r="O7" s="37"/>
      <c r="P7" s="37"/>
      <c r="Q7" s="37"/>
      <c r="R7" s="37"/>
      <c r="S7" s="37"/>
    </row>
    <row r="8" spans="1:19" x14ac:dyDescent="0.3">
      <c r="A8" s="53" t="s">
        <v>1</v>
      </c>
      <c r="B8" s="37"/>
      <c r="C8" s="37"/>
      <c r="D8" s="38">
        <v>0.77039999999999997</v>
      </c>
      <c r="E8" s="38">
        <f>(1081+1502+1995+1563)/1000</f>
        <v>6.141</v>
      </c>
      <c r="F8" s="38">
        <f>E8*(1+50%)</f>
        <v>9.2115000000000009</v>
      </c>
      <c r="G8" s="38">
        <f>F8*(1+30%)</f>
        <v>11.974950000000002</v>
      </c>
      <c r="H8" s="38">
        <f>G8*(1+20%)</f>
        <v>14.369940000000001</v>
      </c>
      <c r="I8" s="38"/>
      <c r="J8" s="38"/>
      <c r="K8" s="38"/>
      <c r="L8" s="38"/>
      <c r="M8" s="38"/>
      <c r="N8" s="37"/>
      <c r="O8" s="39"/>
      <c r="P8" s="39"/>
      <c r="Q8" s="39"/>
      <c r="R8" s="39"/>
      <c r="S8" s="38">
        <v>25</v>
      </c>
    </row>
    <row r="9" spans="1:19" x14ac:dyDescent="0.3">
      <c r="A9" s="53" t="s">
        <v>94</v>
      </c>
      <c r="B9" s="37"/>
      <c r="C9" s="37"/>
      <c r="D9" s="38">
        <f>D8</f>
        <v>0.77039999999999997</v>
      </c>
      <c r="E9" s="38">
        <f>E8</f>
        <v>6.141</v>
      </c>
      <c r="F9" s="38">
        <f>E9*(1+40%)</f>
        <v>8.5973999999999986</v>
      </c>
      <c r="G9" s="38">
        <f>F9*(1+25%)</f>
        <v>10.746749999999999</v>
      </c>
      <c r="H9" s="38">
        <f>G9*(1+15%)</f>
        <v>12.358762499999997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8">
        <v>20</v>
      </c>
    </row>
    <row r="10" spans="1:19" x14ac:dyDescent="0.3">
      <c r="A10" s="53" t="s">
        <v>2</v>
      </c>
      <c r="B10" s="37"/>
      <c r="C10" s="37"/>
      <c r="D10" s="38">
        <f>D9</f>
        <v>0.77039999999999997</v>
      </c>
      <c r="E10" s="38">
        <f>E9</f>
        <v>6.141</v>
      </c>
      <c r="F10" s="38">
        <f>E10*(1+30%)</f>
        <v>7.9833000000000007</v>
      </c>
      <c r="G10" s="38">
        <f>F10*(1+15%)</f>
        <v>9.1807949999999998</v>
      </c>
      <c r="H10" s="38">
        <f>G10*(1+10%)</f>
        <v>10.098874500000001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>
        <v>15</v>
      </c>
    </row>
    <row r="11" spans="1:19" x14ac:dyDescent="0.3">
      <c r="A11" t="s">
        <v>75</v>
      </c>
    </row>
    <row r="14" spans="1:19" x14ac:dyDescent="0.3">
      <c r="B14" s="4"/>
      <c r="C14" s="4"/>
      <c r="D14" s="4"/>
      <c r="E14" s="4"/>
      <c r="F14" s="4"/>
      <c r="G14" s="4"/>
      <c r="H14" s="4"/>
      <c r="I14" s="4"/>
    </row>
    <row r="15" spans="1:19" x14ac:dyDescent="0.3">
      <c r="E15" s="4"/>
      <c r="F15" s="2"/>
      <c r="G15" s="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3">
      <c r="F16" s="2"/>
      <c r="G16" s="2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6:19" x14ac:dyDescent="0.3">
      <c r="F17" s="2"/>
      <c r="G17" s="2"/>
      <c r="H17" s="2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2"/>
  <sheetViews>
    <sheetView topLeftCell="D6" zoomScale="175" zoomScaleNormal="175" workbookViewId="0">
      <selection activeCell="C11" sqref="C11"/>
    </sheetView>
  </sheetViews>
  <sheetFormatPr baseColWidth="10" defaultRowHeight="14.4" x14ac:dyDescent="0.3"/>
  <cols>
    <col min="1" max="1" width="13.5546875" customWidth="1"/>
    <col min="2" max="2" width="21.5546875" customWidth="1"/>
    <col min="3" max="3" width="17" customWidth="1"/>
  </cols>
  <sheetData>
    <row r="8" spans="1:6" ht="15" x14ac:dyDescent="0.25">
      <c r="A8" t="s">
        <v>73</v>
      </c>
    </row>
    <row r="10" spans="1:6" x14ac:dyDescent="0.3">
      <c r="A10" s="11" t="s">
        <v>74</v>
      </c>
      <c r="B10" s="11" t="s">
        <v>76</v>
      </c>
      <c r="C10" s="11" t="s">
        <v>72</v>
      </c>
    </row>
    <row r="11" spans="1:6" x14ac:dyDescent="0.3">
      <c r="A11" s="37" t="s">
        <v>69</v>
      </c>
      <c r="B11" s="62">
        <v>721</v>
      </c>
      <c r="C11" s="40">
        <f>B11/B$14</f>
        <v>0.48195187165775399</v>
      </c>
      <c r="D11" s="6"/>
      <c r="E11" s="59"/>
      <c r="F11" s="59"/>
    </row>
    <row r="12" spans="1:6" x14ac:dyDescent="0.3">
      <c r="A12" s="37" t="s">
        <v>70</v>
      </c>
      <c r="B12" s="62">
        <v>457</v>
      </c>
      <c r="C12" s="40">
        <f t="shared" ref="C12:C14" si="0">B12/B$14</f>
        <v>0.30548128342245989</v>
      </c>
      <c r="D12" s="6"/>
      <c r="E12" s="59"/>
      <c r="F12" s="59"/>
    </row>
    <row r="13" spans="1:6" x14ac:dyDescent="0.3">
      <c r="A13" s="37" t="s">
        <v>10</v>
      </c>
      <c r="B13" s="62">
        <v>318</v>
      </c>
      <c r="C13" s="40">
        <f t="shared" si="0"/>
        <v>0.21256684491978609</v>
      </c>
      <c r="D13" s="6"/>
      <c r="E13" s="59"/>
      <c r="F13" s="59"/>
    </row>
    <row r="14" spans="1:6" x14ac:dyDescent="0.3">
      <c r="A14" s="53" t="s">
        <v>53</v>
      </c>
      <c r="B14" s="11">
        <f>SUM(B11:B13)</f>
        <v>1496</v>
      </c>
      <c r="C14" s="68">
        <f t="shared" si="0"/>
        <v>1</v>
      </c>
      <c r="E14" s="59"/>
      <c r="F14" s="59"/>
    </row>
    <row r="15" spans="1:6" x14ac:dyDescent="0.3">
      <c r="A15" t="s">
        <v>88</v>
      </c>
    </row>
    <row r="18" spans="2:2" x14ac:dyDescent="0.3">
      <c r="B18" s="35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2"/>
  <sheetViews>
    <sheetView topLeftCell="A19" zoomScale="70" zoomScaleNormal="70" workbookViewId="0">
      <selection activeCell="A12" sqref="A12"/>
    </sheetView>
  </sheetViews>
  <sheetFormatPr baseColWidth="10" defaultRowHeight="14.4" x14ac:dyDescent="0.3"/>
  <cols>
    <col min="1" max="1" width="16" customWidth="1"/>
    <col min="2" max="2" width="9" customWidth="1"/>
    <col min="3" max="4" width="7.88671875" customWidth="1"/>
    <col min="5" max="5" width="7" customWidth="1"/>
    <col min="6" max="6" width="6.6640625" customWidth="1"/>
    <col min="7" max="7" width="7.6640625" customWidth="1"/>
    <col min="8" max="8" width="8.5546875" bestFit="1" customWidth="1"/>
    <col min="9" max="10" width="7.109375" customWidth="1"/>
    <col min="11" max="11" width="5.5546875" customWidth="1"/>
    <col min="12" max="12" width="6.5546875" customWidth="1"/>
    <col min="13" max="13" width="8.33203125" customWidth="1"/>
    <col min="14" max="14" width="10.109375" customWidth="1"/>
    <col min="15" max="17" width="6.6640625" customWidth="1"/>
    <col min="18" max="18" width="7.44140625" customWidth="1"/>
    <col min="19" max="19" width="8.88671875" customWidth="1"/>
    <col min="20" max="20" width="11.5546875" bestFit="1" customWidth="1"/>
    <col min="21" max="21" width="4.6640625" customWidth="1"/>
    <col min="22" max="22" width="12" bestFit="1" customWidth="1"/>
    <col min="23" max="23" width="8.109375" customWidth="1"/>
    <col min="24" max="24" width="8.5546875" customWidth="1"/>
  </cols>
  <sheetData>
    <row r="3" spans="1:25" x14ac:dyDescent="0.3">
      <c r="A3" t="s">
        <v>81</v>
      </c>
    </row>
    <row r="5" spans="1:25" x14ac:dyDescent="0.3">
      <c r="A5" s="21"/>
      <c r="B5" s="90" t="s">
        <v>13</v>
      </c>
      <c r="C5" s="91"/>
      <c r="D5" s="91"/>
      <c r="E5" s="91"/>
      <c r="F5" s="91"/>
      <c r="G5" s="92"/>
      <c r="H5" s="90" t="s">
        <v>14</v>
      </c>
      <c r="I5" s="91"/>
      <c r="J5" s="91"/>
      <c r="K5" s="91"/>
      <c r="L5" s="91"/>
      <c r="M5" s="92"/>
      <c r="N5" s="93" t="s">
        <v>58</v>
      </c>
      <c r="O5" s="87"/>
      <c r="P5" s="94"/>
      <c r="Q5" s="55"/>
      <c r="R5" s="93" t="s">
        <v>57</v>
      </c>
      <c r="S5" s="87"/>
      <c r="T5" s="94"/>
      <c r="V5" s="95" t="s">
        <v>78</v>
      </c>
      <c r="W5" s="95"/>
      <c r="X5" s="95"/>
    </row>
    <row r="6" spans="1:25" x14ac:dyDescent="0.3">
      <c r="A6" s="28" t="s">
        <v>8</v>
      </c>
      <c r="B6" s="88" t="s">
        <v>52</v>
      </c>
      <c r="C6" s="89"/>
      <c r="D6" s="89"/>
      <c r="E6" s="89"/>
      <c r="F6" s="34"/>
      <c r="G6" s="34"/>
      <c r="H6" s="88" t="s">
        <v>52</v>
      </c>
      <c r="I6" s="89"/>
      <c r="J6" s="89"/>
      <c r="K6" s="89"/>
      <c r="L6" s="29"/>
      <c r="M6" s="34"/>
      <c r="N6" s="34"/>
      <c r="O6" s="34"/>
      <c r="P6" s="31"/>
      <c r="Q6" s="55"/>
      <c r="R6" s="64" t="s">
        <v>13</v>
      </c>
      <c r="S6" s="64" t="s">
        <v>14</v>
      </c>
      <c r="T6" s="58" t="s">
        <v>71</v>
      </c>
      <c r="V6" s="11" t="s">
        <v>79</v>
      </c>
      <c r="W6" s="63" t="s">
        <v>80</v>
      </c>
      <c r="X6" s="63" t="s">
        <v>54</v>
      </c>
    </row>
    <row r="7" spans="1:25" x14ac:dyDescent="0.3">
      <c r="A7" s="28"/>
      <c r="B7" s="29" t="s">
        <v>49</v>
      </c>
      <c r="C7" s="87" t="s">
        <v>48</v>
      </c>
      <c r="D7" s="87"/>
      <c r="E7" s="43" t="s">
        <v>53</v>
      </c>
      <c r="F7" s="31" t="s">
        <v>63</v>
      </c>
      <c r="G7" s="31" t="s">
        <v>60</v>
      </c>
      <c r="H7" s="29" t="s">
        <v>49</v>
      </c>
      <c r="I7" s="87" t="s">
        <v>48</v>
      </c>
      <c r="J7" s="87"/>
      <c r="K7" s="43" t="s">
        <v>53</v>
      </c>
      <c r="L7" s="31" t="s">
        <v>15</v>
      </c>
      <c r="M7" s="31" t="str">
        <f>G7</f>
        <v>CG***</v>
      </c>
      <c r="N7" s="31" t="s">
        <v>64</v>
      </c>
      <c r="O7" s="31" t="s">
        <v>15</v>
      </c>
      <c r="P7" s="31" t="s">
        <v>89</v>
      </c>
      <c r="Q7" s="55"/>
      <c r="R7" s="45"/>
      <c r="S7" s="45"/>
      <c r="T7" s="58"/>
      <c r="V7" s="45"/>
      <c r="W7" s="45"/>
      <c r="X7" s="45"/>
    </row>
    <row r="8" spans="1:25" ht="15" x14ac:dyDescent="0.25">
      <c r="A8" s="22"/>
      <c r="B8" s="36" t="s">
        <v>62</v>
      </c>
      <c r="C8" s="42" t="s">
        <v>50</v>
      </c>
      <c r="D8" s="41" t="s">
        <v>51</v>
      </c>
      <c r="E8" s="30"/>
      <c r="F8" s="49"/>
      <c r="G8" s="49"/>
      <c r="H8" s="36" t="str">
        <f>B8</f>
        <v>*</v>
      </c>
      <c r="I8" s="42" t="s">
        <v>50</v>
      </c>
      <c r="J8" s="41" t="s">
        <v>51</v>
      </c>
      <c r="K8" s="30"/>
      <c r="L8" s="49"/>
      <c r="M8" s="49"/>
      <c r="N8" s="49" t="s">
        <v>61</v>
      </c>
      <c r="O8" s="49"/>
      <c r="P8" s="49"/>
      <c r="Q8" s="55"/>
      <c r="R8" s="45"/>
      <c r="S8" s="45"/>
      <c r="T8" s="58"/>
      <c r="V8" s="45"/>
      <c r="W8" s="45"/>
      <c r="X8" s="45"/>
    </row>
    <row r="9" spans="1:25" x14ac:dyDescent="0.3">
      <c r="A9" s="17" t="s">
        <v>95</v>
      </c>
      <c r="B9" s="18">
        <v>4.0972222222222222E-2</v>
      </c>
      <c r="C9" s="32">
        <f>C10</f>
        <v>3.125E-2</v>
      </c>
      <c r="D9" s="32">
        <v>1.7361111111111112E-2</v>
      </c>
      <c r="E9" s="32">
        <f>SUM(B9:D9)</f>
        <v>8.958333333333332E-2</v>
      </c>
      <c r="F9" s="33">
        <v>39.5</v>
      </c>
      <c r="G9" s="33">
        <f t="shared" ref="G9:G15" si="0">(HOUR(E9)+MINUTE(E9)/60)*T9+F9</f>
        <v>87.023834583737312</v>
      </c>
      <c r="H9" s="18">
        <v>8.3333333333333329E-2</v>
      </c>
      <c r="I9" s="18">
        <f>C9</f>
        <v>3.125E-2</v>
      </c>
      <c r="J9" s="18">
        <f>D9</f>
        <v>1.7361111111111112E-2</v>
      </c>
      <c r="K9" s="18">
        <f>SUM(H9:J9)</f>
        <v>0.13194444444444445</v>
      </c>
      <c r="L9" s="33">
        <v>9.9666666666666668</v>
      </c>
      <c r="M9" s="33">
        <f t="shared" ref="M9:M15" si="1">(HOUR(K9)+MINUTE(K9)/60)*T9+L9</f>
        <v>79.963012177597605</v>
      </c>
      <c r="N9" s="33">
        <f>H9/B9</f>
        <v>2.0338983050847457</v>
      </c>
      <c r="O9" s="19">
        <f>L9/F9</f>
        <v>0.25232067510548523</v>
      </c>
      <c r="P9" s="19">
        <f>M9/G9</f>
        <v>0.91886335002457808</v>
      </c>
      <c r="Q9" s="56"/>
      <c r="R9" s="33">
        <f>(0.011*X9+21.8)*1.09291021551125</f>
        <v>26.542417493906218</v>
      </c>
      <c r="S9" s="33">
        <f>(-0.019*W9+19.3)*1.09291021551125</f>
        <v>16.420975988056533</v>
      </c>
      <c r="T9" s="57">
        <f t="shared" ref="T9:T15" si="2">IF(W9&lt;400,0.021*W9+15.5,0.006*W9+21.6)*1.09291021551125</f>
        <v>22.104109108715033</v>
      </c>
      <c r="V9" s="44">
        <v>204</v>
      </c>
      <c r="W9" s="62">
        <v>225</v>
      </c>
      <c r="X9" s="62">
        <v>226</v>
      </c>
    </row>
    <row r="10" spans="1:25" x14ac:dyDescent="0.3">
      <c r="A10" s="20" t="s">
        <v>96</v>
      </c>
      <c r="B10" s="18">
        <v>8.2638888888888887E-2</v>
      </c>
      <c r="C10" s="32">
        <v>3.125E-2</v>
      </c>
      <c r="D10" s="32">
        <v>1.7361111111111112E-2</v>
      </c>
      <c r="E10" s="32">
        <f>SUM(B10:D10)</f>
        <v>0.13125000000000001</v>
      </c>
      <c r="F10" s="50">
        <v>99.5</v>
      </c>
      <c r="G10" s="33">
        <f t="shared" si="0"/>
        <v>183.48730849547923</v>
      </c>
      <c r="H10" s="18">
        <v>0.21875</v>
      </c>
      <c r="I10" s="18">
        <f>C10</f>
        <v>3.125E-2</v>
      </c>
      <c r="J10" s="18">
        <f>D10</f>
        <v>1.7361111111111112E-2</v>
      </c>
      <c r="K10" s="18">
        <f>SUM(H10:J10)</f>
        <v>0.2673611111111111</v>
      </c>
      <c r="L10" s="50">
        <v>18.3</v>
      </c>
      <c r="M10" s="33">
        <f t="shared" si="1"/>
        <v>189.38525804634662</v>
      </c>
      <c r="N10" s="33">
        <f>H10/B10</f>
        <v>2.6470588235294117</v>
      </c>
      <c r="O10" s="19">
        <f>L10/F10</f>
        <v>0.18391959798994975</v>
      </c>
      <c r="P10" s="19">
        <f>M10/G10</f>
        <v>1.0321436376130217</v>
      </c>
      <c r="Q10" s="56"/>
      <c r="R10" s="33">
        <v>28.415665603292396</v>
      </c>
      <c r="S10" s="33">
        <v>13.005631564583828</v>
      </c>
      <c r="T10" s="57">
        <f t="shared" si="2"/>
        <v>26.662637617612457</v>
      </c>
      <c r="V10" s="44">
        <v>391</v>
      </c>
      <c r="W10" s="62">
        <v>466</v>
      </c>
      <c r="X10" s="62">
        <v>430</v>
      </c>
    </row>
    <row r="11" spans="1:25" x14ac:dyDescent="0.3">
      <c r="A11" s="17" t="s">
        <v>90</v>
      </c>
      <c r="B11" s="18">
        <v>0.18819444444444444</v>
      </c>
      <c r="C11" s="32">
        <v>3.125E-2</v>
      </c>
      <c r="D11" s="32">
        <v>1.3888888888888888E-2</v>
      </c>
      <c r="E11" s="32">
        <f t="shared" ref="E11:E15" si="3">SUM(B11:D11)</f>
        <v>0.23333333333333334</v>
      </c>
      <c r="F11" s="33">
        <v>97</v>
      </c>
      <c r="G11" s="33">
        <f t="shared" si="0"/>
        <v>254.13251048900065</v>
      </c>
      <c r="H11" s="18">
        <v>0.32291666666666669</v>
      </c>
      <c r="I11" s="18">
        <f t="shared" ref="I11:J11" si="4">C11</f>
        <v>3.125E-2</v>
      </c>
      <c r="J11" s="18">
        <f t="shared" si="4"/>
        <v>1.3888888888888888E-2</v>
      </c>
      <c r="K11" s="18">
        <f t="shared" ref="K11:K15" si="5">SUM(H11:J11)</f>
        <v>0.36805555555555558</v>
      </c>
      <c r="L11" s="33">
        <v>24.8</v>
      </c>
      <c r="M11" s="33">
        <f t="shared" si="1"/>
        <v>272.65782904514987</v>
      </c>
      <c r="N11" s="33">
        <f t="shared" ref="N11:N15" si="6">H11/B11</f>
        <v>1.7158671586715868</v>
      </c>
      <c r="O11" s="19">
        <f t="shared" ref="O11:P11" si="7">L11/F11</f>
        <v>0.25567010309278349</v>
      </c>
      <c r="P11" s="19">
        <f t="shared" si="7"/>
        <v>1.0728962954031458</v>
      </c>
      <c r="Q11" s="56"/>
      <c r="R11" s="33">
        <f t="shared" ref="R11:S15" si="8">R$10</f>
        <v>28.415665603292396</v>
      </c>
      <c r="S11" s="33">
        <f t="shared" si="8"/>
        <v>13.005631564583828</v>
      </c>
      <c r="T11" s="57">
        <f t="shared" si="2"/>
        <v>28.059376873035831</v>
      </c>
      <c r="V11" s="44">
        <v>588</v>
      </c>
      <c r="W11" s="62">
        <v>679</v>
      </c>
      <c r="X11" s="62">
        <v>824</v>
      </c>
    </row>
    <row r="12" spans="1:25" x14ac:dyDescent="0.3">
      <c r="A12" s="17" t="s">
        <v>97</v>
      </c>
      <c r="B12" s="18">
        <v>0.23194444444444443</v>
      </c>
      <c r="C12" s="32">
        <v>3.125E-2</v>
      </c>
      <c r="D12" s="32">
        <v>1.3888888888888888E-2</v>
      </c>
      <c r="E12" s="32">
        <f t="shared" si="3"/>
        <v>0.27708333333333329</v>
      </c>
      <c r="F12" s="33">
        <v>109</v>
      </c>
      <c r="G12" s="33">
        <f t="shared" si="0"/>
        <v>306.58384984061081</v>
      </c>
      <c r="H12" s="18">
        <v>0.48958333333333331</v>
      </c>
      <c r="I12" s="18">
        <f>C12</f>
        <v>3.125E-2</v>
      </c>
      <c r="J12" s="18">
        <f>D12</f>
        <v>1.3888888888888888E-2</v>
      </c>
      <c r="K12" s="18">
        <f t="shared" si="5"/>
        <v>0.5347222222222221</v>
      </c>
      <c r="L12" s="33">
        <v>52.925000000000004</v>
      </c>
      <c r="M12" s="33">
        <f t="shared" si="1"/>
        <v>434.22716635907352</v>
      </c>
      <c r="N12" s="33">
        <f t="shared" si="6"/>
        <v>2.1107784431137726</v>
      </c>
      <c r="O12" s="19">
        <f t="shared" ref="O12:P15" si="9">L12/F12</f>
        <v>0.48555045871559638</v>
      </c>
      <c r="P12" s="19">
        <f t="shared" si="9"/>
        <v>1.4163406408550969</v>
      </c>
      <c r="Q12" s="56"/>
      <c r="R12" s="33">
        <f t="shared" si="8"/>
        <v>28.415665603292396</v>
      </c>
      <c r="S12" s="33">
        <f t="shared" si="8"/>
        <v>13.005631564583828</v>
      </c>
      <c r="T12" s="57">
        <f t="shared" si="2"/>
        <v>29.711857118888844</v>
      </c>
      <c r="V12" s="44">
        <v>687</v>
      </c>
      <c r="W12" s="62">
        <v>931</v>
      </c>
      <c r="X12" s="62">
        <v>970</v>
      </c>
    </row>
    <row r="13" spans="1:25" x14ac:dyDescent="0.3">
      <c r="A13" s="17" t="s">
        <v>91</v>
      </c>
      <c r="B13" s="18">
        <v>0.13958333333333334</v>
      </c>
      <c r="C13" s="32">
        <f>C14</f>
        <v>1.7361111111111112E-2</v>
      </c>
      <c r="D13" s="32">
        <f>D14</f>
        <v>1.3888888888888888E-2</v>
      </c>
      <c r="E13" s="32">
        <f t="shared" si="3"/>
        <v>0.17083333333333334</v>
      </c>
      <c r="F13" s="33">
        <v>60.5</v>
      </c>
      <c r="G13" s="33">
        <f t="shared" si="0"/>
        <v>170.4620684234489</v>
      </c>
      <c r="H13" s="18">
        <v>0.29166666666666669</v>
      </c>
      <c r="I13" s="18">
        <f>I14</f>
        <v>1.7361111111111112E-2</v>
      </c>
      <c r="J13" s="18">
        <v>2.0833333333333332E-2</v>
      </c>
      <c r="K13" s="18">
        <f t="shared" si="5"/>
        <v>0.3298611111111111</v>
      </c>
      <c r="L13" s="33">
        <v>23.75</v>
      </c>
      <c r="M13" s="33">
        <f t="shared" si="1"/>
        <v>236.07513211844812</v>
      </c>
      <c r="N13" s="33">
        <f t="shared" si="6"/>
        <v>2.0895522388059704</v>
      </c>
      <c r="O13" s="19">
        <f t="shared" si="9"/>
        <v>0.3925619834710744</v>
      </c>
      <c r="P13" s="19">
        <f t="shared" si="9"/>
        <v>1.3849129856385893</v>
      </c>
      <c r="Q13" s="56"/>
      <c r="R13" s="33">
        <f t="shared" si="8"/>
        <v>28.415665603292396</v>
      </c>
      <c r="S13" s="33">
        <f t="shared" si="8"/>
        <v>13.005631564583828</v>
      </c>
      <c r="T13" s="57">
        <f t="shared" si="2"/>
        <v>26.820016688646078</v>
      </c>
      <c r="V13" s="46">
        <v>384</v>
      </c>
      <c r="W13" s="62">
        <v>490</v>
      </c>
      <c r="X13" s="62">
        <v>490</v>
      </c>
      <c r="Y13" t="s">
        <v>55</v>
      </c>
    </row>
    <row r="14" spans="1:25" x14ac:dyDescent="0.3">
      <c r="A14" s="17" t="s">
        <v>92</v>
      </c>
      <c r="B14" s="18">
        <v>0.17222222222222225</v>
      </c>
      <c r="C14" s="32">
        <f>C15</f>
        <v>1.7361111111111112E-2</v>
      </c>
      <c r="D14" s="32">
        <f>D11</f>
        <v>1.3888888888888888E-2</v>
      </c>
      <c r="E14" s="32">
        <f t="shared" si="3"/>
        <v>0.20347222222222225</v>
      </c>
      <c r="F14" s="33">
        <v>64.5</v>
      </c>
      <c r="G14" s="33">
        <f t="shared" si="0"/>
        <v>196.97612815400223</v>
      </c>
      <c r="H14" s="18">
        <v>0.3125</v>
      </c>
      <c r="I14" s="18">
        <f>I15</f>
        <v>1.7361111111111112E-2</v>
      </c>
      <c r="J14" s="18">
        <f>D14</f>
        <v>1.3888888888888888E-2</v>
      </c>
      <c r="K14" s="18">
        <f t="shared" si="5"/>
        <v>0.34375</v>
      </c>
      <c r="L14" s="33">
        <v>27.925000000000001</v>
      </c>
      <c r="M14" s="33">
        <f t="shared" si="1"/>
        <v>251.73279329771708</v>
      </c>
      <c r="N14" s="33">
        <f t="shared" si="6"/>
        <v>1.8145161290322578</v>
      </c>
      <c r="O14" s="19">
        <f t="shared" si="9"/>
        <v>0.43294573643410855</v>
      </c>
      <c r="P14" s="19">
        <f t="shared" si="9"/>
        <v>1.2779863004561869</v>
      </c>
      <c r="Q14" s="56"/>
      <c r="R14" s="33">
        <f t="shared" si="8"/>
        <v>28.415665603292396</v>
      </c>
      <c r="S14" s="33">
        <f t="shared" si="8"/>
        <v>13.005631564583828</v>
      </c>
      <c r="T14" s="57">
        <f t="shared" si="2"/>
        <v>27.128217369420252</v>
      </c>
      <c r="V14" s="46">
        <v>360</v>
      </c>
      <c r="W14" s="62">
        <v>537</v>
      </c>
      <c r="X14" s="62">
        <v>537</v>
      </c>
      <c r="Y14" t="s">
        <v>56</v>
      </c>
    </row>
    <row r="15" spans="1:25" x14ac:dyDescent="0.3">
      <c r="A15" s="17" t="s">
        <v>93</v>
      </c>
      <c r="B15" s="18">
        <v>0.17916666666666667</v>
      </c>
      <c r="C15" s="32">
        <f>D10</f>
        <v>1.7361111111111112E-2</v>
      </c>
      <c r="D15" s="32">
        <f>D11</f>
        <v>1.3888888888888888E-2</v>
      </c>
      <c r="E15" s="32">
        <f t="shared" si="3"/>
        <v>0.21041666666666667</v>
      </c>
      <c r="F15" s="33">
        <v>97.5</v>
      </c>
      <c r="G15" s="33">
        <f t="shared" si="0"/>
        <v>239.39854428601089</v>
      </c>
      <c r="H15" s="18">
        <v>0.40277777777777773</v>
      </c>
      <c r="I15" s="18">
        <f>C15</f>
        <v>1.7361111111111112E-2</v>
      </c>
      <c r="J15" s="18">
        <v>2.0833333333333332E-2</v>
      </c>
      <c r="K15" s="18">
        <f t="shared" si="5"/>
        <v>0.44097222222222215</v>
      </c>
      <c r="L15" s="33">
        <v>35.950000000000003</v>
      </c>
      <c r="M15" s="33">
        <f t="shared" si="1"/>
        <v>333.32813736507234</v>
      </c>
      <c r="N15" s="33">
        <f t="shared" si="6"/>
        <v>2.2480620155038755</v>
      </c>
      <c r="O15" s="19">
        <f t="shared" si="9"/>
        <v>0.36871794871794877</v>
      </c>
      <c r="P15" s="19">
        <f t="shared" si="9"/>
        <v>1.3923565757644842</v>
      </c>
      <c r="Q15" s="56"/>
      <c r="R15" s="33">
        <f t="shared" si="8"/>
        <v>28.415665603292396</v>
      </c>
      <c r="S15" s="33">
        <f t="shared" si="8"/>
        <v>13.005631564583828</v>
      </c>
      <c r="T15" s="57">
        <f t="shared" si="2"/>
        <v>28.098721640794238</v>
      </c>
      <c r="V15" s="46">
        <v>516</v>
      </c>
      <c r="W15" s="62">
        <v>685</v>
      </c>
      <c r="X15" s="62">
        <v>808</v>
      </c>
    </row>
    <row r="16" spans="1:25" ht="15" x14ac:dyDescent="0.25">
      <c r="A16" t="s">
        <v>82</v>
      </c>
      <c r="R16" t="s">
        <v>77</v>
      </c>
    </row>
    <row r="17" spans="1:17" ht="15" x14ac:dyDescent="0.25">
      <c r="A17" t="s">
        <v>87</v>
      </c>
    </row>
    <row r="18" spans="1:17" x14ac:dyDescent="0.3">
      <c r="A18" t="s">
        <v>83</v>
      </c>
    </row>
    <row r="21" spans="1:17" ht="15" x14ac:dyDescent="0.25">
      <c r="D21" s="7"/>
      <c r="E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5" x14ac:dyDescent="0.25">
      <c r="C22" s="7"/>
    </row>
    <row r="23" spans="1:17" ht="15" x14ac:dyDescent="0.25">
      <c r="C23" s="7"/>
    </row>
    <row r="31" spans="1:17" s="9" customFormat="1" ht="15" x14ac:dyDescent="0.25"/>
    <row r="32" spans="1:17" s="9" customFormat="1" ht="15" x14ac:dyDescent="0.25"/>
    <row r="33" spans="1:1" s="9" customFormat="1" x14ac:dyDescent="0.3"/>
    <row r="34" spans="1:1" s="9" customFormat="1" x14ac:dyDescent="0.3"/>
    <row r="35" spans="1:1" s="9" customFormat="1" x14ac:dyDescent="0.3"/>
    <row r="36" spans="1:1" s="9" customFormat="1" x14ac:dyDescent="0.3"/>
    <row r="37" spans="1:1" s="9" customFormat="1" x14ac:dyDescent="0.3">
      <c r="A37" s="10"/>
    </row>
    <row r="38" spans="1:1" s="9" customFormat="1" x14ac:dyDescent="0.3"/>
    <row r="39" spans="1:1" s="9" customFormat="1" x14ac:dyDescent="0.3"/>
    <row r="40" spans="1:1" s="9" customFormat="1" x14ac:dyDescent="0.3"/>
    <row r="41" spans="1:1" s="9" customFormat="1" x14ac:dyDescent="0.3"/>
    <row r="42" spans="1:1" s="9" customFormat="1" x14ac:dyDescent="0.3"/>
    <row r="43" spans="1:1" s="9" customFormat="1" x14ac:dyDescent="0.3"/>
    <row r="45" spans="1:1" s="9" customFormat="1" x14ac:dyDescent="0.3"/>
    <row r="46" spans="1:1" s="9" customFormat="1" x14ac:dyDescent="0.3"/>
    <row r="47" spans="1:1" s="9" customFormat="1" x14ac:dyDescent="0.3"/>
    <row r="48" spans="1:1" s="9" customFormat="1" x14ac:dyDescent="0.3"/>
    <row r="49" spans="1:7" s="9" customFormat="1" x14ac:dyDescent="0.3"/>
    <row r="52" spans="1:7" x14ac:dyDescent="0.3">
      <c r="A52" s="11"/>
      <c r="B52" s="11"/>
      <c r="C52" s="11"/>
      <c r="D52" s="11"/>
      <c r="E52" s="11"/>
      <c r="F52" s="11"/>
      <c r="G52" s="47"/>
    </row>
    <row r="53" spans="1:7" x14ac:dyDescent="0.3">
      <c r="A53" s="12"/>
      <c r="B53" s="13"/>
      <c r="C53" s="13"/>
      <c r="D53" s="13"/>
      <c r="E53" s="13"/>
      <c r="F53" s="13"/>
      <c r="G53" s="48"/>
    </row>
    <row r="54" spans="1:7" x14ac:dyDescent="0.3">
      <c r="A54" s="12"/>
      <c r="B54" s="13"/>
      <c r="C54" s="13"/>
      <c r="D54" s="13"/>
      <c r="E54" s="13"/>
      <c r="F54" s="13"/>
      <c r="G54" s="48"/>
    </row>
    <row r="55" spans="1:7" x14ac:dyDescent="0.3">
      <c r="A55" s="12"/>
      <c r="B55" s="13"/>
      <c r="C55" s="13"/>
      <c r="D55" s="13"/>
      <c r="E55" s="14"/>
      <c r="F55" s="13"/>
      <c r="G55" s="48"/>
    </row>
    <row r="56" spans="1:7" x14ac:dyDescent="0.3">
      <c r="A56" s="12"/>
      <c r="B56" s="13"/>
      <c r="C56" s="13"/>
      <c r="D56" s="13"/>
      <c r="E56" s="13"/>
      <c r="F56" s="13"/>
      <c r="G56" s="48"/>
    </row>
    <row r="57" spans="1:7" x14ac:dyDescent="0.3">
      <c r="A57" s="12"/>
      <c r="B57" s="13"/>
      <c r="C57" s="13"/>
      <c r="D57" s="13"/>
      <c r="E57" s="14"/>
      <c r="F57" s="13"/>
      <c r="G57" s="48"/>
    </row>
    <row r="58" spans="1:7" x14ac:dyDescent="0.3">
      <c r="A58" s="12"/>
      <c r="B58" s="13"/>
      <c r="C58" s="13"/>
      <c r="D58" s="13"/>
      <c r="E58" s="14"/>
      <c r="F58" s="13"/>
      <c r="G58" s="48"/>
    </row>
    <row r="59" spans="1:7" x14ac:dyDescent="0.3">
      <c r="A59" s="12"/>
      <c r="B59" s="13"/>
      <c r="C59" s="13"/>
      <c r="D59" s="13"/>
      <c r="E59" s="13"/>
      <c r="F59" s="13"/>
      <c r="G59" s="48"/>
    </row>
    <row r="61" spans="1:7" x14ac:dyDescent="0.3">
      <c r="A61" s="15"/>
    </row>
    <row r="62" spans="1:7" x14ac:dyDescent="0.3">
      <c r="A62" s="16"/>
      <c r="B62" s="16"/>
    </row>
  </sheetData>
  <mergeCells count="9">
    <mergeCell ref="C7:D7"/>
    <mergeCell ref="B6:E6"/>
    <mergeCell ref="B5:G5"/>
    <mergeCell ref="R5:T5"/>
    <mergeCell ref="V5:X5"/>
    <mergeCell ref="N5:P5"/>
    <mergeCell ref="H6:K6"/>
    <mergeCell ref="I7:J7"/>
    <mergeCell ref="H5:M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6"/>
  <sheetViews>
    <sheetView topLeftCell="A25" zoomScale="70" zoomScaleNormal="70" workbookViewId="0">
      <selection activeCell="J54" sqref="J54"/>
    </sheetView>
  </sheetViews>
  <sheetFormatPr baseColWidth="10" defaultRowHeight="14.4" x14ac:dyDescent="0.3"/>
  <sheetData>
    <row r="1" spans="1:7" x14ac:dyDescent="0.3">
      <c r="A1" t="s">
        <v>3</v>
      </c>
      <c r="D1" s="7" t="s">
        <v>19</v>
      </c>
      <c r="E1" s="7"/>
      <c r="F1" s="7"/>
      <c r="G1" s="7"/>
    </row>
    <row r="2" spans="1:7" ht="15" x14ac:dyDescent="0.25">
      <c r="A2" t="s">
        <v>4</v>
      </c>
    </row>
    <row r="4" spans="1:7" ht="15" x14ac:dyDescent="0.25">
      <c r="A4" t="s">
        <v>37</v>
      </c>
    </row>
    <row r="5" spans="1:7" x14ac:dyDescent="0.3">
      <c r="A5" t="s">
        <v>21</v>
      </c>
    </row>
    <row r="6" spans="1:7" ht="15" x14ac:dyDescent="0.25">
      <c r="A6" t="s">
        <v>22</v>
      </c>
    </row>
    <row r="7" spans="1:7" x14ac:dyDescent="0.3">
      <c r="A7" t="s">
        <v>38</v>
      </c>
    </row>
    <row r="8" spans="1:7" x14ac:dyDescent="0.3">
      <c r="A8" t="s">
        <v>39</v>
      </c>
    </row>
    <row r="9" spans="1:7" x14ac:dyDescent="0.3">
      <c r="A9" t="s">
        <v>40</v>
      </c>
    </row>
    <row r="10" spans="1:7" x14ac:dyDescent="0.3">
      <c r="A10" t="s">
        <v>41</v>
      </c>
    </row>
    <row r="11" spans="1:7" x14ac:dyDescent="0.3">
      <c r="A11" t="s">
        <v>42</v>
      </c>
    </row>
    <row r="12" spans="1:7" ht="15" x14ac:dyDescent="0.25">
      <c r="A12" t="s">
        <v>43</v>
      </c>
    </row>
    <row r="13" spans="1:7" x14ac:dyDescent="0.3">
      <c r="A13" t="s">
        <v>44</v>
      </c>
    </row>
    <row r="14" spans="1:7" ht="15" x14ac:dyDescent="0.25">
      <c r="A14" t="s">
        <v>30</v>
      </c>
    </row>
    <row r="15" spans="1:7" ht="15" x14ac:dyDescent="0.25">
      <c r="A15" t="s">
        <v>5</v>
      </c>
    </row>
    <row r="16" spans="1:7" ht="15" x14ac:dyDescent="0.25">
      <c r="A16" t="s">
        <v>7</v>
      </c>
    </row>
    <row r="17" spans="1:8" ht="15" x14ac:dyDescent="0.25">
      <c r="A17" t="s">
        <v>31</v>
      </c>
    </row>
    <row r="18" spans="1:8" ht="15" x14ac:dyDescent="0.25">
      <c r="A18" t="s">
        <v>32</v>
      </c>
    </row>
    <row r="19" spans="1:8" ht="15" x14ac:dyDescent="0.25">
      <c r="A19" t="s">
        <v>33</v>
      </c>
    </row>
    <row r="20" spans="1:8" ht="15" x14ac:dyDescent="0.25">
      <c r="A20" t="s">
        <v>45</v>
      </c>
    </row>
    <row r="21" spans="1:8" ht="15" x14ac:dyDescent="0.25">
      <c r="A21" s="85"/>
    </row>
    <row r="22" spans="1:8" ht="15" x14ac:dyDescent="0.25">
      <c r="A22" s="11" t="s">
        <v>34</v>
      </c>
      <c r="B22" s="11" t="s">
        <v>46</v>
      </c>
      <c r="C22" s="11" t="s">
        <v>11</v>
      </c>
      <c r="D22" s="11" t="s">
        <v>12</v>
      </c>
      <c r="E22" s="11" t="s">
        <v>35</v>
      </c>
      <c r="F22" s="11" t="s">
        <v>36</v>
      </c>
      <c r="G22" s="11" t="s">
        <v>47</v>
      </c>
    </row>
    <row r="23" spans="1:8" ht="15" x14ac:dyDescent="0.25">
      <c r="A23" s="12">
        <v>42614</v>
      </c>
      <c r="B23" s="19">
        <v>88</v>
      </c>
      <c r="C23" s="19">
        <f t="shared" ref="C23:D38" si="0">C24</f>
        <v>47</v>
      </c>
      <c r="D23" s="19">
        <f t="shared" si="0"/>
        <v>30</v>
      </c>
      <c r="E23" s="19">
        <v>49.1</v>
      </c>
      <c r="F23" s="19">
        <v>50.73</v>
      </c>
      <c r="G23" s="19">
        <v>39.99</v>
      </c>
      <c r="H23" s="26"/>
    </row>
    <row r="24" spans="1:8" ht="15" x14ac:dyDescent="0.25">
      <c r="A24" s="12">
        <v>42615</v>
      </c>
      <c r="B24" s="19">
        <v>88</v>
      </c>
      <c r="C24" s="19">
        <f t="shared" si="0"/>
        <v>47</v>
      </c>
      <c r="D24" s="19">
        <f t="shared" si="0"/>
        <v>30</v>
      </c>
      <c r="E24" s="19">
        <v>49.1</v>
      </c>
      <c r="F24" s="19">
        <v>48.21</v>
      </c>
      <c r="G24" s="19">
        <v>39.99</v>
      </c>
      <c r="H24" s="26"/>
    </row>
    <row r="25" spans="1:8" ht="15" x14ac:dyDescent="0.25">
      <c r="A25" s="12">
        <v>42616</v>
      </c>
      <c r="B25" s="19">
        <f>B24</f>
        <v>88</v>
      </c>
      <c r="C25" s="19">
        <f t="shared" si="0"/>
        <v>47</v>
      </c>
      <c r="D25" s="19">
        <f t="shared" si="0"/>
        <v>30</v>
      </c>
      <c r="E25" s="19">
        <f t="shared" ref="E25:G26" si="1">E24</f>
        <v>49.1</v>
      </c>
      <c r="F25" s="19">
        <f t="shared" si="1"/>
        <v>48.21</v>
      </c>
      <c r="G25" s="19">
        <f t="shared" si="1"/>
        <v>39.99</v>
      </c>
      <c r="H25" s="26"/>
    </row>
    <row r="26" spans="1:8" ht="15" x14ac:dyDescent="0.25">
      <c r="A26" s="12">
        <v>42617</v>
      </c>
      <c r="B26" s="19">
        <f>B25</f>
        <v>88</v>
      </c>
      <c r="C26" s="19">
        <f t="shared" si="0"/>
        <v>47</v>
      </c>
      <c r="D26" s="19">
        <f t="shared" si="0"/>
        <v>30</v>
      </c>
      <c r="E26" s="19">
        <f t="shared" si="1"/>
        <v>49.1</v>
      </c>
      <c r="F26" s="19">
        <f t="shared" si="1"/>
        <v>48.21</v>
      </c>
      <c r="G26" s="19">
        <f t="shared" si="1"/>
        <v>39.99</v>
      </c>
      <c r="H26" s="26"/>
    </row>
    <row r="27" spans="1:8" ht="15" x14ac:dyDescent="0.25">
      <c r="A27" s="12">
        <v>42618</v>
      </c>
      <c r="B27" s="19">
        <v>88</v>
      </c>
      <c r="C27" s="19">
        <f t="shared" si="0"/>
        <v>47</v>
      </c>
      <c r="D27" s="19">
        <f t="shared" si="0"/>
        <v>30</v>
      </c>
      <c r="E27" s="19">
        <v>49.1</v>
      </c>
      <c r="F27" s="19">
        <v>48.21</v>
      </c>
      <c r="G27" s="19">
        <v>39.99</v>
      </c>
      <c r="H27" s="26"/>
    </row>
    <row r="28" spans="1:8" ht="15" x14ac:dyDescent="0.25">
      <c r="A28" s="12">
        <v>42619</v>
      </c>
      <c r="B28" s="19">
        <v>88</v>
      </c>
      <c r="C28" s="19">
        <f t="shared" si="0"/>
        <v>47</v>
      </c>
      <c r="D28" s="19">
        <f t="shared" si="0"/>
        <v>30</v>
      </c>
      <c r="E28" s="19">
        <v>49.1</v>
      </c>
      <c r="F28" s="19">
        <v>48.21</v>
      </c>
      <c r="G28" s="19">
        <v>39.99</v>
      </c>
      <c r="H28" s="26"/>
    </row>
    <row r="29" spans="1:8" ht="15" x14ac:dyDescent="0.25">
      <c r="A29" s="12">
        <v>42620</v>
      </c>
      <c r="B29" s="19">
        <v>88</v>
      </c>
      <c r="C29" s="19">
        <f t="shared" si="0"/>
        <v>47</v>
      </c>
      <c r="D29" s="19">
        <f t="shared" si="0"/>
        <v>30</v>
      </c>
      <c r="E29" s="19">
        <v>38.1</v>
      </c>
      <c r="F29" s="19">
        <v>50.73</v>
      </c>
      <c r="G29" s="19">
        <v>39.99</v>
      </c>
      <c r="H29" s="26"/>
    </row>
    <row r="30" spans="1:8" ht="15" x14ac:dyDescent="0.25">
      <c r="A30" s="12">
        <v>42621</v>
      </c>
      <c r="B30" s="19">
        <v>88</v>
      </c>
      <c r="C30" s="19">
        <f>C31</f>
        <v>47</v>
      </c>
      <c r="D30" s="19">
        <f t="shared" si="0"/>
        <v>30</v>
      </c>
      <c r="E30" s="19">
        <v>38.1</v>
      </c>
      <c r="F30" s="19">
        <v>48.21</v>
      </c>
      <c r="G30" s="19">
        <v>29.99</v>
      </c>
      <c r="H30" s="26"/>
    </row>
    <row r="31" spans="1:8" ht="15" x14ac:dyDescent="0.25">
      <c r="A31" s="12">
        <v>42622</v>
      </c>
      <c r="B31" s="19">
        <v>88</v>
      </c>
      <c r="C31" s="19">
        <v>47</v>
      </c>
      <c r="D31" s="19">
        <f t="shared" si="0"/>
        <v>30</v>
      </c>
      <c r="E31" s="19">
        <v>38.1</v>
      </c>
      <c r="F31" s="19">
        <v>48.21</v>
      </c>
      <c r="G31" s="19">
        <v>29.99</v>
      </c>
      <c r="H31" s="26"/>
    </row>
    <row r="32" spans="1:8" ht="15" x14ac:dyDescent="0.25">
      <c r="A32" s="12">
        <v>42623</v>
      </c>
      <c r="B32" s="19">
        <f t="shared" ref="B32:C33" si="2">B31</f>
        <v>88</v>
      </c>
      <c r="C32" s="19">
        <f t="shared" si="2"/>
        <v>47</v>
      </c>
      <c r="D32" s="19">
        <f t="shared" si="0"/>
        <v>30</v>
      </c>
      <c r="E32" s="19">
        <f t="shared" ref="E32:F33" si="3">E31</f>
        <v>38.1</v>
      </c>
      <c r="F32" s="19">
        <f t="shared" si="3"/>
        <v>48.21</v>
      </c>
      <c r="G32" s="19">
        <f>G33</f>
        <v>39.99</v>
      </c>
      <c r="H32" s="26"/>
    </row>
    <row r="33" spans="1:8" ht="15" x14ac:dyDescent="0.25">
      <c r="A33" s="12">
        <v>42624</v>
      </c>
      <c r="B33" s="19">
        <f t="shared" si="2"/>
        <v>88</v>
      </c>
      <c r="C33" s="19">
        <f t="shared" si="2"/>
        <v>47</v>
      </c>
      <c r="D33" s="19">
        <f t="shared" si="0"/>
        <v>30</v>
      </c>
      <c r="E33" s="19">
        <f t="shared" si="3"/>
        <v>38.1</v>
      </c>
      <c r="F33" s="19">
        <f t="shared" si="3"/>
        <v>48.21</v>
      </c>
      <c r="G33" s="19">
        <f>G34</f>
        <v>39.99</v>
      </c>
      <c r="H33" s="26"/>
    </row>
    <row r="34" spans="1:8" ht="15" x14ac:dyDescent="0.25">
      <c r="A34" s="12">
        <v>42625</v>
      </c>
      <c r="B34" s="19">
        <v>88</v>
      </c>
      <c r="C34" s="19">
        <v>47</v>
      </c>
      <c r="D34" s="19">
        <f t="shared" si="0"/>
        <v>30</v>
      </c>
      <c r="E34" s="19">
        <v>38.1</v>
      </c>
      <c r="F34" s="19">
        <v>48.21</v>
      </c>
      <c r="G34" s="19">
        <v>39.99</v>
      </c>
      <c r="H34" s="26"/>
    </row>
    <row r="35" spans="1:8" ht="15" x14ac:dyDescent="0.25">
      <c r="A35" s="12">
        <v>42626</v>
      </c>
      <c r="B35" s="19">
        <v>88</v>
      </c>
      <c r="C35" s="19">
        <v>47</v>
      </c>
      <c r="D35" s="19">
        <f t="shared" si="0"/>
        <v>30</v>
      </c>
      <c r="E35" s="19">
        <v>38.1</v>
      </c>
      <c r="F35" s="19">
        <v>48.21</v>
      </c>
      <c r="G35" s="19">
        <v>39.99</v>
      </c>
      <c r="H35" s="26"/>
    </row>
    <row r="36" spans="1:8" ht="15" x14ac:dyDescent="0.25">
      <c r="A36" s="12">
        <v>42627</v>
      </c>
      <c r="B36" s="19">
        <v>88</v>
      </c>
      <c r="C36" s="19">
        <v>47</v>
      </c>
      <c r="D36" s="19">
        <f t="shared" si="0"/>
        <v>30</v>
      </c>
      <c r="E36" s="19">
        <v>38.1</v>
      </c>
      <c r="F36" s="19">
        <v>48.21</v>
      </c>
      <c r="G36" s="19">
        <v>39.99</v>
      </c>
      <c r="H36" s="26"/>
    </row>
    <row r="37" spans="1:8" ht="15" x14ac:dyDescent="0.25">
      <c r="A37" s="12">
        <v>42628</v>
      </c>
      <c r="B37" s="19">
        <v>88</v>
      </c>
      <c r="C37" s="19">
        <v>47</v>
      </c>
      <c r="D37" s="19">
        <f t="shared" si="0"/>
        <v>30</v>
      </c>
      <c r="E37" s="19">
        <v>38.1</v>
      </c>
      <c r="F37" s="19">
        <v>48.21</v>
      </c>
      <c r="G37" s="19">
        <v>39.99</v>
      </c>
      <c r="H37" s="26"/>
    </row>
    <row r="38" spans="1:8" x14ac:dyDescent="0.3">
      <c r="A38" s="12">
        <v>42629</v>
      </c>
      <c r="B38" s="19">
        <v>88</v>
      </c>
      <c r="C38" s="19">
        <v>47</v>
      </c>
      <c r="D38" s="19">
        <f t="shared" si="0"/>
        <v>30</v>
      </c>
      <c r="E38" s="19">
        <v>38.1</v>
      </c>
      <c r="F38" s="19">
        <v>48.21</v>
      </c>
      <c r="G38" s="19">
        <v>39.99</v>
      </c>
      <c r="H38" s="26"/>
    </row>
    <row r="39" spans="1:8" x14ac:dyDescent="0.3">
      <c r="A39" s="12">
        <v>42630</v>
      </c>
      <c r="B39" s="19">
        <f>B40</f>
        <v>110</v>
      </c>
      <c r="C39" s="19">
        <f t="shared" ref="C39:C40" si="4">C38</f>
        <v>47</v>
      </c>
      <c r="D39" s="19">
        <f t="shared" ref="D39:D43" si="5">D40</f>
        <v>30</v>
      </c>
      <c r="E39" s="19">
        <f>E40</f>
        <v>49.1</v>
      </c>
      <c r="F39" s="19">
        <f t="shared" ref="F39:G40" si="6">F38</f>
        <v>48.21</v>
      </c>
      <c r="G39" s="19">
        <f t="shared" si="6"/>
        <v>39.99</v>
      </c>
      <c r="H39" s="26"/>
    </row>
    <row r="40" spans="1:8" x14ac:dyDescent="0.3">
      <c r="A40" s="12">
        <v>42631</v>
      </c>
      <c r="B40" s="19">
        <f>B41</f>
        <v>110</v>
      </c>
      <c r="C40" s="19">
        <f t="shared" si="4"/>
        <v>47</v>
      </c>
      <c r="D40" s="19">
        <f t="shared" si="5"/>
        <v>30</v>
      </c>
      <c r="E40" s="19">
        <f>E41</f>
        <v>49.1</v>
      </c>
      <c r="F40" s="19">
        <f t="shared" si="6"/>
        <v>48.21</v>
      </c>
      <c r="G40" s="19">
        <f t="shared" si="6"/>
        <v>39.99</v>
      </c>
      <c r="H40" s="26"/>
    </row>
    <row r="41" spans="1:8" x14ac:dyDescent="0.3">
      <c r="A41" s="12">
        <v>42632</v>
      </c>
      <c r="B41" s="19">
        <v>110</v>
      </c>
      <c r="C41" s="19">
        <v>47</v>
      </c>
      <c r="D41" s="19">
        <f t="shared" si="5"/>
        <v>30</v>
      </c>
      <c r="E41" s="19">
        <v>49.1</v>
      </c>
      <c r="F41" s="19">
        <v>45.68</v>
      </c>
      <c r="G41" s="19">
        <v>39.99</v>
      </c>
      <c r="H41" s="26"/>
    </row>
    <row r="42" spans="1:8" x14ac:dyDescent="0.3">
      <c r="A42" s="12">
        <v>42633</v>
      </c>
      <c r="B42" s="19">
        <v>94</v>
      </c>
      <c r="C42" s="19">
        <v>47</v>
      </c>
      <c r="D42" s="19">
        <f t="shared" si="5"/>
        <v>30</v>
      </c>
      <c r="E42" s="19">
        <v>49.1</v>
      </c>
      <c r="F42" s="19">
        <v>45.68</v>
      </c>
      <c r="G42" s="19">
        <v>39.99</v>
      </c>
      <c r="H42" s="26"/>
    </row>
    <row r="43" spans="1:8" x14ac:dyDescent="0.3">
      <c r="A43" s="12">
        <v>42634</v>
      </c>
      <c r="B43" s="19">
        <v>94</v>
      </c>
      <c r="C43" s="19">
        <v>47</v>
      </c>
      <c r="D43" s="19">
        <f t="shared" si="5"/>
        <v>30</v>
      </c>
      <c r="E43" s="19">
        <v>49.1</v>
      </c>
      <c r="F43" s="19">
        <v>45.68</v>
      </c>
      <c r="G43" s="19">
        <v>39.99</v>
      </c>
      <c r="H43" s="26"/>
    </row>
    <row r="44" spans="1:8" x14ac:dyDescent="0.3">
      <c r="A44" s="12">
        <v>42635</v>
      </c>
      <c r="B44" s="19">
        <v>94</v>
      </c>
      <c r="C44" s="19">
        <v>47</v>
      </c>
      <c r="D44" s="19">
        <f>D45</f>
        <v>30</v>
      </c>
      <c r="E44" s="19">
        <v>49.1</v>
      </c>
      <c r="F44" s="19">
        <v>48.21</v>
      </c>
      <c r="G44" s="19">
        <v>29.99</v>
      </c>
      <c r="H44" s="26"/>
    </row>
    <row r="45" spans="1:8" x14ac:dyDescent="0.3">
      <c r="A45" s="12">
        <v>42636</v>
      </c>
      <c r="B45" s="19">
        <v>94</v>
      </c>
      <c r="C45" s="19">
        <v>47</v>
      </c>
      <c r="D45" s="19">
        <v>30</v>
      </c>
      <c r="E45" s="19">
        <v>49.1</v>
      </c>
      <c r="F45" s="19">
        <v>48.21</v>
      </c>
      <c r="G45" s="19">
        <v>29.99</v>
      </c>
      <c r="H45" s="26"/>
    </row>
    <row r="46" spans="1:8" x14ac:dyDescent="0.3">
      <c r="A46" s="12">
        <v>42637</v>
      </c>
      <c r="B46" s="19">
        <f t="shared" ref="B46:F47" si="7">B45</f>
        <v>94</v>
      </c>
      <c r="C46" s="19">
        <f t="shared" si="7"/>
        <v>47</v>
      </c>
      <c r="D46" s="19">
        <f t="shared" si="7"/>
        <v>30</v>
      </c>
      <c r="E46" s="19">
        <f t="shared" si="7"/>
        <v>49.1</v>
      </c>
      <c r="F46" s="19">
        <f t="shared" si="7"/>
        <v>48.21</v>
      </c>
      <c r="G46" s="19">
        <f>G47</f>
        <v>49.99</v>
      </c>
      <c r="H46" s="26"/>
    </row>
    <row r="47" spans="1:8" x14ac:dyDescent="0.3">
      <c r="A47" s="12">
        <v>42638</v>
      </c>
      <c r="B47" s="19">
        <f t="shared" si="7"/>
        <v>94</v>
      </c>
      <c r="C47" s="19">
        <f t="shared" si="7"/>
        <v>47</v>
      </c>
      <c r="D47" s="19">
        <f t="shared" si="7"/>
        <v>30</v>
      </c>
      <c r="E47" s="19">
        <f t="shared" si="7"/>
        <v>49.1</v>
      </c>
      <c r="F47" s="19">
        <f t="shared" si="7"/>
        <v>48.21</v>
      </c>
      <c r="G47" s="19">
        <f>G48</f>
        <v>49.99</v>
      </c>
      <c r="H47" s="26"/>
    </row>
    <row r="48" spans="1:8" x14ac:dyDescent="0.3">
      <c r="A48" s="12">
        <v>42639</v>
      </c>
      <c r="B48" s="19">
        <v>94</v>
      </c>
      <c r="C48" s="19">
        <v>47</v>
      </c>
      <c r="D48" s="19">
        <v>30</v>
      </c>
      <c r="E48" s="19">
        <v>49.1</v>
      </c>
      <c r="F48" s="19">
        <v>48.21</v>
      </c>
      <c r="G48" s="19">
        <v>49.99</v>
      </c>
      <c r="H48" s="26"/>
    </row>
    <row r="49" spans="1:8" x14ac:dyDescent="0.3">
      <c r="A49" s="12">
        <v>42640</v>
      </c>
      <c r="B49" s="19">
        <v>94</v>
      </c>
      <c r="C49" s="19">
        <v>47</v>
      </c>
      <c r="D49" s="19">
        <v>30</v>
      </c>
      <c r="E49" s="19">
        <v>49.1</v>
      </c>
      <c r="F49" s="19">
        <v>48.21</v>
      </c>
      <c r="G49" s="19">
        <v>49.99</v>
      </c>
      <c r="H49" s="26"/>
    </row>
    <row r="50" spans="1:8" x14ac:dyDescent="0.3">
      <c r="A50" s="12">
        <v>42641</v>
      </c>
      <c r="B50" s="19">
        <v>94</v>
      </c>
      <c r="C50" s="19">
        <v>47</v>
      </c>
      <c r="D50" s="19">
        <v>30</v>
      </c>
      <c r="E50" s="19">
        <v>49.1</v>
      </c>
      <c r="F50" s="19">
        <v>48.21</v>
      </c>
      <c r="G50" s="19">
        <v>49.99</v>
      </c>
      <c r="H50" s="26"/>
    </row>
    <row r="51" spans="1:8" x14ac:dyDescent="0.3">
      <c r="A51" s="12">
        <v>42642</v>
      </c>
      <c r="B51" s="19">
        <v>94</v>
      </c>
      <c r="C51" s="19">
        <v>47</v>
      </c>
      <c r="D51" s="19">
        <v>30</v>
      </c>
      <c r="E51" s="19">
        <v>49.1</v>
      </c>
      <c r="F51" s="19">
        <v>48.21</v>
      </c>
      <c r="G51" s="19">
        <v>49.99</v>
      </c>
      <c r="H51" s="26"/>
    </row>
    <row r="52" spans="1:8" x14ac:dyDescent="0.3">
      <c r="A52" s="12">
        <v>42643</v>
      </c>
      <c r="B52" s="19">
        <v>94</v>
      </c>
      <c r="C52" s="19">
        <v>47</v>
      </c>
      <c r="D52" s="19">
        <v>30</v>
      </c>
      <c r="E52" s="19">
        <v>49.1</v>
      </c>
      <c r="F52" s="19">
        <v>48.21</v>
      </c>
      <c r="G52" s="19">
        <v>49.99</v>
      </c>
      <c r="H52" s="26"/>
    </row>
    <row r="53" spans="1:8" x14ac:dyDescent="0.3">
      <c r="A53" s="12">
        <v>42644</v>
      </c>
      <c r="B53" s="19">
        <f t="shared" ref="B53:B54" si="8">B52</f>
        <v>94</v>
      </c>
      <c r="C53" s="19">
        <f>C54</f>
        <v>48</v>
      </c>
      <c r="D53" s="19">
        <f t="shared" ref="D53:G54" si="9">D52</f>
        <v>30</v>
      </c>
      <c r="E53" s="19">
        <f t="shared" si="9"/>
        <v>49.1</v>
      </c>
      <c r="F53" s="19">
        <f t="shared" si="9"/>
        <v>48.21</v>
      </c>
      <c r="G53" s="19">
        <f t="shared" si="9"/>
        <v>49.99</v>
      </c>
      <c r="H53" s="26"/>
    </row>
    <row r="54" spans="1:8" x14ac:dyDescent="0.3">
      <c r="A54" s="12">
        <v>42645</v>
      </c>
      <c r="B54" s="19">
        <f t="shared" si="8"/>
        <v>94</v>
      </c>
      <c r="C54" s="19">
        <f>C55</f>
        <v>48</v>
      </c>
      <c r="D54" s="19">
        <f t="shared" si="9"/>
        <v>30</v>
      </c>
      <c r="E54" s="19">
        <f t="shared" si="9"/>
        <v>49.1</v>
      </c>
      <c r="F54" s="19">
        <f t="shared" si="9"/>
        <v>48.21</v>
      </c>
      <c r="G54" s="19">
        <f t="shared" si="9"/>
        <v>49.99</v>
      </c>
      <c r="H54" s="26"/>
    </row>
    <row r="55" spans="1:8" x14ac:dyDescent="0.3">
      <c r="A55" s="12">
        <v>42646</v>
      </c>
      <c r="B55" s="19">
        <v>94</v>
      </c>
      <c r="C55" s="19">
        <v>48</v>
      </c>
      <c r="D55" s="19">
        <v>30</v>
      </c>
      <c r="E55" s="19">
        <v>49.1</v>
      </c>
      <c r="F55" s="19">
        <v>45.68</v>
      </c>
      <c r="G55" s="19">
        <v>49.99</v>
      </c>
      <c r="H55" s="26"/>
    </row>
    <row r="56" spans="1:8" x14ac:dyDescent="0.3">
      <c r="A56" s="12">
        <v>42647</v>
      </c>
      <c r="B56" s="19">
        <v>94</v>
      </c>
      <c r="C56" s="19">
        <v>48</v>
      </c>
      <c r="D56" s="19">
        <v>30</v>
      </c>
      <c r="E56" s="19">
        <v>49.1</v>
      </c>
      <c r="F56" s="19">
        <v>45.68</v>
      </c>
      <c r="G56" s="19">
        <v>49.99</v>
      </c>
      <c r="H56" s="26"/>
    </row>
    <row r="57" spans="1:8" x14ac:dyDescent="0.3">
      <c r="A57" s="12">
        <v>42648</v>
      </c>
      <c r="B57" s="19">
        <v>94</v>
      </c>
      <c r="C57" s="19">
        <v>48</v>
      </c>
      <c r="D57" s="19">
        <v>30</v>
      </c>
      <c r="E57" s="19">
        <v>49.1</v>
      </c>
      <c r="F57" s="19">
        <v>45.68</v>
      </c>
      <c r="G57" s="19">
        <v>49.99</v>
      </c>
      <c r="H57" s="26"/>
    </row>
    <row r="58" spans="1:8" x14ac:dyDescent="0.3">
      <c r="A58" s="12">
        <v>42649</v>
      </c>
      <c r="B58" s="19">
        <v>94</v>
      </c>
      <c r="C58" s="19">
        <v>39</v>
      </c>
      <c r="D58" s="19">
        <v>30</v>
      </c>
      <c r="E58" s="19">
        <v>49.1</v>
      </c>
      <c r="F58" s="19">
        <v>45.68</v>
      </c>
      <c r="G58" s="19">
        <v>49.99</v>
      </c>
      <c r="H58" s="26"/>
    </row>
    <row r="59" spans="1:8" x14ac:dyDescent="0.3">
      <c r="A59" s="12">
        <v>42650</v>
      </c>
      <c r="B59" s="19">
        <v>94</v>
      </c>
      <c r="C59" s="19">
        <v>39</v>
      </c>
      <c r="D59" s="19">
        <v>30</v>
      </c>
      <c r="E59" s="19">
        <v>49.1</v>
      </c>
      <c r="F59" s="19">
        <v>48.21</v>
      </c>
      <c r="G59" s="19">
        <v>49.99</v>
      </c>
      <c r="H59" s="26"/>
    </row>
    <row r="60" spans="1:8" x14ac:dyDescent="0.3">
      <c r="A60" s="12">
        <v>42651</v>
      </c>
      <c r="B60" s="19">
        <f t="shared" ref="B60:G61" si="10">B59</f>
        <v>94</v>
      </c>
      <c r="C60" s="19">
        <f t="shared" si="10"/>
        <v>39</v>
      </c>
      <c r="D60" s="19">
        <f t="shared" si="10"/>
        <v>30</v>
      </c>
      <c r="E60" s="19">
        <f t="shared" si="10"/>
        <v>49.1</v>
      </c>
      <c r="F60" s="19">
        <f t="shared" si="10"/>
        <v>48.21</v>
      </c>
      <c r="G60" s="19">
        <f t="shared" si="10"/>
        <v>49.99</v>
      </c>
      <c r="H60" s="26"/>
    </row>
    <row r="61" spans="1:8" x14ac:dyDescent="0.3">
      <c r="A61" s="12">
        <v>42652</v>
      </c>
      <c r="B61" s="19">
        <f t="shared" si="10"/>
        <v>94</v>
      </c>
      <c r="C61" s="19">
        <f t="shared" si="10"/>
        <v>39</v>
      </c>
      <c r="D61" s="19">
        <f t="shared" si="10"/>
        <v>30</v>
      </c>
      <c r="E61" s="19">
        <f t="shared" si="10"/>
        <v>49.1</v>
      </c>
      <c r="F61" s="19">
        <f t="shared" si="10"/>
        <v>48.21</v>
      </c>
      <c r="G61" s="19">
        <f t="shared" si="10"/>
        <v>49.99</v>
      </c>
      <c r="H61" s="26"/>
    </row>
    <row r="62" spans="1:8" x14ac:dyDescent="0.3">
      <c r="A62" s="12">
        <v>42653</v>
      </c>
      <c r="B62" s="19">
        <v>94</v>
      </c>
      <c r="C62" s="19">
        <v>39</v>
      </c>
      <c r="D62" s="19">
        <v>30</v>
      </c>
      <c r="E62" s="19">
        <v>49.1</v>
      </c>
      <c r="F62" s="19">
        <v>48.21</v>
      </c>
      <c r="G62" s="19">
        <v>49.99</v>
      </c>
      <c r="H62" s="26"/>
    </row>
    <row r="63" spans="1:8" x14ac:dyDescent="0.3">
      <c r="A63" s="12">
        <v>42654</v>
      </c>
      <c r="B63" s="19">
        <v>94</v>
      </c>
      <c r="C63" s="19">
        <v>39</v>
      </c>
      <c r="D63" s="19">
        <v>30</v>
      </c>
      <c r="E63" s="19">
        <v>49.1</v>
      </c>
      <c r="F63" s="19">
        <v>48.21</v>
      </c>
      <c r="G63" s="19">
        <v>49.99</v>
      </c>
      <c r="H63" s="26"/>
    </row>
    <row r="64" spans="1:8" x14ac:dyDescent="0.3">
      <c r="A64" s="12">
        <v>42655</v>
      </c>
      <c r="B64" s="19">
        <v>94</v>
      </c>
      <c r="C64" s="19">
        <v>39</v>
      </c>
      <c r="D64" s="19">
        <v>30</v>
      </c>
      <c r="E64" s="19">
        <v>49.1</v>
      </c>
      <c r="F64" s="19">
        <v>48.21</v>
      </c>
      <c r="G64" s="19">
        <v>49.99</v>
      </c>
      <c r="H64" s="26"/>
    </row>
    <row r="65" spans="1:8" x14ac:dyDescent="0.3">
      <c r="A65" s="12">
        <v>42656</v>
      </c>
      <c r="B65" s="19">
        <v>94</v>
      </c>
      <c r="C65" s="19">
        <v>39</v>
      </c>
      <c r="D65" s="19">
        <v>30</v>
      </c>
      <c r="E65" s="19">
        <v>49.1</v>
      </c>
      <c r="F65" s="19">
        <v>48.21</v>
      </c>
      <c r="G65" s="19">
        <v>49.99</v>
      </c>
      <c r="H65" s="26"/>
    </row>
    <row r="66" spans="1:8" x14ac:dyDescent="0.3">
      <c r="A66" s="12">
        <v>42657</v>
      </c>
      <c r="B66" s="19">
        <v>110</v>
      </c>
      <c r="C66" s="19">
        <v>39</v>
      </c>
      <c r="D66" s="19">
        <v>30</v>
      </c>
      <c r="E66" s="19">
        <v>49.1</v>
      </c>
      <c r="F66" s="19">
        <v>48.21</v>
      </c>
      <c r="G66" s="19">
        <v>49.99</v>
      </c>
      <c r="H66" s="26"/>
    </row>
    <row r="67" spans="1:8" x14ac:dyDescent="0.3">
      <c r="A67" s="12">
        <v>42658</v>
      </c>
      <c r="B67" s="19">
        <f t="shared" ref="B67:G68" si="11">B66</f>
        <v>110</v>
      </c>
      <c r="C67" s="19">
        <f t="shared" si="11"/>
        <v>39</v>
      </c>
      <c r="D67" s="19">
        <f t="shared" si="11"/>
        <v>30</v>
      </c>
      <c r="E67" s="19">
        <f t="shared" si="11"/>
        <v>49.1</v>
      </c>
      <c r="F67" s="19">
        <f t="shared" si="11"/>
        <v>48.21</v>
      </c>
      <c r="G67" s="19">
        <f t="shared" si="11"/>
        <v>49.99</v>
      </c>
      <c r="H67" s="26"/>
    </row>
    <row r="68" spans="1:8" x14ac:dyDescent="0.3">
      <c r="A68" s="12">
        <v>42659</v>
      </c>
      <c r="B68" s="19">
        <f t="shared" si="11"/>
        <v>110</v>
      </c>
      <c r="C68" s="19">
        <f t="shared" si="11"/>
        <v>39</v>
      </c>
      <c r="D68" s="19">
        <f t="shared" si="11"/>
        <v>30</v>
      </c>
      <c r="E68" s="19">
        <f t="shared" si="11"/>
        <v>49.1</v>
      </c>
      <c r="F68" s="19">
        <f t="shared" si="11"/>
        <v>48.21</v>
      </c>
      <c r="G68" s="19">
        <f t="shared" si="11"/>
        <v>49.99</v>
      </c>
      <c r="H68" s="26"/>
    </row>
    <row r="69" spans="1:8" x14ac:dyDescent="0.3">
      <c r="A69" s="12">
        <v>42660</v>
      </c>
      <c r="B69" s="19">
        <v>94</v>
      </c>
      <c r="C69" s="19">
        <v>39</v>
      </c>
      <c r="D69" s="19">
        <v>30</v>
      </c>
      <c r="E69" s="19">
        <v>49.1</v>
      </c>
      <c r="F69" s="19">
        <v>48.21</v>
      </c>
      <c r="G69" s="19">
        <v>49.99</v>
      </c>
      <c r="H69" s="26"/>
    </row>
    <row r="70" spans="1:8" x14ac:dyDescent="0.3">
      <c r="A70" s="12">
        <v>42661</v>
      </c>
      <c r="B70" s="19">
        <v>94</v>
      </c>
      <c r="C70" s="19">
        <v>39</v>
      </c>
      <c r="D70" s="19">
        <v>30</v>
      </c>
      <c r="E70" s="19">
        <v>49.1</v>
      </c>
      <c r="F70" s="19">
        <v>48.21</v>
      </c>
      <c r="G70" s="19">
        <v>49.99</v>
      </c>
      <c r="H70" s="26"/>
    </row>
    <row r="71" spans="1:8" x14ac:dyDescent="0.3">
      <c r="A71" s="12">
        <v>42662</v>
      </c>
      <c r="B71" s="19">
        <v>110</v>
      </c>
      <c r="C71" s="19">
        <v>39</v>
      </c>
      <c r="D71" s="19">
        <v>30</v>
      </c>
      <c r="E71" s="19">
        <v>49.1</v>
      </c>
      <c r="F71" s="19">
        <v>48.21</v>
      </c>
      <c r="G71" s="19">
        <v>49.99</v>
      </c>
      <c r="H71" s="26"/>
    </row>
    <row r="72" spans="1:8" x14ac:dyDescent="0.3">
      <c r="A72" s="12">
        <v>42663</v>
      </c>
      <c r="B72" s="19">
        <v>94</v>
      </c>
      <c r="C72" s="19">
        <v>39</v>
      </c>
      <c r="D72" s="19">
        <v>30</v>
      </c>
      <c r="E72" s="19">
        <v>49.1</v>
      </c>
      <c r="F72" s="19">
        <v>48.21</v>
      </c>
      <c r="G72" s="19">
        <v>49.99</v>
      </c>
      <c r="H72" s="26"/>
    </row>
    <row r="73" spans="1:8" x14ac:dyDescent="0.3">
      <c r="A73" s="12">
        <v>42664</v>
      </c>
      <c r="B73" s="19">
        <v>94</v>
      </c>
      <c r="C73" s="19">
        <v>39</v>
      </c>
      <c r="D73" s="19">
        <v>30</v>
      </c>
      <c r="E73" s="19">
        <v>49.1</v>
      </c>
      <c r="F73" s="19">
        <v>48.21</v>
      </c>
      <c r="G73" s="19">
        <v>49.99</v>
      </c>
      <c r="H73" s="26"/>
    </row>
    <row r="74" spans="1:8" x14ac:dyDescent="0.3">
      <c r="A74" s="12">
        <v>42665</v>
      </c>
      <c r="B74" s="19">
        <f>B75</f>
        <v>110</v>
      </c>
      <c r="C74" s="19">
        <f t="shared" ref="C74:D75" si="12">C73</f>
        <v>39</v>
      </c>
      <c r="D74" s="19">
        <f t="shared" si="12"/>
        <v>30</v>
      </c>
      <c r="E74" s="19">
        <f>E75</f>
        <v>151.1</v>
      </c>
      <c r="F74" s="19">
        <f t="shared" ref="F74:G75" si="13">F73</f>
        <v>48.21</v>
      </c>
      <c r="G74" s="19">
        <f t="shared" si="13"/>
        <v>49.99</v>
      </c>
      <c r="H74" s="26"/>
    </row>
    <row r="75" spans="1:8" x14ac:dyDescent="0.3">
      <c r="A75" s="12">
        <v>42666</v>
      </c>
      <c r="B75" s="19">
        <f>B76</f>
        <v>110</v>
      </c>
      <c r="C75" s="19">
        <f t="shared" si="12"/>
        <v>39</v>
      </c>
      <c r="D75" s="19">
        <f t="shared" si="12"/>
        <v>30</v>
      </c>
      <c r="E75" s="19">
        <f>E76</f>
        <v>151.1</v>
      </c>
      <c r="F75" s="19">
        <f t="shared" si="13"/>
        <v>48.21</v>
      </c>
      <c r="G75" s="19">
        <f t="shared" si="13"/>
        <v>49.99</v>
      </c>
      <c r="H75" s="26"/>
    </row>
    <row r="76" spans="1:8" x14ac:dyDescent="0.3">
      <c r="A76" s="12">
        <v>42667</v>
      </c>
      <c r="B76" s="19">
        <v>110</v>
      </c>
      <c r="C76" s="19">
        <v>39</v>
      </c>
      <c r="D76" s="19">
        <v>30</v>
      </c>
      <c r="E76" s="19">
        <v>151.1</v>
      </c>
      <c r="F76" s="19">
        <v>48.21</v>
      </c>
      <c r="G76" s="19">
        <v>49.99</v>
      </c>
      <c r="H76" s="26"/>
    </row>
    <row r="77" spans="1:8" x14ac:dyDescent="0.3">
      <c r="A77" s="12">
        <v>42668</v>
      </c>
      <c r="B77" s="19">
        <v>94</v>
      </c>
      <c r="C77" s="19">
        <v>39</v>
      </c>
      <c r="D77" s="19">
        <v>30</v>
      </c>
      <c r="E77" s="19">
        <v>188.78</v>
      </c>
      <c r="F77" s="19">
        <v>48.21</v>
      </c>
      <c r="G77" s="19">
        <v>49.99</v>
      </c>
      <c r="H77" s="26"/>
    </row>
    <row r="78" spans="1:8" x14ac:dyDescent="0.3">
      <c r="A78" s="12">
        <v>42669</v>
      </c>
      <c r="B78" s="19">
        <v>94</v>
      </c>
      <c r="C78" s="19">
        <v>39</v>
      </c>
      <c r="D78" s="19">
        <v>30</v>
      </c>
      <c r="E78" s="19">
        <v>188.78</v>
      </c>
      <c r="F78" s="19">
        <v>48.21</v>
      </c>
      <c r="G78" s="19">
        <v>49.99</v>
      </c>
      <c r="H78" s="26"/>
    </row>
    <row r="79" spans="1:8" x14ac:dyDescent="0.3">
      <c r="A79" s="12">
        <v>42670</v>
      </c>
      <c r="B79" s="19">
        <v>94</v>
      </c>
      <c r="C79" s="19">
        <v>39</v>
      </c>
      <c r="D79" s="19">
        <v>30</v>
      </c>
      <c r="E79" s="19">
        <v>188.78</v>
      </c>
      <c r="F79" s="19">
        <v>48.21</v>
      </c>
      <c r="G79" s="19">
        <v>49.99</v>
      </c>
      <c r="H79" s="26"/>
    </row>
    <row r="80" spans="1:8" x14ac:dyDescent="0.3">
      <c r="A80" s="12">
        <v>42671</v>
      </c>
      <c r="B80" s="19">
        <v>94</v>
      </c>
      <c r="C80" s="19">
        <v>39</v>
      </c>
      <c r="D80" s="19">
        <v>30</v>
      </c>
      <c r="E80" s="19">
        <v>188.78</v>
      </c>
      <c r="F80" s="19">
        <v>48.21</v>
      </c>
      <c r="G80" s="19">
        <v>49.99</v>
      </c>
      <c r="H80" s="26"/>
    </row>
    <row r="81" spans="1:8" x14ac:dyDescent="0.3">
      <c r="A81" s="12">
        <v>42672</v>
      </c>
      <c r="B81" s="19">
        <f t="shared" ref="B81:G84" si="14">B80</f>
        <v>94</v>
      </c>
      <c r="C81" s="19">
        <f t="shared" si="14"/>
        <v>39</v>
      </c>
      <c r="D81" s="19">
        <f t="shared" si="14"/>
        <v>30</v>
      </c>
      <c r="E81" s="19">
        <f t="shared" si="14"/>
        <v>188.78</v>
      </c>
      <c r="F81" s="19">
        <f t="shared" si="14"/>
        <v>48.21</v>
      </c>
      <c r="G81" s="19">
        <f t="shared" si="14"/>
        <v>49.99</v>
      </c>
      <c r="H81" s="26"/>
    </row>
    <row r="82" spans="1:8" x14ac:dyDescent="0.3">
      <c r="A82" s="12">
        <v>42673</v>
      </c>
      <c r="B82" s="19">
        <f t="shared" si="14"/>
        <v>94</v>
      </c>
      <c r="C82" s="19">
        <f t="shared" si="14"/>
        <v>39</v>
      </c>
      <c r="D82" s="19">
        <f t="shared" si="14"/>
        <v>30</v>
      </c>
      <c r="E82" s="19">
        <f t="shared" si="14"/>
        <v>188.78</v>
      </c>
      <c r="F82" s="19">
        <f t="shared" si="14"/>
        <v>48.21</v>
      </c>
      <c r="G82" s="19">
        <f t="shared" si="14"/>
        <v>49.99</v>
      </c>
      <c r="H82" s="26"/>
    </row>
    <row r="83" spans="1:8" x14ac:dyDescent="0.3">
      <c r="A83" s="12">
        <v>42674</v>
      </c>
      <c r="B83" s="19">
        <f>B84</f>
        <v>88</v>
      </c>
      <c r="C83" s="19">
        <f t="shared" si="14"/>
        <v>39</v>
      </c>
      <c r="D83" s="19">
        <f>D84</f>
        <v>35</v>
      </c>
      <c r="E83" s="19">
        <f t="shared" si="14"/>
        <v>188.78</v>
      </c>
      <c r="F83" s="19">
        <f>F84</f>
        <v>45.68</v>
      </c>
      <c r="G83" s="19">
        <f t="shared" si="14"/>
        <v>49.99</v>
      </c>
      <c r="H83" s="26"/>
    </row>
    <row r="84" spans="1:8" x14ac:dyDescent="0.3">
      <c r="A84" s="12">
        <v>42675</v>
      </c>
      <c r="B84" s="19">
        <f>B85</f>
        <v>88</v>
      </c>
      <c r="C84" s="19">
        <f t="shared" si="14"/>
        <v>39</v>
      </c>
      <c r="D84" s="19">
        <f>D85</f>
        <v>35</v>
      </c>
      <c r="E84" s="19">
        <f t="shared" si="14"/>
        <v>188.78</v>
      </c>
      <c r="F84" s="19">
        <f>F85</f>
        <v>45.68</v>
      </c>
      <c r="G84" s="19">
        <f t="shared" si="14"/>
        <v>49.99</v>
      </c>
      <c r="H84" s="26"/>
    </row>
    <row r="85" spans="1:8" x14ac:dyDescent="0.3">
      <c r="A85" s="12">
        <v>42676</v>
      </c>
      <c r="B85" s="19">
        <v>88</v>
      </c>
      <c r="C85" s="19">
        <v>39</v>
      </c>
      <c r="D85" s="19">
        <v>35</v>
      </c>
      <c r="E85" s="19">
        <v>188.78</v>
      </c>
      <c r="F85" s="19">
        <v>45.68</v>
      </c>
      <c r="G85" s="19">
        <v>49.99</v>
      </c>
      <c r="H85" s="26"/>
    </row>
    <row r="86" spans="1:8" x14ac:dyDescent="0.3">
      <c r="A86" s="12">
        <v>42677</v>
      </c>
      <c r="B86" s="19">
        <v>88</v>
      </c>
      <c r="C86" s="19">
        <v>39</v>
      </c>
      <c r="D86" s="19">
        <v>35</v>
      </c>
      <c r="E86" s="19">
        <v>188.78</v>
      </c>
      <c r="F86" s="19">
        <v>45.68</v>
      </c>
      <c r="G86" s="19">
        <v>49.99</v>
      </c>
      <c r="H86" s="26"/>
    </row>
    <row r="87" spans="1:8" x14ac:dyDescent="0.3">
      <c r="A87" s="12">
        <v>42678</v>
      </c>
      <c r="B87" s="19">
        <v>110</v>
      </c>
      <c r="C87" s="19">
        <v>39</v>
      </c>
      <c r="D87" s="19">
        <v>35</v>
      </c>
      <c r="E87" s="19">
        <v>188.78</v>
      </c>
      <c r="F87" s="19">
        <v>45.68</v>
      </c>
      <c r="G87" s="19">
        <v>49.99</v>
      </c>
      <c r="H87" s="26"/>
    </row>
    <row r="88" spans="1:8" x14ac:dyDescent="0.3">
      <c r="A88" s="12">
        <v>42679</v>
      </c>
      <c r="B88" s="19">
        <f t="shared" ref="B88:F89" si="15">B87</f>
        <v>110</v>
      </c>
      <c r="C88" s="19">
        <f t="shared" si="15"/>
        <v>39</v>
      </c>
      <c r="D88" s="19">
        <f t="shared" si="15"/>
        <v>35</v>
      </c>
      <c r="E88" s="19">
        <f t="shared" si="15"/>
        <v>188.78</v>
      </c>
      <c r="F88" s="19">
        <f t="shared" si="15"/>
        <v>45.68</v>
      </c>
      <c r="G88" s="19">
        <f>G89</f>
        <v>59.99</v>
      </c>
      <c r="H88" s="26"/>
    </row>
    <row r="89" spans="1:8" x14ac:dyDescent="0.3">
      <c r="A89" s="12">
        <v>42680</v>
      </c>
      <c r="B89" s="19">
        <f t="shared" si="15"/>
        <v>110</v>
      </c>
      <c r="C89" s="19">
        <f t="shared" si="15"/>
        <v>39</v>
      </c>
      <c r="D89" s="19">
        <f t="shared" si="15"/>
        <v>35</v>
      </c>
      <c r="E89" s="19">
        <f t="shared" si="15"/>
        <v>188.78</v>
      </c>
      <c r="F89" s="19">
        <f t="shared" si="15"/>
        <v>45.68</v>
      </c>
      <c r="G89" s="19">
        <f>G90</f>
        <v>59.99</v>
      </c>
      <c r="H89" s="26"/>
    </row>
    <row r="90" spans="1:8" x14ac:dyDescent="0.3">
      <c r="A90" s="12">
        <v>42681</v>
      </c>
      <c r="B90" s="19">
        <v>110</v>
      </c>
      <c r="C90" s="19">
        <v>39</v>
      </c>
      <c r="D90" s="19">
        <v>35</v>
      </c>
      <c r="E90" s="19">
        <v>140.1</v>
      </c>
      <c r="F90" s="19">
        <v>45.68</v>
      </c>
      <c r="G90" s="19">
        <v>59.99</v>
      </c>
      <c r="H90" s="26"/>
    </row>
    <row r="91" spans="1:8" x14ac:dyDescent="0.3">
      <c r="A91" s="12">
        <v>42682</v>
      </c>
      <c r="B91" s="19">
        <v>88</v>
      </c>
      <c r="C91" s="19">
        <v>39</v>
      </c>
      <c r="D91" s="19">
        <v>35</v>
      </c>
      <c r="E91" s="19">
        <v>140.1</v>
      </c>
      <c r="F91" s="19">
        <v>45.68</v>
      </c>
      <c r="G91" s="19">
        <v>49.99</v>
      </c>
      <c r="H91" s="26"/>
    </row>
    <row r="92" spans="1:8" x14ac:dyDescent="0.3">
      <c r="A92" s="12">
        <v>42683</v>
      </c>
      <c r="B92" s="19">
        <v>88</v>
      </c>
      <c r="C92" s="19">
        <v>39</v>
      </c>
      <c r="D92" s="19">
        <v>35</v>
      </c>
      <c r="E92" s="19">
        <v>140.1</v>
      </c>
      <c r="F92" s="19">
        <v>45.68</v>
      </c>
      <c r="G92" s="19">
        <v>49.99</v>
      </c>
      <c r="H92" s="26"/>
    </row>
    <row r="93" spans="1:8" x14ac:dyDescent="0.3">
      <c r="A93" s="12">
        <v>42684</v>
      </c>
      <c r="B93" s="19">
        <v>88</v>
      </c>
      <c r="C93" s="19">
        <v>39</v>
      </c>
      <c r="D93" s="19">
        <v>35</v>
      </c>
      <c r="E93" s="19">
        <v>140.1</v>
      </c>
      <c r="F93" s="19">
        <v>45.68</v>
      </c>
      <c r="G93" s="19">
        <v>49.99</v>
      </c>
      <c r="H93" s="26"/>
    </row>
    <row r="94" spans="1:8" x14ac:dyDescent="0.3">
      <c r="A94" s="12">
        <v>42685</v>
      </c>
      <c r="B94" s="19">
        <f t="shared" ref="B94:B95" si="16">B95</f>
        <v>94</v>
      </c>
      <c r="C94" s="19">
        <f t="shared" ref="C94:G96" si="17">C93</f>
        <v>39</v>
      </c>
      <c r="D94" s="19">
        <f t="shared" si="17"/>
        <v>35</v>
      </c>
      <c r="E94" s="19">
        <f t="shared" si="17"/>
        <v>140.1</v>
      </c>
      <c r="F94" s="19">
        <f t="shared" si="17"/>
        <v>45.68</v>
      </c>
      <c r="G94" s="19">
        <f t="shared" si="17"/>
        <v>49.99</v>
      </c>
      <c r="H94" s="26"/>
    </row>
    <row r="95" spans="1:8" x14ac:dyDescent="0.3">
      <c r="A95" s="12">
        <v>42686</v>
      </c>
      <c r="B95" s="19">
        <f t="shared" si="16"/>
        <v>94</v>
      </c>
      <c r="C95" s="19">
        <f t="shared" si="17"/>
        <v>39</v>
      </c>
      <c r="D95" s="19">
        <f t="shared" si="17"/>
        <v>35</v>
      </c>
      <c r="E95" s="19">
        <f t="shared" si="17"/>
        <v>140.1</v>
      </c>
      <c r="F95" s="19">
        <f t="shared" si="17"/>
        <v>45.68</v>
      </c>
      <c r="G95" s="19">
        <f t="shared" si="17"/>
        <v>49.99</v>
      </c>
      <c r="H95" s="26"/>
    </row>
    <row r="96" spans="1:8" x14ac:dyDescent="0.3">
      <c r="A96" s="12">
        <v>42687</v>
      </c>
      <c r="B96" s="19">
        <f>B97</f>
        <v>94</v>
      </c>
      <c r="C96" s="19">
        <f t="shared" si="17"/>
        <v>39</v>
      </c>
      <c r="D96" s="19">
        <f t="shared" si="17"/>
        <v>35</v>
      </c>
      <c r="E96" s="19">
        <f t="shared" si="17"/>
        <v>140.1</v>
      </c>
      <c r="F96" s="19">
        <f t="shared" si="17"/>
        <v>45.68</v>
      </c>
      <c r="G96" s="19">
        <f t="shared" si="17"/>
        <v>49.99</v>
      </c>
      <c r="H96" s="26"/>
    </row>
    <row r="97" spans="1:8" x14ac:dyDescent="0.3">
      <c r="A97" s="12">
        <v>42688</v>
      </c>
      <c r="B97" s="19">
        <v>94</v>
      </c>
      <c r="C97" s="19">
        <v>39</v>
      </c>
      <c r="D97" s="19">
        <v>35</v>
      </c>
      <c r="E97" s="19">
        <v>140.1</v>
      </c>
      <c r="F97" s="19">
        <v>45.68</v>
      </c>
      <c r="G97" s="19">
        <v>39.99</v>
      </c>
      <c r="H97" s="26"/>
    </row>
    <row r="98" spans="1:8" x14ac:dyDescent="0.3">
      <c r="A98" s="12">
        <v>42689</v>
      </c>
      <c r="B98" s="19">
        <v>94</v>
      </c>
      <c r="C98" s="19">
        <v>39</v>
      </c>
      <c r="D98" s="19">
        <v>35</v>
      </c>
      <c r="E98" s="19">
        <v>140.1</v>
      </c>
      <c r="F98" s="19">
        <v>45.68</v>
      </c>
      <c r="G98" s="19">
        <v>49.99</v>
      </c>
      <c r="H98" s="26"/>
    </row>
    <row r="99" spans="1:8" x14ac:dyDescent="0.3">
      <c r="A99" s="12">
        <v>42690</v>
      </c>
      <c r="B99" s="19">
        <v>94</v>
      </c>
      <c r="C99" s="19">
        <v>39</v>
      </c>
      <c r="D99" s="19">
        <v>35</v>
      </c>
      <c r="E99" s="19">
        <v>140.1</v>
      </c>
      <c r="F99" s="19">
        <v>45.68</v>
      </c>
      <c r="G99" s="19">
        <v>49.99</v>
      </c>
      <c r="H99" s="26"/>
    </row>
    <row r="100" spans="1:8" x14ac:dyDescent="0.3">
      <c r="A100" s="12">
        <v>42691</v>
      </c>
      <c r="B100" s="19">
        <v>99</v>
      </c>
      <c r="C100" s="19">
        <v>39</v>
      </c>
      <c r="D100" s="19">
        <v>35</v>
      </c>
      <c r="E100" s="19">
        <v>140.1</v>
      </c>
      <c r="F100" s="19">
        <v>45.68</v>
      </c>
      <c r="G100" s="19">
        <v>49.99</v>
      </c>
      <c r="H100" s="26"/>
    </row>
    <row r="101" spans="1:8" x14ac:dyDescent="0.3">
      <c r="A101" s="12">
        <v>42692</v>
      </c>
      <c r="B101" s="19">
        <v>99</v>
      </c>
      <c r="C101" s="19">
        <v>39</v>
      </c>
      <c r="D101" s="19">
        <v>35</v>
      </c>
      <c r="E101" s="19">
        <v>140.1</v>
      </c>
      <c r="F101" s="19">
        <v>48.21</v>
      </c>
      <c r="G101" s="19">
        <v>49.99</v>
      </c>
      <c r="H101" s="26"/>
    </row>
    <row r="102" spans="1:8" x14ac:dyDescent="0.3">
      <c r="A102" s="12">
        <v>42693</v>
      </c>
      <c r="B102" s="19">
        <f>B103</f>
        <v>119</v>
      </c>
      <c r="C102" s="19">
        <f t="shared" ref="C102:G103" si="18">C101</f>
        <v>39</v>
      </c>
      <c r="D102" s="19">
        <f t="shared" si="18"/>
        <v>35</v>
      </c>
      <c r="E102" s="19">
        <f t="shared" si="18"/>
        <v>140.1</v>
      </c>
      <c r="F102" s="19">
        <f t="shared" si="18"/>
        <v>48.21</v>
      </c>
      <c r="G102" s="19">
        <f t="shared" si="18"/>
        <v>49.99</v>
      </c>
      <c r="H102" s="26"/>
    </row>
    <row r="103" spans="1:8" x14ac:dyDescent="0.3">
      <c r="A103" s="12">
        <v>42694</v>
      </c>
      <c r="B103" s="19">
        <f>B104</f>
        <v>119</v>
      </c>
      <c r="C103" s="19">
        <f t="shared" si="18"/>
        <v>39</v>
      </c>
      <c r="D103" s="19">
        <f t="shared" si="18"/>
        <v>35</v>
      </c>
      <c r="E103" s="19">
        <f t="shared" si="18"/>
        <v>140.1</v>
      </c>
      <c r="F103" s="19">
        <f t="shared" si="18"/>
        <v>48.21</v>
      </c>
      <c r="G103" s="19">
        <f t="shared" si="18"/>
        <v>49.99</v>
      </c>
      <c r="H103" s="26"/>
    </row>
    <row r="104" spans="1:8" x14ac:dyDescent="0.3">
      <c r="A104" s="12">
        <v>42695</v>
      </c>
      <c r="B104" s="19">
        <v>119</v>
      </c>
      <c r="C104" s="19">
        <v>39</v>
      </c>
      <c r="D104" s="19">
        <v>35</v>
      </c>
      <c r="E104" s="19">
        <v>140.1</v>
      </c>
      <c r="F104" s="19">
        <v>48.21</v>
      </c>
      <c r="G104" s="19">
        <v>49.99</v>
      </c>
      <c r="H104" s="26"/>
    </row>
    <row r="105" spans="1:8" x14ac:dyDescent="0.3">
      <c r="A105" s="12">
        <v>42696</v>
      </c>
      <c r="B105" s="19">
        <v>109</v>
      </c>
      <c r="C105" s="19">
        <v>39</v>
      </c>
      <c r="D105" s="19">
        <v>39</v>
      </c>
      <c r="E105" s="19">
        <v>140.1</v>
      </c>
      <c r="F105" s="19">
        <v>50.73</v>
      </c>
      <c r="G105" s="19">
        <v>59.99</v>
      </c>
      <c r="H105" s="26"/>
    </row>
    <row r="106" spans="1:8" x14ac:dyDescent="0.3">
      <c r="A106" s="12">
        <v>42697</v>
      </c>
      <c r="B106" s="19">
        <v>109</v>
      </c>
      <c r="C106" s="19">
        <v>39</v>
      </c>
      <c r="D106" s="19">
        <v>39</v>
      </c>
      <c r="E106" s="19">
        <v>170.1</v>
      </c>
      <c r="F106" s="19">
        <v>50.73</v>
      </c>
      <c r="G106" s="19">
        <v>59.99</v>
      </c>
      <c r="H106" s="26"/>
    </row>
    <row r="107" spans="1:8" x14ac:dyDescent="0.3">
      <c r="A107" s="12">
        <v>42698</v>
      </c>
      <c r="B107" s="19">
        <v>157</v>
      </c>
      <c r="C107" s="19">
        <v>39</v>
      </c>
      <c r="D107" s="19">
        <v>39</v>
      </c>
      <c r="E107" s="19">
        <v>206.1</v>
      </c>
      <c r="F107" s="19">
        <v>56.29</v>
      </c>
      <c r="G107" s="19">
        <v>59.99</v>
      </c>
      <c r="H107" s="26"/>
    </row>
    <row r="108" spans="1:8" x14ac:dyDescent="0.3">
      <c r="A108" s="12">
        <v>42699</v>
      </c>
      <c r="B108" s="19">
        <v>157</v>
      </c>
      <c r="C108" s="19">
        <v>39</v>
      </c>
      <c r="D108" s="19">
        <v>39</v>
      </c>
      <c r="E108" s="19">
        <v>206.1</v>
      </c>
      <c r="F108" s="19">
        <v>61.34</v>
      </c>
      <c r="G108" s="19">
        <v>59.99</v>
      </c>
      <c r="H108" s="26"/>
    </row>
    <row r="109" spans="1:8" x14ac:dyDescent="0.3">
      <c r="A109" s="12">
        <v>42700</v>
      </c>
      <c r="B109" s="19">
        <f>B110</f>
        <v>174</v>
      </c>
      <c r="C109" s="19">
        <f t="shared" ref="C109:C110" si="19">C108</f>
        <v>39</v>
      </c>
      <c r="D109" s="19">
        <f>D110</f>
        <v>44</v>
      </c>
      <c r="E109" s="19">
        <f t="shared" ref="E109:E110" si="20">E108</f>
        <v>206.1</v>
      </c>
      <c r="F109" s="19">
        <f>F110</f>
        <v>67.900000000000006</v>
      </c>
      <c r="G109" s="19">
        <f>G110</f>
        <v>79.989999999999995</v>
      </c>
      <c r="H109" s="26"/>
    </row>
    <row r="110" spans="1:8" x14ac:dyDescent="0.3">
      <c r="A110" s="12">
        <v>42701</v>
      </c>
      <c r="B110" s="19">
        <f>B111</f>
        <v>174</v>
      </c>
      <c r="C110" s="19">
        <f t="shared" si="19"/>
        <v>39</v>
      </c>
      <c r="D110" s="19">
        <f>D111</f>
        <v>44</v>
      </c>
      <c r="E110" s="19">
        <f t="shared" si="20"/>
        <v>206.1</v>
      </c>
      <c r="F110" s="19">
        <f>F111</f>
        <v>67.900000000000006</v>
      </c>
      <c r="G110" s="19">
        <f>G111</f>
        <v>79.989999999999995</v>
      </c>
      <c r="H110" s="26"/>
    </row>
    <row r="111" spans="1:8" x14ac:dyDescent="0.3">
      <c r="A111" s="12">
        <v>42702</v>
      </c>
      <c r="B111" s="19">
        <v>174</v>
      </c>
      <c r="C111" s="19">
        <v>39</v>
      </c>
      <c r="D111" s="19">
        <v>44</v>
      </c>
      <c r="E111" s="19">
        <v>266.10000000000002</v>
      </c>
      <c r="F111" s="19">
        <v>67.900000000000006</v>
      </c>
      <c r="G111" s="19">
        <v>79.989999999999995</v>
      </c>
      <c r="H111" s="26"/>
    </row>
    <row r="112" spans="1:8" x14ac:dyDescent="0.3">
      <c r="A112" s="12">
        <v>42703</v>
      </c>
      <c r="B112" s="19">
        <v>241</v>
      </c>
      <c r="C112" s="19">
        <v>39</v>
      </c>
      <c r="D112" s="19">
        <v>44</v>
      </c>
      <c r="E112" s="19">
        <v>266.10000000000002</v>
      </c>
      <c r="F112" s="19">
        <v>74.47</v>
      </c>
      <c r="G112" s="19">
        <v>79.989999999999995</v>
      </c>
      <c r="H112" s="26"/>
    </row>
    <row r="113" spans="1:8" x14ac:dyDescent="0.3">
      <c r="A113" s="12">
        <v>42704</v>
      </c>
      <c r="B113" s="19">
        <v>241</v>
      </c>
      <c r="C113" s="19">
        <v>39</v>
      </c>
      <c r="D113" s="19">
        <v>44</v>
      </c>
      <c r="E113" s="19">
        <v>338.1</v>
      </c>
      <c r="F113" s="19">
        <v>82.55</v>
      </c>
      <c r="G113" s="19">
        <v>79.989999999999995</v>
      </c>
      <c r="H113" s="26"/>
    </row>
    <row r="114" spans="1:8" x14ac:dyDescent="0.3">
      <c r="A114" s="12">
        <v>42705</v>
      </c>
      <c r="B114" s="19">
        <v>241</v>
      </c>
      <c r="C114" s="19">
        <v>49.5</v>
      </c>
      <c r="D114" s="19">
        <v>44</v>
      </c>
      <c r="E114" s="19">
        <v>338.1</v>
      </c>
      <c r="F114" s="19">
        <f>F113</f>
        <v>82.55</v>
      </c>
      <c r="G114" s="19">
        <v>99.99</v>
      </c>
      <c r="H114" s="26"/>
    </row>
    <row r="115" spans="1:8" x14ac:dyDescent="0.3">
      <c r="A115" s="27"/>
      <c r="B115" s="26"/>
      <c r="C115" s="26"/>
      <c r="D115" s="26"/>
      <c r="E115" s="26"/>
      <c r="F115" s="26"/>
      <c r="G115" s="26"/>
      <c r="H115" s="26"/>
    </row>
    <row r="116" spans="1:8" x14ac:dyDescent="0.3">
      <c r="A116" s="2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15"/>
  <sheetViews>
    <sheetView topLeftCell="A14" zoomScale="55" zoomScaleNormal="55" workbookViewId="0">
      <selection activeCell="K20" sqref="K20"/>
    </sheetView>
  </sheetViews>
  <sheetFormatPr baseColWidth="10" defaultRowHeight="14.4" x14ac:dyDescent="0.3"/>
  <sheetData>
    <row r="1" spans="1:7" x14ac:dyDescent="0.3">
      <c r="A1" t="s">
        <v>3</v>
      </c>
      <c r="D1" s="7" t="s">
        <v>19</v>
      </c>
      <c r="E1" s="7"/>
      <c r="F1" s="7"/>
      <c r="G1" s="7"/>
    </row>
    <row r="2" spans="1:7" ht="15" x14ac:dyDescent="0.25">
      <c r="A2" t="s">
        <v>4</v>
      </c>
    </row>
    <row r="4" spans="1:7" x14ac:dyDescent="0.3">
      <c r="A4" t="s">
        <v>20</v>
      </c>
    </row>
    <row r="5" spans="1:7" x14ac:dyDescent="0.3">
      <c r="A5" t="s">
        <v>21</v>
      </c>
    </row>
    <row r="6" spans="1:7" ht="15" x14ac:dyDescent="0.25">
      <c r="A6" t="s">
        <v>22</v>
      </c>
    </row>
    <row r="7" spans="1:7" x14ac:dyDescent="0.3">
      <c r="A7" t="s">
        <v>23</v>
      </c>
    </row>
    <row r="8" spans="1:7" x14ac:dyDescent="0.3">
      <c r="A8" t="s">
        <v>24</v>
      </c>
    </row>
    <row r="9" spans="1:7" x14ac:dyDescent="0.3">
      <c r="A9" t="s">
        <v>25</v>
      </c>
    </row>
    <row r="10" spans="1:7" x14ac:dyDescent="0.3">
      <c r="A10" t="s">
        <v>26</v>
      </c>
    </row>
    <row r="11" spans="1:7" x14ac:dyDescent="0.3">
      <c r="A11" t="s">
        <v>27</v>
      </c>
    </row>
    <row r="12" spans="1:7" x14ac:dyDescent="0.3">
      <c r="A12" t="s">
        <v>28</v>
      </c>
    </row>
    <row r="13" spans="1:7" x14ac:dyDescent="0.3">
      <c r="A13" t="s">
        <v>29</v>
      </c>
    </row>
    <row r="14" spans="1:7" ht="15" x14ac:dyDescent="0.25">
      <c r="A14" t="s">
        <v>30</v>
      </c>
    </row>
    <row r="15" spans="1:7" ht="15" x14ac:dyDescent="0.25">
      <c r="A15" t="s">
        <v>5</v>
      </c>
    </row>
    <row r="16" spans="1:7" ht="15" x14ac:dyDescent="0.25">
      <c r="A16" t="s">
        <v>6</v>
      </c>
    </row>
    <row r="17" spans="1:7" ht="15" x14ac:dyDescent="0.25">
      <c r="A17" t="s">
        <v>7</v>
      </c>
    </row>
    <row r="18" spans="1:7" ht="15" x14ac:dyDescent="0.25">
      <c r="A18" t="s">
        <v>31</v>
      </c>
    </row>
    <row r="19" spans="1:7" ht="15" x14ac:dyDescent="0.25">
      <c r="A19" t="s">
        <v>32</v>
      </c>
    </row>
    <row r="20" spans="1:7" ht="15" x14ac:dyDescent="0.25">
      <c r="A20" t="s">
        <v>33</v>
      </c>
    </row>
    <row r="21" spans="1:7" s="85" customFormat="1" ht="15" x14ac:dyDescent="0.25"/>
    <row r="22" spans="1:7" ht="15" x14ac:dyDescent="0.25">
      <c r="A22" s="11" t="s">
        <v>34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35</v>
      </c>
      <c r="G22" s="11" t="s">
        <v>36</v>
      </c>
    </row>
    <row r="23" spans="1:7" ht="15" x14ac:dyDescent="0.25">
      <c r="A23" s="12">
        <v>42614</v>
      </c>
      <c r="B23" s="19">
        <v>29</v>
      </c>
      <c r="C23" s="19">
        <v>25</v>
      </c>
      <c r="D23" s="24">
        <f t="shared" ref="D23:E38" si="0">D24</f>
        <v>28.5</v>
      </c>
      <c r="E23" s="24">
        <f t="shared" si="0"/>
        <v>15</v>
      </c>
      <c r="F23" s="19">
        <v>40.1</v>
      </c>
      <c r="G23" s="19">
        <v>48.21</v>
      </c>
    </row>
    <row r="24" spans="1:7" ht="15" x14ac:dyDescent="0.25">
      <c r="A24" s="12">
        <v>42615</v>
      </c>
      <c r="B24" s="19">
        <v>29</v>
      </c>
      <c r="C24" s="19">
        <v>25</v>
      </c>
      <c r="D24" s="24">
        <f t="shared" si="0"/>
        <v>28.5</v>
      </c>
      <c r="E24" s="24">
        <f t="shared" si="0"/>
        <v>15</v>
      </c>
      <c r="F24" s="19">
        <v>40.1</v>
      </c>
      <c r="G24" s="19">
        <v>45.68</v>
      </c>
    </row>
    <row r="25" spans="1:7" ht="15" x14ac:dyDescent="0.25">
      <c r="A25" s="12">
        <v>42616</v>
      </c>
      <c r="B25" s="19">
        <f>B24</f>
        <v>29</v>
      </c>
      <c r="C25" s="19">
        <f t="shared" ref="C25:C26" si="1">C24</f>
        <v>25</v>
      </c>
      <c r="D25" s="24">
        <f t="shared" si="0"/>
        <v>28.5</v>
      </c>
      <c r="E25" s="24">
        <f t="shared" si="0"/>
        <v>15</v>
      </c>
      <c r="F25" s="19">
        <f t="shared" ref="F25:G26" si="2">F24</f>
        <v>40.1</v>
      </c>
      <c r="G25" s="19">
        <f t="shared" si="2"/>
        <v>45.68</v>
      </c>
    </row>
    <row r="26" spans="1:7" ht="15" x14ac:dyDescent="0.25">
      <c r="A26" s="12">
        <v>42617</v>
      </c>
      <c r="B26" s="19">
        <f t="shared" ref="B26" si="3">B25</f>
        <v>29</v>
      </c>
      <c r="C26" s="19">
        <f t="shared" si="1"/>
        <v>25</v>
      </c>
      <c r="D26" s="24">
        <f t="shared" si="0"/>
        <v>28.5</v>
      </c>
      <c r="E26" s="24">
        <f t="shared" si="0"/>
        <v>15</v>
      </c>
      <c r="F26" s="19">
        <f t="shared" si="2"/>
        <v>40.1</v>
      </c>
      <c r="G26" s="19">
        <f t="shared" si="2"/>
        <v>45.68</v>
      </c>
    </row>
    <row r="27" spans="1:7" ht="15" x14ac:dyDescent="0.25">
      <c r="A27" s="12">
        <v>42618</v>
      </c>
      <c r="B27" s="19">
        <v>29</v>
      </c>
      <c r="C27" s="19">
        <v>25</v>
      </c>
      <c r="D27" s="24">
        <f t="shared" si="0"/>
        <v>28.5</v>
      </c>
      <c r="E27" s="24">
        <f t="shared" si="0"/>
        <v>15</v>
      </c>
      <c r="F27" s="19">
        <v>40.1</v>
      </c>
      <c r="G27" s="19">
        <v>45.68</v>
      </c>
    </row>
    <row r="28" spans="1:7" ht="15" x14ac:dyDescent="0.25">
      <c r="A28" s="12">
        <v>42619</v>
      </c>
      <c r="B28" s="19">
        <v>29</v>
      </c>
      <c r="C28" s="19">
        <v>25</v>
      </c>
      <c r="D28" s="24">
        <f>D29</f>
        <v>28.5</v>
      </c>
      <c r="E28" s="24">
        <f t="shared" si="0"/>
        <v>15</v>
      </c>
      <c r="F28" s="19">
        <v>40.1</v>
      </c>
      <c r="G28" s="19">
        <v>45.68</v>
      </c>
    </row>
    <row r="29" spans="1:7" ht="15" x14ac:dyDescent="0.25">
      <c r="A29" s="12">
        <v>42620</v>
      </c>
      <c r="B29" s="19">
        <v>29</v>
      </c>
      <c r="C29" s="19">
        <v>19</v>
      </c>
      <c r="D29" s="24">
        <v>28.5</v>
      </c>
      <c r="E29" s="24">
        <f t="shared" si="0"/>
        <v>15</v>
      </c>
      <c r="F29" s="19">
        <v>40.1</v>
      </c>
      <c r="G29" s="19">
        <v>48.21</v>
      </c>
    </row>
    <row r="30" spans="1:7" ht="15" x14ac:dyDescent="0.25">
      <c r="A30" s="12">
        <v>42621</v>
      </c>
      <c r="B30" s="19">
        <v>29</v>
      </c>
      <c r="C30" s="19">
        <v>19</v>
      </c>
      <c r="D30" s="24">
        <v>28.5</v>
      </c>
      <c r="E30" s="24">
        <f t="shared" si="0"/>
        <v>15</v>
      </c>
      <c r="F30" s="19">
        <v>40.1</v>
      </c>
      <c r="G30" s="19">
        <v>48.21</v>
      </c>
    </row>
    <row r="31" spans="1:7" ht="15" x14ac:dyDescent="0.25">
      <c r="A31" s="12">
        <v>42622</v>
      </c>
      <c r="B31" s="19">
        <v>29</v>
      </c>
      <c r="C31" s="19">
        <v>19</v>
      </c>
      <c r="D31" s="24">
        <v>28.5</v>
      </c>
      <c r="E31" s="24">
        <f t="shared" si="0"/>
        <v>15</v>
      </c>
      <c r="F31" s="19">
        <v>40.1</v>
      </c>
      <c r="G31" s="19">
        <v>48.21</v>
      </c>
    </row>
    <row r="32" spans="1:7" ht="15" x14ac:dyDescent="0.25">
      <c r="A32" s="12">
        <v>42623</v>
      </c>
      <c r="B32" s="19">
        <f t="shared" ref="B32:D33" si="4">B31</f>
        <v>29</v>
      </c>
      <c r="C32" s="19">
        <f t="shared" si="4"/>
        <v>19</v>
      </c>
      <c r="D32" s="24">
        <f t="shared" si="4"/>
        <v>28.5</v>
      </c>
      <c r="E32" s="24">
        <f t="shared" si="0"/>
        <v>15</v>
      </c>
      <c r="F32" s="19">
        <f t="shared" ref="F32:G33" si="5">F31</f>
        <v>40.1</v>
      </c>
      <c r="G32" s="19">
        <f t="shared" si="5"/>
        <v>48.21</v>
      </c>
    </row>
    <row r="33" spans="1:7" x14ac:dyDescent="0.3">
      <c r="A33" s="12">
        <v>42624</v>
      </c>
      <c r="B33" s="19">
        <f t="shared" si="4"/>
        <v>29</v>
      </c>
      <c r="C33" s="19">
        <f t="shared" si="4"/>
        <v>19</v>
      </c>
      <c r="D33" s="24">
        <f t="shared" si="4"/>
        <v>28.5</v>
      </c>
      <c r="E33" s="24">
        <f t="shared" si="0"/>
        <v>15</v>
      </c>
      <c r="F33" s="19">
        <f t="shared" si="5"/>
        <v>40.1</v>
      </c>
      <c r="G33" s="19">
        <f t="shared" si="5"/>
        <v>48.21</v>
      </c>
    </row>
    <row r="34" spans="1:7" x14ac:dyDescent="0.3">
      <c r="A34" s="12">
        <v>42625</v>
      </c>
      <c r="B34" s="19">
        <v>29</v>
      </c>
      <c r="C34" s="19">
        <v>19</v>
      </c>
      <c r="D34" s="24">
        <v>28.5</v>
      </c>
      <c r="E34" s="24">
        <f t="shared" si="0"/>
        <v>15</v>
      </c>
      <c r="F34" s="19">
        <v>40.1</v>
      </c>
      <c r="G34" s="19">
        <v>48.21</v>
      </c>
    </row>
    <row r="35" spans="1:7" x14ac:dyDescent="0.3">
      <c r="A35" s="12">
        <v>42626</v>
      </c>
      <c r="B35" s="19">
        <v>29</v>
      </c>
      <c r="C35" s="19">
        <v>19</v>
      </c>
      <c r="D35" s="24">
        <v>28.5</v>
      </c>
      <c r="E35" s="24">
        <f t="shared" si="0"/>
        <v>15</v>
      </c>
      <c r="F35" s="19">
        <v>40.1</v>
      </c>
      <c r="G35" s="19">
        <v>48.21</v>
      </c>
    </row>
    <row r="36" spans="1:7" x14ac:dyDescent="0.3">
      <c r="A36" s="12">
        <v>42627</v>
      </c>
      <c r="B36" s="19">
        <v>29</v>
      </c>
      <c r="C36" s="19">
        <v>19</v>
      </c>
      <c r="D36" s="24">
        <v>28.5</v>
      </c>
      <c r="E36" s="24">
        <f t="shared" si="0"/>
        <v>15</v>
      </c>
      <c r="F36" s="19">
        <v>40.1</v>
      </c>
      <c r="G36" s="19">
        <v>48.21</v>
      </c>
    </row>
    <row r="37" spans="1:7" x14ac:dyDescent="0.3">
      <c r="A37" s="12">
        <v>42628</v>
      </c>
      <c r="B37" s="19">
        <v>29</v>
      </c>
      <c r="C37" s="19">
        <v>19</v>
      </c>
      <c r="D37" s="24">
        <v>28.5</v>
      </c>
      <c r="E37" s="24">
        <f t="shared" si="0"/>
        <v>15</v>
      </c>
      <c r="F37" s="19">
        <v>40.1</v>
      </c>
      <c r="G37" s="19">
        <v>48.21</v>
      </c>
    </row>
    <row r="38" spans="1:7" x14ac:dyDescent="0.3">
      <c r="A38" s="12">
        <v>42629</v>
      </c>
      <c r="B38" s="19">
        <v>29</v>
      </c>
      <c r="C38" s="19">
        <v>19</v>
      </c>
      <c r="D38" s="24">
        <v>28.5</v>
      </c>
      <c r="E38" s="24">
        <f t="shared" si="0"/>
        <v>15</v>
      </c>
      <c r="F38" s="19">
        <v>40.1</v>
      </c>
      <c r="G38" s="19">
        <v>48.21</v>
      </c>
    </row>
    <row r="39" spans="1:7" x14ac:dyDescent="0.3">
      <c r="A39" s="12">
        <v>42630</v>
      </c>
      <c r="B39" s="19">
        <f t="shared" ref="B39:D40" si="6">B38</f>
        <v>29</v>
      </c>
      <c r="C39" s="19">
        <f t="shared" si="6"/>
        <v>19</v>
      </c>
      <c r="D39" s="24">
        <f t="shared" si="6"/>
        <v>28.5</v>
      </c>
      <c r="E39" s="24">
        <f t="shared" ref="E39:E55" si="7">E40</f>
        <v>15</v>
      </c>
      <c r="F39" s="19">
        <f t="shared" ref="F39:G40" si="8">F38</f>
        <v>40.1</v>
      </c>
      <c r="G39" s="19">
        <f t="shared" si="8"/>
        <v>48.21</v>
      </c>
    </row>
    <row r="40" spans="1:7" x14ac:dyDescent="0.3">
      <c r="A40" s="12">
        <v>42631</v>
      </c>
      <c r="B40" s="19">
        <f t="shared" si="6"/>
        <v>29</v>
      </c>
      <c r="C40" s="19">
        <f t="shared" si="6"/>
        <v>19</v>
      </c>
      <c r="D40" s="24">
        <f t="shared" si="6"/>
        <v>28.5</v>
      </c>
      <c r="E40" s="24">
        <f t="shared" si="7"/>
        <v>15</v>
      </c>
      <c r="F40" s="19">
        <f t="shared" si="8"/>
        <v>40.1</v>
      </c>
      <c r="G40" s="19">
        <f t="shared" si="8"/>
        <v>48.21</v>
      </c>
    </row>
    <row r="41" spans="1:7" x14ac:dyDescent="0.3">
      <c r="A41" s="12">
        <v>42632</v>
      </c>
      <c r="B41" s="19">
        <v>29</v>
      </c>
      <c r="C41" s="19">
        <v>19</v>
      </c>
      <c r="D41" s="24">
        <v>28.5</v>
      </c>
      <c r="E41" s="24">
        <f t="shared" si="7"/>
        <v>15</v>
      </c>
      <c r="F41" s="19">
        <v>40.1</v>
      </c>
      <c r="G41" s="19">
        <v>45.68</v>
      </c>
    </row>
    <row r="42" spans="1:7" x14ac:dyDescent="0.3">
      <c r="A42" s="12">
        <v>42633</v>
      </c>
      <c r="B42" s="19">
        <v>29</v>
      </c>
      <c r="C42" s="19">
        <v>19</v>
      </c>
      <c r="D42" s="24">
        <v>28.5</v>
      </c>
      <c r="E42" s="24">
        <f t="shared" si="7"/>
        <v>15</v>
      </c>
      <c r="F42" s="19">
        <v>40.1</v>
      </c>
      <c r="G42" s="19">
        <v>45.68</v>
      </c>
    </row>
    <row r="43" spans="1:7" x14ac:dyDescent="0.3">
      <c r="A43" s="12">
        <v>42634</v>
      </c>
      <c r="B43" s="19">
        <v>29</v>
      </c>
      <c r="C43" s="19">
        <v>19</v>
      </c>
      <c r="D43" s="24">
        <v>28.5</v>
      </c>
      <c r="E43" s="24">
        <f t="shared" si="7"/>
        <v>15</v>
      </c>
      <c r="F43" s="19">
        <v>40.1</v>
      </c>
      <c r="G43" s="19">
        <v>45.68</v>
      </c>
    </row>
    <row r="44" spans="1:7" x14ac:dyDescent="0.3">
      <c r="A44" s="12">
        <v>42635</v>
      </c>
      <c r="B44" s="19">
        <v>29</v>
      </c>
      <c r="C44" s="19">
        <v>19</v>
      </c>
      <c r="D44" s="24">
        <v>28.5</v>
      </c>
      <c r="E44" s="24">
        <f t="shared" si="7"/>
        <v>15</v>
      </c>
      <c r="F44" s="19">
        <v>40.1</v>
      </c>
      <c r="G44" s="19">
        <v>48.21</v>
      </c>
    </row>
    <row r="45" spans="1:7" x14ac:dyDescent="0.3">
      <c r="A45" s="12">
        <v>42636</v>
      </c>
      <c r="B45" s="19">
        <v>29</v>
      </c>
      <c r="C45" s="19">
        <v>19</v>
      </c>
      <c r="D45" s="24">
        <v>26.9</v>
      </c>
      <c r="E45" s="24">
        <f t="shared" si="7"/>
        <v>15</v>
      </c>
      <c r="F45" s="19">
        <v>40.1</v>
      </c>
      <c r="G45" s="19">
        <v>48.21</v>
      </c>
    </row>
    <row r="46" spans="1:7" x14ac:dyDescent="0.3">
      <c r="A46" s="12">
        <v>42637</v>
      </c>
      <c r="B46" s="19">
        <f t="shared" ref="B46:D47" si="9">B45</f>
        <v>29</v>
      </c>
      <c r="C46" s="19">
        <f t="shared" si="9"/>
        <v>19</v>
      </c>
      <c r="D46" s="24">
        <f t="shared" si="9"/>
        <v>26.9</v>
      </c>
      <c r="E46" s="24">
        <f t="shared" si="7"/>
        <v>15</v>
      </c>
      <c r="F46" s="19">
        <f t="shared" ref="F46:G47" si="10">F45</f>
        <v>40.1</v>
      </c>
      <c r="G46" s="19">
        <f t="shared" si="10"/>
        <v>48.21</v>
      </c>
    </row>
    <row r="47" spans="1:7" x14ac:dyDescent="0.3">
      <c r="A47" s="12">
        <v>42638</v>
      </c>
      <c r="B47" s="19">
        <f t="shared" si="9"/>
        <v>29</v>
      </c>
      <c r="C47" s="19">
        <f t="shared" si="9"/>
        <v>19</v>
      </c>
      <c r="D47" s="24">
        <f t="shared" si="9"/>
        <v>26.9</v>
      </c>
      <c r="E47" s="24">
        <f t="shared" si="7"/>
        <v>15</v>
      </c>
      <c r="F47" s="19">
        <f t="shared" si="10"/>
        <v>40.1</v>
      </c>
      <c r="G47" s="19">
        <f t="shared" si="10"/>
        <v>48.21</v>
      </c>
    </row>
    <row r="48" spans="1:7" x14ac:dyDescent="0.3">
      <c r="A48" s="12">
        <v>42639</v>
      </c>
      <c r="B48" s="19">
        <v>29</v>
      </c>
      <c r="C48" s="19">
        <v>19</v>
      </c>
      <c r="D48" s="24">
        <v>26.9</v>
      </c>
      <c r="E48" s="24">
        <f t="shared" si="7"/>
        <v>15</v>
      </c>
      <c r="F48" s="19">
        <v>40.1</v>
      </c>
      <c r="G48" s="19">
        <v>48.21</v>
      </c>
    </row>
    <row r="49" spans="1:7" x14ac:dyDescent="0.3">
      <c r="A49" s="12">
        <v>42640</v>
      </c>
      <c r="B49" s="19">
        <v>29</v>
      </c>
      <c r="C49" s="19">
        <v>19</v>
      </c>
      <c r="D49" s="24">
        <v>26.9</v>
      </c>
      <c r="E49" s="24">
        <f t="shared" si="7"/>
        <v>15</v>
      </c>
      <c r="F49" s="19">
        <v>40.1</v>
      </c>
      <c r="G49" s="19">
        <v>48.21</v>
      </c>
    </row>
    <row r="50" spans="1:7" x14ac:dyDescent="0.3">
      <c r="A50" s="12">
        <v>42641</v>
      </c>
      <c r="B50" s="19">
        <v>29</v>
      </c>
      <c r="C50" s="19">
        <v>19</v>
      </c>
      <c r="D50" s="24">
        <v>26.9</v>
      </c>
      <c r="E50" s="24">
        <f t="shared" si="7"/>
        <v>15</v>
      </c>
      <c r="F50" s="19">
        <v>40.1</v>
      </c>
      <c r="G50" s="19">
        <v>48.21</v>
      </c>
    </row>
    <row r="51" spans="1:7" x14ac:dyDescent="0.3">
      <c r="A51" s="12">
        <v>42642</v>
      </c>
      <c r="B51" s="19">
        <v>34</v>
      </c>
      <c r="C51" s="19">
        <v>19</v>
      </c>
      <c r="D51" s="24">
        <v>26.9</v>
      </c>
      <c r="E51" s="24">
        <f t="shared" si="7"/>
        <v>15</v>
      </c>
      <c r="F51" s="19">
        <v>40.1</v>
      </c>
      <c r="G51" s="19">
        <v>48.21</v>
      </c>
    </row>
    <row r="52" spans="1:7" x14ac:dyDescent="0.3">
      <c r="A52" s="12">
        <v>42643</v>
      </c>
      <c r="B52" s="19">
        <v>34</v>
      </c>
      <c r="C52" s="19">
        <v>19</v>
      </c>
      <c r="D52" s="24">
        <v>26.9</v>
      </c>
      <c r="E52" s="24">
        <f t="shared" si="7"/>
        <v>15</v>
      </c>
      <c r="F52" s="19">
        <v>40.1</v>
      </c>
      <c r="G52" s="19">
        <v>48.21</v>
      </c>
    </row>
    <row r="53" spans="1:7" x14ac:dyDescent="0.3">
      <c r="A53" s="12">
        <v>42644</v>
      </c>
      <c r="B53" s="19">
        <f t="shared" ref="B53:G54" si="11">B52</f>
        <v>34</v>
      </c>
      <c r="C53" s="19">
        <f t="shared" si="11"/>
        <v>19</v>
      </c>
      <c r="D53" s="24">
        <f t="shared" si="11"/>
        <v>26.9</v>
      </c>
      <c r="E53" s="24">
        <f t="shared" si="7"/>
        <v>15</v>
      </c>
      <c r="F53" s="19">
        <f t="shared" si="11"/>
        <v>40.1</v>
      </c>
      <c r="G53" s="19">
        <f t="shared" si="11"/>
        <v>48.21</v>
      </c>
    </row>
    <row r="54" spans="1:7" x14ac:dyDescent="0.3">
      <c r="A54" s="12">
        <v>42645</v>
      </c>
      <c r="B54" s="19">
        <f t="shared" si="11"/>
        <v>34</v>
      </c>
      <c r="C54" s="19">
        <f t="shared" si="11"/>
        <v>19</v>
      </c>
      <c r="D54" s="24">
        <f t="shared" si="11"/>
        <v>26.9</v>
      </c>
      <c r="E54" s="24">
        <f t="shared" si="7"/>
        <v>15</v>
      </c>
      <c r="F54" s="19">
        <f t="shared" si="11"/>
        <v>40.1</v>
      </c>
      <c r="G54" s="19">
        <f t="shared" si="11"/>
        <v>48.21</v>
      </c>
    </row>
    <row r="55" spans="1:7" x14ac:dyDescent="0.3">
      <c r="A55" s="12">
        <v>42646</v>
      </c>
      <c r="B55" s="19">
        <v>34</v>
      </c>
      <c r="C55" s="19">
        <v>19</v>
      </c>
      <c r="D55" s="24">
        <v>26.9</v>
      </c>
      <c r="E55" s="24">
        <f t="shared" si="7"/>
        <v>15</v>
      </c>
      <c r="F55" s="19">
        <v>40.1</v>
      </c>
      <c r="G55" s="19">
        <v>45.68</v>
      </c>
    </row>
    <row r="56" spans="1:7" x14ac:dyDescent="0.3">
      <c r="A56" s="12">
        <v>42647</v>
      </c>
      <c r="B56" s="19">
        <v>34</v>
      </c>
      <c r="C56" s="19">
        <v>19</v>
      </c>
      <c r="D56" s="24">
        <v>26.9</v>
      </c>
      <c r="E56" s="24">
        <f>E57</f>
        <v>15</v>
      </c>
      <c r="F56" s="19">
        <v>40.1</v>
      </c>
      <c r="G56" s="19">
        <v>45.68</v>
      </c>
    </row>
    <row r="57" spans="1:7" x14ac:dyDescent="0.3">
      <c r="A57" s="12">
        <v>42648</v>
      </c>
      <c r="B57" s="19">
        <v>34</v>
      </c>
      <c r="C57" s="19">
        <v>19</v>
      </c>
      <c r="D57" s="24">
        <v>26.9</v>
      </c>
      <c r="E57" s="24">
        <v>15</v>
      </c>
      <c r="F57" s="19">
        <v>40.1</v>
      </c>
      <c r="G57" s="19">
        <v>45.68</v>
      </c>
    </row>
    <row r="58" spans="1:7" x14ac:dyDescent="0.3">
      <c r="A58" s="12">
        <v>42649</v>
      </c>
      <c r="B58" s="19">
        <v>34</v>
      </c>
      <c r="C58" s="19">
        <v>19</v>
      </c>
      <c r="D58" s="24">
        <v>26.9</v>
      </c>
      <c r="E58" s="24">
        <v>15</v>
      </c>
      <c r="F58" s="19">
        <v>40.1</v>
      </c>
      <c r="G58" s="19">
        <v>45.68</v>
      </c>
    </row>
    <row r="59" spans="1:7" x14ac:dyDescent="0.3">
      <c r="A59" s="12">
        <v>42650</v>
      </c>
      <c r="B59" s="19">
        <v>34</v>
      </c>
      <c r="C59" s="19">
        <v>19</v>
      </c>
      <c r="D59" s="24">
        <v>19</v>
      </c>
      <c r="E59" s="24">
        <v>15</v>
      </c>
      <c r="F59" s="19">
        <v>40.1</v>
      </c>
      <c r="G59" s="19">
        <v>48.21</v>
      </c>
    </row>
    <row r="60" spans="1:7" x14ac:dyDescent="0.3">
      <c r="A60" s="12">
        <v>42651</v>
      </c>
      <c r="B60" s="19">
        <f t="shared" ref="B60:G61" si="12">B59</f>
        <v>34</v>
      </c>
      <c r="C60" s="19">
        <f t="shared" si="12"/>
        <v>19</v>
      </c>
      <c r="D60" s="24">
        <f t="shared" si="12"/>
        <v>19</v>
      </c>
      <c r="E60" s="24">
        <f t="shared" si="12"/>
        <v>15</v>
      </c>
      <c r="F60" s="19">
        <f t="shared" si="12"/>
        <v>40.1</v>
      </c>
      <c r="G60" s="19">
        <f t="shared" si="12"/>
        <v>48.21</v>
      </c>
    </row>
    <row r="61" spans="1:7" x14ac:dyDescent="0.3">
      <c r="A61" s="12">
        <v>42652</v>
      </c>
      <c r="B61" s="19">
        <f t="shared" si="12"/>
        <v>34</v>
      </c>
      <c r="C61" s="19">
        <f t="shared" si="12"/>
        <v>19</v>
      </c>
      <c r="D61" s="24">
        <f t="shared" si="12"/>
        <v>19</v>
      </c>
      <c r="E61" s="24">
        <f t="shared" si="12"/>
        <v>15</v>
      </c>
      <c r="F61" s="19">
        <f t="shared" si="12"/>
        <v>40.1</v>
      </c>
      <c r="G61" s="19">
        <f t="shared" si="12"/>
        <v>48.21</v>
      </c>
    </row>
    <row r="62" spans="1:7" x14ac:dyDescent="0.3">
      <c r="A62" s="12">
        <v>42653</v>
      </c>
      <c r="B62" s="19">
        <v>34</v>
      </c>
      <c r="C62" s="19">
        <v>19</v>
      </c>
      <c r="D62" s="24">
        <v>19</v>
      </c>
      <c r="E62" s="24">
        <v>15</v>
      </c>
      <c r="F62" s="19">
        <v>40.1</v>
      </c>
      <c r="G62" s="19">
        <v>48.21</v>
      </c>
    </row>
    <row r="63" spans="1:7" x14ac:dyDescent="0.3">
      <c r="A63" s="12">
        <v>42654</v>
      </c>
      <c r="B63" s="19">
        <v>34</v>
      </c>
      <c r="C63" s="19">
        <v>19</v>
      </c>
      <c r="D63" s="24">
        <v>19</v>
      </c>
      <c r="E63" s="24">
        <v>15</v>
      </c>
      <c r="F63" s="19">
        <v>40.1</v>
      </c>
      <c r="G63" s="19">
        <v>48.21</v>
      </c>
    </row>
    <row r="64" spans="1:7" x14ac:dyDescent="0.3">
      <c r="A64" s="12">
        <v>42655</v>
      </c>
      <c r="B64" s="19">
        <v>34</v>
      </c>
      <c r="C64" s="19">
        <v>19</v>
      </c>
      <c r="D64" s="24">
        <v>19</v>
      </c>
      <c r="E64" s="24">
        <v>15</v>
      </c>
      <c r="F64" s="19">
        <v>40.1</v>
      </c>
      <c r="G64" s="19">
        <v>48.21</v>
      </c>
    </row>
    <row r="65" spans="1:7" x14ac:dyDescent="0.3">
      <c r="A65" s="12">
        <v>42656</v>
      </c>
      <c r="B65" s="19">
        <v>34</v>
      </c>
      <c r="C65" s="19">
        <v>19</v>
      </c>
      <c r="D65" s="24">
        <v>19</v>
      </c>
      <c r="E65" s="24">
        <v>15</v>
      </c>
      <c r="F65" s="19">
        <v>40.1</v>
      </c>
      <c r="G65" s="19">
        <v>48.21</v>
      </c>
    </row>
    <row r="66" spans="1:7" x14ac:dyDescent="0.3">
      <c r="A66" s="12">
        <v>42657</v>
      </c>
      <c r="B66" s="19">
        <v>39</v>
      </c>
      <c r="C66" s="19">
        <v>19</v>
      </c>
      <c r="D66" s="24">
        <v>19</v>
      </c>
      <c r="E66" s="24">
        <f t="shared" ref="D66:G68" si="13">E65</f>
        <v>15</v>
      </c>
      <c r="F66" s="19">
        <v>40.1</v>
      </c>
      <c r="G66" s="19">
        <v>48.21</v>
      </c>
    </row>
    <row r="67" spans="1:7" x14ac:dyDescent="0.3">
      <c r="A67" s="12">
        <v>42658</v>
      </c>
      <c r="B67" s="19">
        <f>B68</f>
        <v>44</v>
      </c>
      <c r="C67" s="19">
        <f t="shared" ref="C67:C68" si="14">C66</f>
        <v>19</v>
      </c>
      <c r="D67" s="24">
        <f t="shared" si="13"/>
        <v>19</v>
      </c>
      <c r="E67" s="24">
        <f t="shared" si="13"/>
        <v>15</v>
      </c>
      <c r="F67" s="19">
        <f t="shared" si="13"/>
        <v>40.1</v>
      </c>
      <c r="G67" s="19">
        <f t="shared" si="13"/>
        <v>48.21</v>
      </c>
    </row>
    <row r="68" spans="1:7" x14ac:dyDescent="0.3">
      <c r="A68" s="12">
        <v>42659</v>
      </c>
      <c r="B68" s="19">
        <f>B69</f>
        <v>44</v>
      </c>
      <c r="C68" s="19">
        <f t="shared" si="14"/>
        <v>19</v>
      </c>
      <c r="D68" s="24">
        <f t="shared" si="13"/>
        <v>19</v>
      </c>
      <c r="E68" s="24">
        <f t="shared" si="13"/>
        <v>15</v>
      </c>
      <c r="F68" s="19">
        <f t="shared" si="13"/>
        <v>40.1</v>
      </c>
      <c r="G68" s="19">
        <f t="shared" si="13"/>
        <v>48.21</v>
      </c>
    </row>
    <row r="69" spans="1:7" x14ac:dyDescent="0.3">
      <c r="A69" s="12">
        <v>42660</v>
      </c>
      <c r="B69" s="19">
        <v>44</v>
      </c>
      <c r="C69" s="19">
        <v>19</v>
      </c>
      <c r="D69" s="24">
        <v>19</v>
      </c>
      <c r="E69" s="24">
        <v>15</v>
      </c>
      <c r="F69" s="19">
        <v>40.1</v>
      </c>
      <c r="G69" s="19">
        <v>48.21</v>
      </c>
    </row>
    <row r="70" spans="1:7" x14ac:dyDescent="0.3">
      <c r="A70" s="12">
        <v>42661</v>
      </c>
      <c r="B70" s="19">
        <v>44</v>
      </c>
      <c r="C70" s="19">
        <v>19</v>
      </c>
      <c r="D70" s="24">
        <v>19</v>
      </c>
      <c r="E70" s="24">
        <v>25</v>
      </c>
      <c r="F70" s="19">
        <v>40.1</v>
      </c>
      <c r="G70" s="19">
        <v>48.21</v>
      </c>
    </row>
    <row r="71" spans="1:7" x14ac:dyDescent="0.3">
      <c r="A71" s="12">
        <v>42662</v>
      </c>
      <c r="B71" s="19">
        <v>44</v>
      </c>
      <c r="C71" s="19">
        <v>19</v>
      </c>
      <c r="D71" s="24">
        <v>19</v>
      </c>
      <c r="E71" s="24">
        <v>25</v>
      </c>
      <c r="F71" s="19">
        <v>40.1</v>
      </c>
      <c r="G71" s="19">
        <v>48.21</v>
      </c>
    </row>
    <row r="72" spans="1:7" x14ac:dyDescent="0.3">
      <c r="A72" s="12">
        <v>42663</v>
      </c>
      <c r="B72" s="19">
        <v>44</v>
      </c>
      <c r="C72" s="19">
        <v>19</v>
      </c>
      <c r="D72" s="24">
        <v>19</v>
      </c>
      <c r="E72" s="24">
        <v>25</v>
      </c>
      <c r="F72" s="19">
        <v>40.1</v>
      </c>
      <c r="G72" s="19">
        <v>48.21</v>
      </c>
    </row>
    <row r="73" spans="1:7" x14ac:dyDescent="0.3">
      <c r="A73" s="12">
        <v>42664</v>
      </c>
      <c r="B73" s="19">
        <v>44</v>
      </c>
      <c r="C73" s="19">
        <v>19</v>
      </c>
      <c r="D73" s="24">
        <v>19</v>
      </c>
      <c r="E73" s="24">
        <v>25</v>
      </c>
      <c r="F73" s="19">
        <v>40.1</v>
      </c>
      <c r="G73" s="19">
        <v>48.21</v>
      </c>
    </row>
    <row r="74" spans="1:7" x14ac:dyDescent="0.3">
      <c r="A74" s="12">
        <v>42665</v>
      </c>
      <c r="B74" s="19">
        <f t="shared" ref="B74:E75" si="15">B73</f>
        <v>44</v>
      </c>
      <c r="C74" s="19">
        <f t="shared" si="15"/>
        <v>19</v>
      </c>
      <c r="D74" s="24">
        <f t="shared" si="15"/>
        <v>19</v>
      </c>
      <c r="E74" s="24">
        <f t="shared" si="15"/>
        <v>25</v>
      </c>
      <c r="F74" s="19">
        <f>F75</f>
        <v>144.1</v>
      </c>
      <c r="G74" s="19">
        <f t="shared" ref="G74:G75" si="16">G73</f>
        <v>48.21</v>
      </c>
    </row>
    <row r="75" spans="1:7" x14ac:dyDescent="0.3">
      <c r="A75" s="12">
        <v>42666</v>
      </c>
      <c r="B75" s="19">
        <f t="shared" si="15"/>
        <v>44</v>
      </c>
      <c r="C75" s="19">
        <f t="shared" si="15"/>
        <v>19</v>
      </c>
      <c r="D75" s="24">
        <f t="shared" si="15"/>
        <v>19</v>
      </c>
      <c r="E75" s="24">
        <f t="shared" si="15"/>
        <v>25</v>
      </c>
      <c r="F75" s="19">
        <f>F76</f>
        <v>144.1</v>
      </c>
      <c r="G75" s="19">
        <f t="shared" si="16"/>
        <v>48.21</v>
      </c>
    </row>
    <row r="76" spans="1:7" x14ac:dyDescent="0.3">
      <c r="A76" s="12">
        <v>42667</v>
      </c>
      <c r="B76" s="19">
        <v>44</v>
      </c>
      <c r="C76" s="19">
        <v>19</v>
      </c>
      <c r="D76" s="24">
        <v>19</v>
      </c>
      <c r="E76" s="24">
        <v>25</v>
      </c>
      <c r="F76" s="19">
        <v>144.1</v>
      </c>
      <c r="G76" s="19">
        <v>48.21</v>
      </c>
    </row>
    <row r="77" spans="1:7" x14ac:dyDescent="0.3">
      <c r="A77" s="12">
        <v>42668</v>
      </c>
      <c r="B77" s="19">
        <v>44</v>
      </c>
      <c r="C77" s="19">
        <v>19</v>
      </c>
      <c r="D77" s="24">
        <v>19</v>
      </c>
      <c r="E77" s="24">
        <v>25</v>
      </c>
      <c r="F77" s="19">
        <v>158.78</v>
      </c>
      <c r="G77" s="19">
        <v>48.21</v>
      </c>
    </row>
    <row r="78" spans="1:7" x14ac:dyDescent="0.3">
      <c r="A78" s="12">
        <v>42669</v>
      </c>
      <c r="B78" s="19">
        <v>44</v>
      </c>
      <c r="C78" s="19">
        <v>19</v>
      </c>
      <c r="D78" s="24">
        <v>19</v>
      </c>
      <c r="E78" s="24">
        <v>25</v>
      </c>
      <c r="F78" s="19">
        <v>158.78</v>
      </c>
      <c r="G78" s="19">
        <v>48.21</v>
      </c>
    </row>
    <row r="79" spans="1:7" x14ac:dyDescent="0.3">
      <c r="A79" s="12">
        <v>42670</v>
      </c>
      <c r="B79" s="19">
        <v>44</v>
      </c>
      <c r="C79" s="19">
        <v>19</v>
      </c>
      <c r="D79" s="24">
        <v>19</v>
      </c>
      <c r="E79" s="24">
        <v>25</v>
      </c>
      <c r="F79" s="19">
        <v>158.78</v>
      </c>
      <c r="G79" s="19">
        <v>48.21</v>
      </c>
    </row>
    <row r="80" spans="1:7" x14ac:dyDescent="0.3">
      <c r="A80" s="12">
        <v>42671</v>
      </c>
      <c r="B80" s="19">
        <v>44</v>
      </c>
      <c r="C80" s="19">
        <v>19</v>
      </c>
      <c r="D80" s="24">
        <v>19</v>
      </c>
      <c r="E80" s="24">
        <v>25</v>
      </c>
      <c r="F80" s="19">
        <v>158.78</v>
      </c>
      <c r="G80" s="19">
        <v>48.21</v>
      </c>
    </row>
    <row r="81" spans="1:7" x14ac:dyDescent="0.3">
      <c r="A81" s="12">
        <v>42672</v>
      </c>
      <c r="B81" s="19">
        <f>B80</f>
        <v>44</v>
      </c>
      <c r="C81" s="19">
        <f t="shared" ref="C81:D84" si="17">C80</f>
        <v>19</v>
      </c>
      <c r="D81" s="24">
        <f t="shared" si="17"/>
        <v>19</v>
      </c>
      <c r="E81" s="24">
        <f>E80</f>
        <v>25</v>
      </c>
      <c r="F81" s="19">
        <f t="shared" ref="F81:G84" si="18">F80</f>
        <v>158.78</v>
      </c>
      <c r="G81" s="19">
        <f t="shared" si="18"/>
        <v>48.21</v>
      </c>
    </row>
    <row r="82" spans="1:7" x14ac:dyDescent="0.3">
      <c r="A82" s="12">
        <v>42673</v>
      </c>
      <c r="B82" s="19">
        <f>B81</f>
        <v>44</v>
      </c>
      <c r="C82" s="19">
        <f t="shared" si="17"/>
        <v>19</v>
      </c>
      <c r="D82" s="24">
        <f t="shared" si="17"/>
        <v>19</v>
      </c>
      <c r="E82" s="24">
        <f>E81</f>
        <v>25</v>
      </c>
      <c r="F82" s="19">
        <f t="shared" si="18"/>
        <v>158.78</v>
      </c>
      <c r="G82" s="19">
        <f t="shared" si="18"/>
        <v>48.21</v>
      </c>
    </row>
    <row r="83" spans="1:7" x14ac:dyDescent="0.3">
      <c r="A83" s="12">
        <v>42674</v>
      </c>
      <c r="B83" s="19">
        <f>B84</f>
        <v>49</v>
      </c>
      <c r="C83" s="19">
        <f t="shared" si="17"/>
        <v>19</v>
      </c>
      <c r="D83" s="24">
        <f t="shared" si="17"/>
        <v>19</v>
      </c>
      <c r="E83" s="24">
        <f>E84</f>
        <v>35</v>
      </c>
      <c r="F83" s="19">
        <f t="shared" si="18"/>
        <v>158.78</v>
      </c>
      <c r="G83" s="19">
        <f t="shared" si="18"/>
        <v>48.21</v>
      </c>
    </row>
    <row r="84" spans="1:7" x14ac:dyDescent="0.3">
      <c r="A84" s="12">
        <v>42675</v>
      </c>
      <c r="B84" s="19">
        <f>B85</f>
        <v>49</v>
      </c>
      <c r="C84" s="19">
        <f t="shared" si="17"/>
        <v>19</v>
      </c>
      <c r="D84" s="24">
        <f t="shared" si="17"/>
        <v>19</v>
      </c>
      <c r="E84" s="24">
        <f>E85</f>
        <v>35</v>
      </c>
      <c r="F84" s="19">
        <f t="shared" si="18"/>
        <v>158.78</v>
      </c>
      <c r="G84" s="19">
        <f t="shared" si="18"/>
        <v>48.21</v>
      </c>
    </row>
    <row r="85" spans="1:7" x14ac:dyDescent="0.3">
      <c r="A85" s="12">
        <v>42676</v>
      </c>
      <c r="B85" s="19">
        <v>49</v>
      </c>
      <c r="C85" s="19">
        <v>19</v>
      </c>
      <c r="D85" s="24">
        <v>19</v>
      </c>
      <c r="E85" s="24">
        <v>35</v>
      </c>
      <c r="F85" s="19">
        <v>158.78</v>
      </c>
      <c r="G85" s="19">
        <v>45.68</v>
      </c>
    </row>
    <row r="86" spans="1:7" x14ac:dyDescent="0.3">
      <c r="A86" s="12">
        <v>42677</v>
      </c>
      <c r="B86" s="19">
        <v>49</v>
      </c>
      <c r="C86" s="19">
        <v>19</v>
      </c>
      <c r="D86" s="24">
        <v>19</v>
      </c>
      <c r="E86" s="24">
        <v>35</v>
      </c>
      <c r="F86" s="19">
        <v>158.78</v>
      </c>
      <c r="G86" s="19">
        <v>45.68</v>
      </c>
    </row>
    <row r="87" spans="1:7" x14ac:dyDescent="0.3">
      <c r="A87" s="12">
        <v>42678</v>
      </c>
      <c r="B87" s="19">
        <v>49</v>
      </c>
      <c r="C87" s="19">
        <v>19</v>
      </c>
      <c r="D87" s="24">
        <v>19</v>
      </c>
      <c r="E87" s="24">
        <v>35</v>
      </c>
      <c r="F87" s="19">
        <v>158.78</v>
      </c>
      <c r="G87" s="19">
        <v>45.68</v>
      </c>
    </row>
    <row r="88" spans="1:7" x14ac:dyDescent="0.3">
      <c r="A88" s="12">
        <v>42679</v>
      </c>
      <c r="B88" s="19">
        <f>B89</f>
        <v>54</v>
      </c>
      <c r="C88" s="19">
        <f t="shared" ref="C88:G89" si="19">C87</f>
        <v>19</v>
      </c>
      <c r="D88" s="24">
        <f t="shared" si="19"/>
        <v>19</v>
      </c>
      <c r="E88" s="24">
        <f t="shared" si="19"/>
        <v>35</v>
      </c>
      <c r="F88" s="19">
        <f t="shared" si="19"/>
        <v>158.78</v>
      </c>
      <c r="G88" s="19">
        <f t="shared" si="19"/>
        <v>45.68</v>
      </c>
    </row>
    <row r="89" spans="1:7" x14ac:dyDescent="0.3">
      <c r="A89" s="12">
        <v>42680</v>
      </c>
      <c r="B89" s="19">
        <f>B90</f>
        <v>54</v>
      </c>
      <c r="C89" s="19">
        <f t="shared" si="19"/>
        <v>19</v>
      </c>
      <c r="D89" s="24">
        <f t="shared" si="19"/>
        <v>19</v>
      </c>
      <c r="E89" s="24">
        <f t="shared" si="19"/>
        <v>35</v>
      </c>
      <c r="F89" s="19">
        <f t="shared" si="19"/>
        <v>158.78</v>
      </c>
      <c r="G89" s="19">
        <f t="shared" si="19"/>
        <v>45.68</v>
      </c>
    </row>
    <row r="90" spans="1:7" x14ac:dyDescent="0.3">
      <c r="A90" s="12">
        <v>42681</v>
      </c>
      <c r="B90" s="19">
        <v>54</v>
      </c>
      <c r="C90" s="19">
        <v>19</v>
      </c>
      <c r="D90" s="24">
        <v>19</v>
      </c>
      <c r="E90" s="24">
        <v>35</v>
      </c>
      <c r="F90" s="19">
        <v>158.78</v>
      </c>
      <c r="G90" s="19">
        <v>45.68</v>
      </c>
    </row>
    <row r="91" spans="1:7" x14ac:dyDescent="0.3">
      <c r="A91" s="12">
        <v>42682</v>
      </c>
      <c r="B91" s="19">
        <v>54</v>
      </c>
      <c r="C91" s="19">
        <v>19</v>
      </c>
      <c r="D91" s="24">
        <v>19</v>
      </c>
      <c r="E91" s="24">
        <v>35</v>
      </c>
      <c r="F91" s="19">
        <v>158.78</v>
      </c>
      <c r="G91" s="19">
        <v>45.68</v>
      </c>
    </row>
    <row r="92" spans="1:7" x14ac:dyDescent="0.3">
      <c r="A92" s="12">
        <v>42683</v>
      </c>
      <c r="B92" s="19">
        <v>54</v>
      </c>
      <c r="C92" s="19">
        <v>19</v>
      </c>
      <c r="D92" s="24">
        <v>19</v>
      </c>
      <c r="E92" s="24">
        <v>35</v>
      </c>
      <c r="F92" s="19">
        <v>158.78</v>
      </c>
      <c r="G92" s="19">
        <v>45.68</v>
      </c>
    </row>
    <row r="93" spans="1:7" x14ac:dyDescent="0.3">
      <c r="A93" s="12">
        <v>42684</v>
      </c>
      <c r="B93" s="19">
        <v>34</v>
      </c>
      <c r="C93" s="19">
        <v>19</v>
      </c>
      <c r="D93" s="24">
        <v>19</v>
      </c>
      <c r="E93" s="24">
        <v>35</v>
      </c>
      <c r="F93" s="19">
        <v>158.78</v>
      </c>
      <c r="G93" s="19">
        <v>45.68</v>
      </c>
    </row>
    <row r="94" spans="1:7" x14ac:dyDescent="0.3">
      <c r="A94" s="12">
        <v>42685</v>
      </c>
      <c r="B94" s="19">
        <f t="shared" ref="B94:G96" si="20">B93</f>
        <v>34</v>
      </c>
      <c r="C94" s="19">
        <f t="shared" si="20"/>
        <v>19</v>
      </c>
      <c r="D94" s="24">
        <f t="shared" si="20"/>
        <v>19</v>
      </c>
      <c r="E94" s="24">
        <f t="shared" si="20"/>
        <v>35</v>
      </c>
      <c r="F94" s="19">
        <f t="shared" si="20"/>
        <v>158.78</v>
      </c>
      <c r="G94" s="19">
        <f t="shared" si="20"/>
        <v>45.68</v>
      </c>
    </row>
    <row r="95" spans="1:7" x14ac:dyDescent="0.3">
      <c r="A95" s="12">
        <v>42686</v>
      </c>
      <c r="B95" s="19">
        <f t="shared" si="20"/>
        <v>34</v>
      </c>
      <c r="C95" s="19">
        <f t="shared" si="20"/>
        <v>19</v>
      </c>
      <c r="D95" s="24">
        <f t="shared" si="20"/>
        <v>19</v>
      </c>
      <c r="E95" s="24">
        <f t="shared" si="20"/>
        <v>35</v>
      </c>
      <c r="F95" s="19">
        <f t="shared" si="20"/>
        <v>158.78</v>
      </c>
      <c r="G95" s="19">
        <f t="shared" si="20"/>
        <v>45.68</v>
      </c>
    </row>
    <row r="96" spans="1:7" x14ac:dyDescent="0.3">
      <c r="A96" s="12">
        <v>42687</v>
      </c>
      <c r="B96" s="19">
        <f t="shared" si="20"/>
        <v>34</v>
      </c>
      <c r="C96" s="19">
        <f t="shared" si="20"/>
        <v>19</v>
      </c>
      <c r="D96" s="24">
        <f t="shared" si="20"/>
        <v>19</v>
      </c>
      <c r="E96" s="24">
        <f t="shared" si="20"/>
        <v>35</v>
      </c>
      <c r="F96" s="19">
        <f t="shared" si="20"/>
        <v>158.78</v>
      </c>
      <c r="G96" s="19">
        <f t="shared" si="20"/>
        <v>45.68</v>
      </c>
    </row>
    <row r="97" spans="1:7" x14ac:dyDescent="0.3">
      <c r="A97" s="12">
        <v>42688</v>
      </c>
      <c r="B97" s="19">
        <v>34</v>
      </c>
      <c r="C97" s="19">
        <v>19</v>
      </c>
      <c r="D97" s="24">
        <v>19</v>
      </c>
      <c r="E97" s="24">
        <v>35</v>
      </c>
      <c r="F97" s="19">
        <v>158.78</v>
      </c>
      <c r="G97" s="19">
        <v>45.68</v>
      </c>
    </row>
    <row r="98" spans="1:7" x14ac:dyDescent="0.3">
      <c r="A98" s="12">
        <v>42689</v>
      </c>
      <c r="B98" s="19">
        <v>34</v>
      </c>
      <c r="C98" s="19">
        <v>19</v>
      </c>
      <c r="D98" s="24">
        <v>19</v>
      </c>
      <c r="E98" s="24">
        <v>35</v>
      </c>
      <c r="F98" s="19">
        <v>158.78</v>
      </c>
      <c r="G98" s="19">
        <v>45.68</v>
      </c>
    </row>
    <row r="99" spans="1:7" x14ac:dyDescent="0.3">
      <c r="A99" s="12">
        <v>42690</v>
      </c>
      <c r="B99" s="19">
        <v>34</v>
      </c>
      <c r="C99" s="19">
        <v>19</v>
      </c>
      <c r="D99" s="24">
        <v>19</v>
      </c>
      <c r="E99" s="24">
        <v>35</v>
      </c>
      <c r="F99" s="19">
        <v>158.78</v>
      </c>
      <c r="G99" s="19">
        <v>45.68</v>
      </c>
    </row>
    <row r="100" spans="1:7" x14ac:dyDescent="0.3">
      <c r="A100" s="12">
        <v>42691</v>
      </c>
      <c r="B100" s="19">
        <v>34</v>
      </c>
      <c r="C100" s="19">
        <v>19</v>
      </c>
      <c r="D100" s="24">
        <v>19</v>
      </c>
      <c r="E100" s="24">
        <v>35</v>
      </c>
      <c r="F100" s="19">
        <v>158.78</v>
      </c>
      <c r="G100" s="19">
        <v>45.68</v>
      </c>
    </row>
    <row r="101" spans="1:7" x14ac:dyDescent="0.3">
      <c r="A101" s="12">
        <v>42692</v>
      </c>
      <c r="B101" s="19">
        <v>34</v>
      </c>
      <c r="C101" s="19">
        <v>19</v>
      </c>
      <c r="D101" s="24">
        <v>19</v>
      </c>
      <c r="E101" s="24">
        <v>35</v>
      </c>
      <c r="F101" s="19">
        <v>158.78</v>
      </c>
      <c r="G101" s="19">
        <v>48.21</v>
      </c>
    </row>
    <row r="102" spans="1:7" x14ac:dyDescent="0.3">
      <c r="A102" s="12">
        <v>42693</v>
      </c>
      <c r="B102" s="19">
        <f>B103</f>
        <v>39</v>
      </c>
      <c r="C102" s="19">
        <f t="shared" ref="C102:F103" si="21">C101</f>
        <v>19</v>
      </c>
      <c r="D102" s="24">
        <f t="shared" si="21"/>
        <v>19</v>
      </c>
      <c r="E102" s="24">
        <f t="shared" si="21"/>
        <v>35</v>
      </c>
      <c r="F102" s="19">
        <f t="shared" si="21"/>
        <v>158.78</v>
      </c>
      <c r="G102" s="19">
        <f>G103</f>
        <v>50.73</v>
      </c>
    </row>
    <row r="103" spans="1:7" x14ac:dyDescent="0.3">
      <c r="A103" s="12">
        <v>42694</v>
      </c>
      <c r="B103" s="19">
        <f>B104</f>
        <v>39</v>
      </c>
      <c r="C103" s="19">
        <f t="shared" si="21"/>
        <v>19</v>
      </c>
      <c r="D103" s="24">
        <f t="shared" si="21"/>
        <v>19</v>
      </c>
      <c r="E103" s="24">
        <f t="shared" si="21"/>
        <v>35</v>
      </c>
      <c r="F103" s="19">
        <f t="shared" si="21"/>
        <v>158.78</v>
      </c>
      <c r="G103" s="19">
        <f>G104</f>
        <v>50.73</v>
      </c>
    </row>
    <row r="104" spans="1:7" x14ac:dyDescent="0.3">
      <c r="A104" s="12">
        <v>42695</v>
      </c>
      <c r="B104" s="19">
        <v>39</v>
      </c>
      <c r="C104" s="19">
        <v>19</v>
      </c>
      <c r="D104" s="24">
        <v>19</v>
      </c>
      <c r="E104" s="24">
        <v>35</v>
      </c>
      <c r="F104" s="19">
        <v>158.78</v>
      </c>
      <c r="G104" s="19">
        <v>50.73</v>
      </c>
    </row>
    <row r="105" spans="1:7" x14ac:dyDescent="0.3">
      <c r="A105" s="12">
        <v>42696</v>
      </c>
      <c r="B105" s="19">
        <v>39</v>
      </c>
      <c r="C105" s="19">
        <v>19</v>
      </c>
      <c r="D105" s="24">
        <v>19</v>
      </c>
      <c r="E105" s="24">
        <v>35</v>
      </c>
      <c r="F105" s="19">
        <v>158.78</v>
      </c>
      <c r="G105" s="19">
        <v>56.29</v>
      </c>
    </row>
    <row r="106" spans="1:7" x14ac:dyDescent="0.3">
      <c r="A106" s="12">
        <v>42697</v>
      </c>
      <c r="B106" s="19">
        <v>44</v>
      </c>
      <c r="C106" s="19">
        <v>19</v>
      </c>
      <c r="D106" s="24">
        <v>19</v>
      </c>
      <c r="E106" s="24">
        <v>35</v>
      </c>
      <c r="F106" s="19">
        <v>183.78</v>
      </c>
      <c r="G106" s="19">
        <v>56.29</v>
      </c>
    </row>
    <row r="107" spans="1:7" x14ac:dyDescent="0.3">
      <c r="A107" s="12">
        <v>42698</v>
      </c>
      <c r="B107" s="19">
        <v>44</v>
      </c>
      <c r="C107" s="19">
        <v>19</v>
      </c>
      <c r="D107" s="24">
        <v>19</v>
      </c>
      <c r="E107" s="24">
        <v>35</v>
      </c>
      <c r="F107" s="19">
        <v>183.78</v>
      </c>
      <c r="G107" s="19">
        <v>56.29</v>
      </c>
    </row>
    <row r="108" spans="1:7" x14ac:dyDescent="0.3">
      <c r="A108" s="12">
        <v>42699</v>
      </c>
      <c r="B108" s="19">
        <v>44</v>
      </c>
      <c r="C108" s="19">
        <v>19</v>
      </c>
      <c r="D108" s="24">
        <v>19</v>
      </c>
      <c r="E108" s="24">
        <v>35</v>
      </c>
      <c r="F108" s="19">
        <v>183.78</v>
      </c>
      <c r="G108" s="19">
        <v>56.29</v>
      </c>
    </row>
    <row r="109" spans="1:7" x14ac:dyDescent="0.3">
      <c r="A109" s="12">
        <v>42700</v>
      </c>
      <c r="B109" s="19">
        <f t="shared" ref="B109:E110" si="22">B108</f>
        <v>44</v>
      </c>
      <c r="C109" s="19">
        <f t="shared" si="22"/>
        <v>19</v>
      </c>
      <c r="D109" s="24">
        <f t="shared" si="22"/>
        <v>19</v>
      </c>
      <c r="E109" s="24">
        <f t="shared" si="22"/>
        <v>35</v>
      </c>
      <c r="F109" s="19">
        <f>F110</f>
        <v>223.78</v>
      </c>
      <c r="G109" s="19">
        <f>G110</f>
        <v>61.34</v>
      </c>
    </row>
    <row r="110" spans="1:7" x14ac:dyDescent="0.3">
      <c r="A110" s="12">
        <v>42701</v>
      </c>
      <c r="B110" s="19">
        <f t="shared" si="22"/>
        <v>44</v>
      </c>
      <c r="C110" s="19">
        <f t="shared" si="22"/>
        <v>19</v>
      </c>
      <c r="D110" s="24">
        <f t="shared" si="22"/>
        <v>19</v>
      </c>
      <c r="E110" s="24">
        <f t="shared" si="22"/>
        <v>35</v>
      </c>
      <c r="F110" s="19">
        <f>F111</f>
        <v>223.78</v>
      </c>
      <c r="G110" s="19">
        <f>G111</f>
        <v>61.34</v>
      </c>
    </row>
    <row r="111" spans="1:7" x14ac:dyDescent="0.3">
      <c r="A111" s="12">
        <v>42702</v>
      </c>
      <c r="B111" s="19">
        <v>44</v>
      </c>
      <c r="C111" s="19">
        <v>19</v>
      </c>
      <c r="D111" s="24">
        <v>19</v>
      </c>
      <c r="E111" s="24">
        <v>35</v>
      </c>
      <c r="F111" s="19">
        <v>223.78</v>
      </c>
      <c r="G111" s="19">
        <v>61.34</v>
      </c>
    </row>
    <row r="112" spans="1:7" x14ac:dyDescent="0.3">
      <c r="A112" s="12">
        <v>42703</v>
      </c>
      <c r="B112" s="19">
        <v>54</v>
      </c>
      <c r="C112" s="19">
        <v>19</v>
      </c>
      <c r="D112" s="24">
        <v>19</v>
      </c>
      <c r="E112" s="24">
        <v>35</v>
      </c>
      <c r="F112" s="19">
        <v>223.78</v>
      </c>
      <c r="G112" s="19">
        <v>67.900000000000006</v>
      </c>
    </row>
    <row r="113" spans="1:7" x14ac:dyDescent="0.3">
      <c r="A113" s="12">
        <v>42704</v>
      </c>
      <c r="B113" s="19">
        <v>59</v>
      </c>
      <c r="C113" s="19">
        <v>19</v>
      </c>
      <c r="D113" s="24">
        <v>19</v>
      </c>
      <c r="E113" s="24">
        <v>35</v>
      </c>
      <c r="F113" s="19">
        <v>223.78</v>
      </c>
      <c r="G113" s="19">
        <v>74.47</v>
      </c>
    </row>
    <row r="114" spans="1:7" x14ac:dyDescent="0.3">
      <c r="A114" s="12">
        <v>42705</v>
      </c>
      <c r="B114" s="19">
        <v>59</v>
      </c>
      <c r="C114" s="19">
        <v>19</v>
      </c>
      <c r="D114" s="24">
        <v>19</v>
      </c>
      <c r="E114" s="24">
        <v>35</v>
      </c>
      <c r="F114" s="19">
        <v>238.1</v>
      </c>
      <c r="G114" s="19">
        <v>82.55</v>
      </c>
    </row>
    <row r="115" spans="1:7" x14ac:dyDescent="0.3">
      <c r="A115" s="25"/>
      <c r="B115" s="26"/>
      <c r="C115" s="26"/>
      <c r="D115" s="26"/>
      <c r="E115" s="26"/>
      <c r="F115" s="26"/>
      <c r="G115" s="26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9"/>
  <sheetViews>
    <sheetView tabSelected="1" topLeftCell="J28" zoomScale="115" zoomScaleNormal="115" workbookViewId="0">
      <selection activeCell="X35" sqref="X35"/>
    </sheetView>
  </sheetViews>
  <sheetFormatPr baseColWidth="10" defaultColWidth="11.44140625" defaultRowHeight="14.4" x14ac:dyDescent="0.3"/>
  <cols>
    <col min="1" max="1" width="22.109375" style="3" customWidth="1"/>
    <col min="2" max="2" width="7.109375" style="3" customWidth="1"/>
    <col min="3" max="3" width="7" style="3" customWidth="1"/>
    <col min="4" max="5" width="8.88671875" style="3" customWidth="1"/>
    <col min="6" max="6" width="7.109375" style="3" customWidth="1"/>
    <col min="7" max="7" width="6.6640625" style="3" customWidth="1"/>
    <col min="8" max="8" width="8.33203125" style="3" customWidth="1"/>
    <col min="9" max="9" width="10" style="3" customWidth="1"/>
    <col min="10" max="10" width="6.109375" style="3" customWidth="1"/>
    <col min="11" max="11" width="6.44140625" style="3" customWidth="1"/>
    <col min="12" max="13" width="7.88671875" style="3" customWidth="1"/>
    <col min="14" max="14" width="8.109375" style="3" customWidth="1"/>
    <col min="15" max="15" width="6.109375" style="3" customWidth="1"/>
    <col min="16" max="16" width="8.88671875" style="3" customWidth="1"/>
    <col min="17" max="18" width="9.6640625" style="3" customWidth="1"/>
    <col min="19" max="19" width="8.33203125" style="3" customWidth="1"/>
    <col min="20" max="21" width="7.33203125" style="3" customWidth="1"/>
    <col min="22" max="22" width="7.109375" style="3" customWidth="1"/>
    <col min="23" max="23" width="6.44140625" style="3" customWidth="1"/>
    <col min="24" max="24" width="8.109375" style="3" customWidth="1"/>
    <col min="25" max="25" width="9.33203125" style="3" customWidth="1"/>
    <col min="26" max="26" width="6.109375" style="3" customWidth="1"/>
    <col min="27" max="33" width="11.44140625" style="3" customWidth="1"/>
    <col min="34" max="16384" width="11.44140625" style="3"/>
  </cols>
  <sheetData>
    <row r="1" spans="1:41" ht="15" x14ac:dyDescent="0.25">
      <c r="AD1" s="7"/>
      <c r="AE1" s="7"/>
      <c r="AF1" s="7"/>
      <c r="AG1" s="7"/>
      <c r="AL1" s="7"/>
      <c r="AM1" s="7"/>
      <c r="AN1" s="7"/>
      <c r="AO1" s="7"/>
    </row>
    <row r="3" spans="1:41" ht="15" x14ac:dyDescent="0.25">
      <c r="I3" s="70"/>
    </row>
    <row r="5" spans="1:41" ht="16.5" customHeight="1" x14ac:dyDescent="0.3">
      <c r="A5" s="71"/>
      <c r="B5" s="96" t="s">
        <v>13</v>
      </c>
      <c r="C5" s="97"/>
      <c r="D5" s="97"/>
      <c r="E5" s="97"/>
      <c r="F5" s="98"/>
      <c r="G5" s="96" t="s">
        <v>16</v>
      </c>
      <c r="H5" s="97"/>
      <c r="I5" s="97"/>
      <c r="J5" s="97"/>
      <c r="K5" s="98"/>
      <c r="L5" s="96" t="s">
        <v>14</v>
      </c>
      <c r="M5" s="97"/>
      <c r="N5" s="97"/>
      <c r="O5" s="97"/>
      <c r="P5" s="98"/>
      <c r="Q5" s="96" t="s">
        <v>67</v>
      </c>
      <c r="R5" s="97"/>
      <c r="S5" s="97"/>
      <c r="T5" s="97"/>
      <c r="U5" s="97"/>
      <c r="V5" s="95" t="s">
        <v>59</v>
      </c>
      <c r="W5" s="95"/>
      <c r="X5" s="95"/>
      <c r="Y5" s="95"/>
    </row>
    <row r="6" spans="1:41" x14ac:dyDescent="0.3">
      <c r="A6" s="82" t="s">
        <v>8</v>
      </c>
      <c r="B6" s="93" t="s">
        <v>52</v>
      </c>
      <c r="C6" s="87"/>
      <c r="D6" s="87"/>
      <c r="E6" s="94"/>
      <c r="F6" s="29"/>
      <c r="G6" s="93" t="s">
        <v>52</v>
      </c>
      <c r="H6" s="87"/>
      <c r="I6" s="87"/>
      <c r="J6" s="94" t="s">
        <v>53</v>
      </c>
      <c r="K6" s="29"/>
      <c r="L6" s="93" t="s">
        <v>52</v>
      </c>
      <c r="M6" s="87"/>
      <c r="N6" s="87"/>
      <c r="O6" s="94"/>
      <c r="P6" s="29"/>
      <c r="Q6" s="93" t="s">
        <v>52</v>
      </c>
      <c r="R6" s="87"/>
      <c r="S6" s="87"/>
      <c r="T6" s="94"/>
      <c r="U6" s="51"/>
      <c r="V6" s="29"/>
      <c r="W6" s="29"/>
      <c r="X6" s="29"/>
      <c r="Y6" s="29"/>
    </row>
    <row r="7" spans="1:41" ht="15" x14ac:dyDescent="0.25">
      <c r="A7" s="72"/>
      <c r="B7" s="93" t="s">
        <v>48</v>
      </c>
      <c r="C7" s="94"/>
      <c r="D7" s="43" t="s">
        <v>49</v>
      </c>
      <c r="E7" s="29" t="s">
        <v>53</v>
      </c>
      <c r="F7" s="31" t="s">
        <v>15</v>
      </c>
      <c r="G7" s="93" t="s">
        <v>84</v>
      </c>
      <c r="H7" s="94"/>
      <c r="I7" s="43" t="s">
        <v>49</v>
      </c>
      <c r="J7" s="29" t="s">
        <v>53</v>
      </c>
      <c r="K7" s="31" t="s">
        <v>15</v>
      </c>
      <c r="L7" s="93" t="s">
        <v>48</v>
      </c>
      <c r="M7" s="94"/>
      <c r="N7" s="43" t="s">
        <v>49</v>
      </c>
      <c r="O7" s="29" t="s">
        <v>53</v>
      </c>
      <c r="P7" s="31" t="s">
        <v>15</v>
      </c>
      <c r="Q7" s="93" t="s">
        <v>48</v>
      </c>
      <c r="R7" s="94"/>
      <c r="S7" s="43" t="s">
        <v>49</v>
      </c>
      <c r="T7" s="29" t="s">
        <v>53</v>
      </c>
      <c r="U7" s="31" t="s">
        <v>68</v>
      </c>
      <c r="V7" s="31" t="s">
        <v>13</v>
      </c>
      <c r="W7" s="31" t="s">
        <v>16</v>
      </c>
      <c r="X7" s="31" t="s">
        <v>14</v>
      </c>
      <c r="Y7" s="31" t="s">
        <v>67</v>
      </c>
    </row>
    <row r="8" spans="1:41" ht="15" x14ac:dyDescent="0.25">
      <c r="A8" s="73"/>
      <c r="B8" s="61" t="s">
        <v>50</v>
      </c>
      <c r="C8" s="60" t="s">
        <v>51</v>
      </c>
      <c r="D8" s="74"/>
      <c r="E8" s="73"/>
      <c r="F8" s="73"/>
      <c r="G8" s="61" t="s">
        <v>50</v>
      </c>
      <c r="H8" s="60" t="s">
        <v>51</v>
      </c>
      <c r="I8" s="74"/>
      <c r="J8" s="73"/>
      <c r="K8" s="73"/>
      <c r="L8" s="61" t="s">
        <v>50</v>
      </c>
      <c r="M8" s="60" t="s">
        <v>51</v>
      </c>
      <c r="N8" s="74"/>
      <c r="O8" s="73"/>
      <c r="P8" s="73"/>
      <c r="Q8" s="61" t="s">
        <v>50</v>
      </c>
      <c r="R8" s="60" t="s">
        <v>51</v>
      </c>
      <c r="S8" s="74"/>
      <c r="T8" s="73"/>
      <c r="U8" s="52"/>
      <c r="V8" s="73"/>
      <c r="W8" s="73"/>
      <c r="X8" s="73"/>
      <c r="Y8" s="73"/>
    </row>
    <row r="9" spans="1:41" x14ac:dyDescent="0.3">
      <c r="A9" s="83" t="s">
        <v>17</v>
      </c>
      <c r="B9" s="75">
        <v>3.125E-2</v>
      </c>
      <c r="C9" s="75">
        <v>1.3888888888888888E-2</v>
      </c>
      <c r="D9" s="75">
        <v>0.13194444444444445</v>
      </c>
      <c r="E9" s="76">
        <f>SUM(B9:D9)</f>
        <v>0.17708333333333334</v>
      </c>
      <c r="F9" s="77">
        <v>86.5</v>
      </c>
      <c r="G9" s="75">
        <v>8.3333333333333329E-2</v>
      </c>
      <c r="H9" s="75">
        <v>6.25E-2</v>
      </c>
      <c r="I9" s="75">
        <v>4.8611111111111112E-2</v>
      </c>
      <c r="J9" s="76">
        <f>SUM(G9:I9)</f>
        <v>0.19444444444444442</v>
      </c>
      <c r="K9" s="77">
        <v>165.45</v>
      </c>
      <c r="L9" s="75">
        <v>3.125E-2</v>
      </c>
      <c r="M9" s="75">
        <v>1.3888888888888888E-2</v>
      </c>
      <c r="N9" s="75">
        <v>0.32291666666666669</v>
      </c>
      <c r="O9" s="76">
        <f>SUM(L9:N9)</f>
        <v>0.36805555555555558</v>
      </c>
      <c r="P9" s="77">
        <v>30.466666666666669</v>
      </c>
      <c r="Q9" s="76">
        <f>B9</f>
        <v>3.125E-2</v>
      </c>
      <c r="R9" s="76">
        <f>C9</f>
        <v>1.3888888888888888E-2</v>
      </c>
      <c r="S9" s="76">
        <v>0.22916666666666666</v>
      </c>
      <c r="T9" s="76">
        <f>SUM(Q9:S9)</f>
        <v>0.27430555555555552</v>
      </c>
      <c r="U9" s="78">
        <v>35</v>
      </c>
      <c r="V9" s="65">
        <f>(HOUR(E9)+MINUTE(E9)/60)</f>
        <v>4.25</v>
      </c>
      <c r="W9" s="79">
        <f>HOUR(J9)+MINUTE(J9)/60</f>
        <v>4.666666666666667</v>
      </c>
      <c r="X9" s="79">
        <f>(HOUR(O9)+MINUTE(O9)/60)</f>
        <v>8.8333333333333339</v>
      </c>
      <c r="Y9" s="79">
        <f>(HOUR(T9)+MINUTE(T9)/60)</f>
        <v>6.583333333333333</v>
      </c>
    </row>
    <row r="10" spans="1:41" ht="15" x14ac:dyDescent="0.25">
      <c r="A10" s="84" t="s">
        <v>18</v>
      </c>
      <c r="B10" s="75">
        <v>3.125E-2</v>
      </c>
      <c r="C10" s="75">
        <v>2.7777777777777776E-2</v>
      </c>
      <c r="D10" s="75">
        <v>0.35138888888888892</v>
      </c>
      <c r="E10" s="76">
        <f>SUM(B10:D10)</f>
        <v>0.41041666666666671</v>
      </c>
      <c r="F10" s="78">
        <v>157</v>
      </c>
      <c r="G10" s="75">
        <v>8.3333333333333329E-2</v>
      </c>
      <c r="H10" s="75">
        <v>8.3333333333333329E-2</v>
      </c>
      <c r="I10" s="75">
        <v>6.9444444444444434E-2</v>
      </c>
      <c r="J10" s="76">
        <f>SUM(G10:I10)</f>
        <v>0.2361111111111111</v>
      </c>
      <c r="K10" s="78">
        <v>121.09416666666668</v>
      </c>
      <c r="L10" s="75">
        <v>3.125E-2</v>
      </c>
      <c r="M10" s="75">
        <v>3.4722222222222224E-2</v>
      </c>
      <c r="N10" s="75">
        <v>0.59375</v>
      </c>
      <c r="O10" s="76">
        <f>SUM(L10:N10)</f>
        <v>0.65972222222222221</v>
      </c>
      <c r="P10" s="78">
        <v>39</v>
      </c>
      <c r="Q10" s="76">
        <f>B10</f>
        <v>3.125E-2</v>
      </c>
      <c r="R10" s="76">
        <f>C10</f>
        <v>2.7777777777777776E-2</v>
      </c>
      <c r="S10" s="76">
        <v>0.47222222222222227</v>
      </c>
      <c r="T10" s="76">
        <f>SUM(Q10:S10)</f>
        <v>0.53125</v>
      </c>
      <c r="U10" s="78">
        <v>73</v>
      </c>
      <c r="V10" s="65">
        <f>(HOUR(E10)+MINUTE(E10)/60)</f>
        <v>9.85</v>
      </c>
      <c r="W10" s="79">
        <f>HOUR(J10)+MINUTE(J10)/60</f>
        <v>5.666666666666667</v>
      </c>
      <c r="X10" s="79">
        <f>(HOUR(O10)+MINUTE(O10)/60)</f>
        <v>15.833333333333334</v>
      </c>
      <c r="Y10" s="79">
        <f>(HOUR(T10)+MINUTE(T10)/60)</f>
        <v>12.75</v>
      </c>
    </row>
    <row r="11" spans="1:41" x14ac:dyDescent="0.3">
      <c r="A11" s="70" t="s">
        <v>85</v>
      </c>
    </row>
    <row r="12" spans="1:41" ht="15" x14ac:dyDescent="0.25">
      <c r="A12" s="70"/>
      <c r="H12" s="4"/>
      <c r="V12" s="80"/>
      <c r="W12" s="80"/>
      <c r="X12" s="80"/>
    </row>
    <row r="13" spans="1:41" x14ac:dyDescent="0.3">
      <c r="A13" s="71"/>
      <c r="B13" s="93" t="s">
        <v>65</v>
      </c>
      <c r="C13" s="87"/>
      <c r="D13" s="87"/>
      <c r="E13" s="94"/>
      <c r="F13" s="93" t="s">
        <v>66</v>
      </c>
      <c r="G13" s="87"/>
      <c r="H13" s="87"/>
      <c r="I13" s="94"/>
      <c r="V13" s="80"/>
      <c r="W13" s="80"/>
      <c r="X13" s="80"/>
    </row>
    <row r="14" spans="1:41" x14ac:dyDescent="0.3">
      <c r="A14" s="69" t="s">
        <v>86</v>
      </c>
      <c r="B14" s="11" t="s">
        <v>13</v>
      </c>
      <c r="C14" s="11" t="s">
        <v>16</v>
      </c>
      <c r="D14" s="11" t="s">
        <v>14</v>
      </c>
      <c r="E14" s="11" t="s">
        <v>67</v>
      </c>
      <c r="F14" s="49" t="s">
        <v>13</v>
      </c>
      <c r="G14" s="49" t="s">
        <v>16</v>
      </c>
      <c r="H14" s="49" t="s">
        <v>14</v>
      </c>
      <c r="I14" s="11" t="s">
        <v>67</v>
      </c>
      <c r="V14" s="81"/>
      <c r="W14" s="81"/>
      <c r="X14" s="81"/>
    </row>
    <row r="15" spans="1:41" ht="15" x14ac:dyDescent="0.25">
      <c r="A15" s="86">
        <v>0</v>
      </c>
      <c r="B15" s="54">
        <f t="shared" ref="B15:B40" si="0">$F$9+$A15*V$9</f>
        <v>86.5</v>
      </c>
      <c r="C15" s="54">
        <f t="shared" ref="C15:C40" si="1">$K$9+$A15*W$9</f>
        <v>165.45</v>
      </c>
      <c r="D15" s="54">
        <f t="shared" ref="D15:D40" si="2">$P$9+$A15*X$9</f>
        <v>30.466666666666669</v>
      </c>
      <c r="E15" s="54">
        <f t="shared" ref="E15:E40" si="3">$U$9+$A15*Y$9</f>
        <v>35</v>
      </c>
      <c r="F15" s="54">
        <f t="shared" ref="F15:F35" si="4">$F$10+$A15*V$10</f>
        <v>157</v>
      </c>
      <c r="G15" s="54">
        <f t="shared" ref="G15:G35" si="5">$K$10+$A15*W$10</f>
        <v>121.09416666666668</v>
      </c>
      <c r="H15" s="54">
        <f t="shared" ref="H15:H35" si="6">$P$10+$A15*X$10</f>
        <v>39</v>
      </c>
      <c r="I15" s="54">
        <f t="shared" ref="I15:I35" si="7">$U$10+$A15*Y$10</f>
        <v>73</v>
      </c>
      <c r="V15" s="81"/>
      <c r="W15" s="81"/>
      <c r="X15" s="81"/>
    </row>
    <row r="16" spans="1:41" ht="15" x14ac:dyDescent="0.25">
      <c r="A16" s="86">
        <v>1</v>
      </c>
      <c r="B16" s="54">
        <f t="shared" si="0"/>
        <v>90.75</v>
      </c>
      <c r="C16" s="54">
        <f t="shared" si="1"/>
        <v>170.11666666666665</v>
      </c>
      <c r="D16" s="54">
        <f t="shared" si="2"/>
        <v>39.300000000000004</v>
      </c>
      <c r="E16" s="54">
        <f t="shared" si="3"/>
        <v>41.583333333333336</v>
      </c>
      <c r="F16" s="54">
        <f t="shared" si="4"/>
        <v>166.85</v>
      </c>
      <c r="G16" s="54">
        <f t="shared" si="5"/>
        <v>126.76083333333335</v>
      </c>
      <c r="H16" s="54">
        <f t="shared" si="6"/>
        <v>54.833333333333336</v>
      </c>
      <c r="I16" s="54">
        <f t="shared" si="7"/>
        <v>85.75</v>
      </c>
      <c r="V16" s="81"/>
      <c r="W16" s="81"/>
      <c r="X16" s="81"/>
    </row>
    <row r="17" spans="1:35" x14ac:dyDescent="0.3">
      <c r="A17" s="86">
        <f>A16*2</f>
        <v>2</v>
      </c>
      <c r="B17" s="54">
        <f t="shared" si="0"/>
        <v>95</v>
      </c>
      <c r="C17" s="54">
        <f t="shared" si="1"/>
        <v>174.78333333333333</v>
      </c>
      <c r="D17" s="54">
        <f t="shared" si="2"/>
        <v>48.13333333333334</v>
      </c>
      <c r="E17" s="54">
        <f t="shared" si="3"/>
        <v>48.166666666666664</v>
      </c>
      <c r="F17" s="54">
        <f t="shared" si="4"/>
        <v>176.7</v>
      </c>
      <c r="G17" s="54">
        <f t="shared" si="5"/>
        <v>132.42750000000001</v>
      </c>
      <c r="H17" s="54">
        <f t="shared" si="6"/>
        <v>70.666666666666671</v>
      </c>
      <c r="I17" s="54">
        <f t="shared" si="7"/>
        <v>98.5</v>
      </c>
      <c r="V17" s="81"/>
      <c r="W17" s="81"/>
      <c r="X17" s="81"/>
    </row>
    <row r="18" spans="1:35" x14ac:dyDescent="0.3">
      <c r="A18" s="86">
        <v>3</v>
      </c>
      <c r="B18" s="54">
        <f t="shared" si="0"/>
        <v>99.25</v>
      </c>
      <c r="C18" s="54">
        <f t="shared" si="1"/>
        <v>179.45</v>
      </c>
      <c r="D18" s="54">
        <f t="shared" si="2"/>
        <v>56.966666666666669</v>
      </c>
      <c r="E18" s="54">
        <f t="shared" si="3"/>
        <v>54.75</v>
      </c>
      <c r="F18" s="54">
        <f t="shared" si="4"/>
        <v>186.55</v>
      </c>
      <c r="G18" s="54">
        <f t="shared" si="5"/>
        <v>138.09416666666669</v>
      </c>
      <c r="H18" s="54">
        <f t="shared" si="6"/>
        <v>86.5</v>
      </c>
      <c r="I18" s="54">
        <f t="shared" si="7"/>
        <v>111.25</v>
      </c>
      <c r="V18" s="81"/>
      <c r="W18" s="81"/>
      <c r="X18" s="81"/>
    </row>
    <row r="19" spans="1:35" x14ac:dyDescent="0.3">
      <c r="A19" s="86">
        <v>4</v>
      </c>
      <c r="B19" s="54">
        <f t="shared" si="0"/>
        <v>103.5</v>
      </c>
      <c r="C19" s="54">
        <f t="shared" si="1"/>
        <v>184.11666666666665</v>
      </c>
      <c r="D19" s="54">
        <f t="shared" si="2"/>
        <v>65.800000000000011</v>
      </c>
      <c r="E19" s="54">
        <f t="shared" si="3"/>
        <v>61.333333333333329</v>
      </c>
      <c r="F19" s="54">
        <f t="shared" si="4"/>
        <v>196.4</v>
      </c>
      <c r="G19" s="54">
        <f t="shared" si="5"/>
        <v>143.76083333333335</v>
      </c>
      <c r="H19" s="54">
        <f t="shared" si="6"/>
        <v>102.33333333333334</v>
      </c>
      <c r="I19" s="54">
        <f t="shared" si="7"/>
        <v>124</v>
      </c>
      <c r="V19" s="81"/>
      <c r="W19" s="81"/>
      <c r="X19" s="81"/>
    </row>
    <row r="20" spans="1:35" x14ac:dyDescent="0.3">
      <c r="A20" s="86">
        <v>5</v>
      </c>
      <c r="B20" s="54">
        <f t="shared" si="0"/>
        <v>107.75</v>
      </c>
      <c r="C20" s="54">
        <f t="shared" si="1"/>
        <v>188.78333333333333</v>
      </c>
      <c r="D20" s="54">
        <f t="shared" si="2"/>
        <v>74.63333333333334</v>
      </c>
      <c r="E20" s="54">
        <f t="shared" si="3"/>
        <v>67.916666666666657</v>
      </c>
      <c r="F20" s="54">
        <f t="shared" si="4"/>
        <v>206.25</v>
      </c>
      <c r="G20" s="54">
        <f t="shared" si="5"/>
        <v>149.42750000000001</v>
      </c>
      <c r="H20" s="54">
        <f t="shared" si="6"/>
        <v>118.16666666666667</v>
      </c>
      <c r="I20" s="54">
        <f t="shared" si="7"/>
        <v>136.75</v>
      </c>
      <c r="V20" s="81"/>
      <c r="W20" s="81"/>
      <c r="X20" s="81"/>
    </row>
    <row r="21" spans="1:35" x14ac:dyDescent="0.3">
      <c r="A21" s="86">
        <v>7</v>
      </c>
      <c r="B21" s="54">
        <f t="shared" si="0"/>
        <v>116.25</v>
      </c>
      <c r="C21" s="54">
        <f t="shared" si="1"/>
        <v>198.11666666666667</v>
      </c>
      <c r="D21" s="54">
        <f t="shared" si="2"/>
        <v>92.300000000000011</v>
      </c>
      <c r="E21" s="54">
        <f t="shared" si="3"/>
        <v>81.083333333333329</v>
      </c>
      <c r="F21" s="54">
        <f t="shared" si="4"/>
        <v>225.95</v>
      </c>
      <c r="G21" s="54">
        <f t="shared" si="5"/>
        <v>160.76083333333335</v>
      </c>
      <c r="H21" s="54">
        <f t="shared" si="6"/>
        <v>149.83333333333334</v>
      </c>
      <c r="I21" s="54">
        <f t="shared" si="7"/>
        <v>162.25</v>
      </c>
      <c r="V21" s="81"/>
      <c r="W21" s="81"/>
      <c r="X21" s="81"/>
    </row>
    <row r="22" spans="1:35" x14ac:dyDescent="0.3">
      <c r="A22" s="86">
        <v>8</v>
      </c>
      <c r="B22" s="54">
        <f t="shared" si="0"/>
        <v>120.5</v>
      </c>
      <c r="C22" s="54">
        <f t="shared" si="1"/>
        <v>202.78333333333333</v>
      </c>
      <c r="D22" s="54">
        <f t="shared" si="2"/>
        <v>101.13333333333334</v>
      </c>
      <c r="E22" s="54">
        <f t="shared" si="3"/>
        <v>87.666666666666657</v>
      </c>
      <c r="F22" s="54">
        <f t="shared" si="4"/>
        <v>235.8</v>
      </c>
      <c r="G22" s="54">
        <f t="shared" si="5"/>
        <v>166.42750000000001</v>
      </c>
      <c r="H22" s="54">
        <f t="shared" si="6"/>
        <v>165.66666666666669</v>
      </c>
      <c r="I22" s="54">
        <f t="shared" si="7"/>
        <v>175</v>
      </c>
      <c r="V22" s="81"/>
      <c r="W22" s="81"/>
      <c r="X22" s="81"/>
    </row>
    <row r="23" spans="1:35" x14ac:dyDescent="0.3">
      <c r="A23" s="86">
        <v>12.2</v>
      </c>
      <c r="B23" s="54">
        <f t="shared" si="0"/>
        <v>138.35</v>
      </c>
      <c r="C23" s="54">
        <f t="shared" si="1"/>
        <v>222.38333333333333</v>
      </c>
      <c r="D23" s="54">
        <f t="shared" si="2"/>
        <v>138.23333333333335</v>
      </c>
      <c r="E23" s="54">
        <f t="shared" si="3"/>
        <v>115.31666666666666</v>
      </c>
      <c r="F23" s="54">
        <f t="shared" si="4"/>
        <v>277.16999999999996</v>
      </c>
      <c r="G23" s="54">
        <f t="shared" si="5"/>
        <v>190.22750000000002</v>
      </c>
      <c r="H23" s="54">
        <f t="shared" si="6"/>
        <v>232.16666666666666</v>
      </c>
      <c r="I23" s="54">
        <f t="shared" si="7"/>
        <v>228.54999999999998</v>
      </c>
      <c r="V23" s="81"/>
      <c r="W23" s="81"/>
      <c r="X23" s="81"/>
    </row>
    <row r="24" spans="1:35" x14ac:dyDescent="0.3">
      <c r="A24" s="86">
        <v>15</v>
      </c>
      <c r="B24" s="54">
        <f t="shared" si="0"/>
        <v>150.25</v>
      </c>
      <c r="C24" s="54">
        <f t="shared" si="1"/>
        <v>235.45</v>
      </c>
      <c r="D24" s="54">
        <f t="shared" si="2"/>
        <v>162.96666666666667</v>
      </c>
      <c r="E24" s="54">
        <f t="shared" si="3"/>
        <v>133.75</v>
      </c>
      <c r="F24" s="54">
        <f t="shared" si="4"/>
        <v>304.75</v>
      </c>
      <c r="G24" s="54">
        <f t="shared" si="5"/>
        <v>206.09416666666669</v>
      </c>
      <c r="H24" s="54">
        <f t="shared" si="6"/>
        <v>276.5</v>
      </c>
      <c r="I24" s="54">
        <f t="shared" si="7"/>
        <v>264.25</v>
      </c>
      <c r="V24" s="81"/>
      <c r="W24" s="81"/>
      <c r="X24" s="81"/>
    </row>
    <row r="25" spans="1:35" x14ac:dyDescent="0.3">
      <c r="A25" s="86">
        <v>19.7</v>
      </c>
      <c r="B25" s="54">
        <f t="shared" si="0"/>
        <v>170.22499999999999</v>
      </c>
      <c r="C25" s="54">
        <f t="shared" si="1"/>
        <v>257.38333333333333</v>
      </c>
      <c r="D25" s="54">
        <f t="shared" si="2"/>
        <v>204.48333333333335</v>
      </c>
      <c r="E25" s="54">
        <f t="shared" si="3"/>
        <v>164.69166666666666</v>
      </c>
      <c r="F25" s="54">
        <f t="shared" si="4"/>
        <v>351.04499999999996</v>
      </c>
      <c r="G25" s="54">
        <f t="shared" si="5"/>
        <v>232.72750000000002</v>
      </c>
      <c r="H25" s="54">
        <f t="shared" si="6"/>
        <v>350.91666666666669</v>
      </c>
      <c r="I25" s="54">
        <f t="shared" si="7"/>
        <v>324.17499999999995</v>
      </c>
      <c r="V25" s="81"/>
      <c r="W25" s="81"/>
      <c r="X25" s="81"/>
    </row>
    <row r="26" spans="1:35" x14ac:dyDescent="0.3">
      <c r="A26" s="86">
        <v>25</v>
      </c>
      <c r="B26" s="54">
        <f t="shared" si="0"/>
        <v>192.75</v>
      </c>
      <c r="C26" s="54">
        <f t="shared" si="1"/>
        <v>282.11666666666667</v>
      </c>
      <c r="D26" s="54">
        <f t="shared" si="2"/>
        <v>251.3</v>
      </c>
      <c r="E26" s="54">
        <f t="shared" si="3"/>
        <v>199.58333333333331</v>
      </c>
      <c r="F26" s="54">
        <f t="shared" si="4"/>
        <v>403.25</v>
      </c>
      <c r="G26" s="54">
        <f t="shared" si="5"/>
        <v>262.76083333333338</v>
      </c>
      <c r="H26" s="54">
        <f t="shared" si="6"/>
        <v>434.83333333333337</v>
      </c>
      <c r="I26" s="54">
        <f t="shared" si="7"/>
        <v>391.75</v>
      </c>
      <c r="V26" s="81"/>
      <c r="W26" s="81"/>
      <c r="X26" s="81"/>
    </row>
    <row r="27" spans="1:35" x14ac:dyDescent="0.3">
      <c r="A27" s="86">
        <v>30</v>
      </c>
      <c r="B27" s="54">
        <f t="shared" si="0"/>
        <v>214</v>
      </c>
      <c r="C27" s="54">
        <f t="shared" si="1"/>
        <v>305.45</v>
      </c>
      <c r="D27" s="54">
        <f t="shared" si="2"/>
        <v>295.4666666666667</v>
      </c>
      <c r="E27" s="54">
        <f t="shared" si="3"/>
        <v>232.5</v>
      </c>
      <c r="F27" s="54">
        <f t="shared" si="4"/>
        <v>452.5</v>
      </c>
      <c r="G27" s="54">
        <f t="shared" si="5"/>
        <v>291.09416666666669</v>
      </c>
      <c r="H27" s="54">
        <f t="shared" si="6"/>
        <v>514</v>
      </c>
      <c r="I27" s="54">
        <f t="shared" si="7"/>
        <v>455.5</v>
      </c>
      <c r="V27" s="81"/>
      <c r="W27" s="81"/>
      <c r="X27" s="81"/>
      <c r="AA27" s="23"/>
      <c r="AI27" s="23"/>
    </row>
    <row r="28" spans="1:35" x14ac:dyDescent="0.3">
      <c r="A28" s="86">
        <v>32.4</v>
      </c>
      <c r="B28" s="54">
        <f t="shared" si="0"/>
        <v>224.2</v>
      </c>
      <c r="C28" s="54">
        <f t="shared" si="1"/>
        <v>316.64999999999998</v>
      </c>
      <c r="D28" s="54">
        <f t="shared" si="2"/>
        <v>316.66666666666663</v>
      </c>
      <c r="E28" s="54">
        <f t="shared" si="3"/>
        <v>248.29999999999998</v>
      </c>
      <c r="F28" s="54">
        <f t="shared" si="4"/>
        <v>476.14</v>
      </c>
      <c r="G28" s="54">
        <f t="shared" si="5"/>
        <v>304.69416666666666</v>
      </c>
      <c r="H28" s="54">
        <f t="shared" si="6"/>
        <v>552</v>
      </c>
      <c r="I28" s="54">
        <f t="shared" si="7"/>
        <v>486.09999999999997</v>
      </c>
      <c r="V28" s="81"/>
      <c r="W28" s="81"/>
      <c r="X28" s="81"/>
      <c r="AA28" s="23"/>
      <c r="AI28" s="23"/>
    </row>
    <row r="29" spans="1:35" x14ac:dyDescent="0.3">
      <c r="A29" s="86">
        <f t="shared" ref="A29:A35" si="8">A28+2</f>
        <v>34.4</v>
      </c>
      <c r="B29" s="54">
        <f t="shared" si="0"/>
        <v>232.7</v>
      </c>
      <c r="C29" s="54">
        <f t="shared" si="1"/>
        <v>325.98333333333335</v>
      </c>
      <c r="D29" s="54">
        <f t="shared" si="2"/>
        <v>334.33333333333337</v>
      </c>
      <c r="E29" s="54">
        <f t="shared" si="3"/>
        <v>261.46666666666664</v>
      </c>
      <c r="F29" s="54">
        <f t="shared" si="4"/>
        <v>495.84</v>
      </c>
      <c r="G29" s="54">
        <f t="shared" si="5"/>
        <v>316.02750000000003</v>
      </c>
      <c r="H29" s="54">
        <f t="shared" si="6"/>
        <v>583.66666666666663</v>
      </c>
      <c r="I29" s="54">
        <f t="shared" si="7"/>
        <v>511.59999999999997</v>
      </c>
      <c r="V29" s="81"/>
      <c r="W29" s="81"/>
      <c r="X29" s="81"/>
      <c r="AA29" s="23"/>
      <c r="AI29" s="23"/>
    </row>
    <row r="30" spans="1:35" x14ac:dyDescent="0.3">
      <c r="A30" s="86">
        <f t="shared" si="8"/>
        <v>36.4</v>
      </c>
      <c r="B30" s="54">
        <f t="shared" si="0"/>
        <v>241.2</v>
      </c>
      <c r="C30" s="54">
        <f t="shared" si="1"/>
        <v>335.31666666666666</v>
      </c>
      <c r="D30" s="54">
        <f t="shared" si="2"/>
        <v>352</v>
      </c>
      <c r="E30" s="54">
        <f t="shared" si="3"/>
        <v>274.63333333333333</v>
      </c>
      <c r="F30" s="54">
        <f t="shared" si="4"/>
        <v>515.54</v>
      </c>
      <c r="G30" s="54">
        <f t="shared" si="5"/>
        <v>327.36083333333335</v>
      </c>
      <c r="H30" s="54">
        <f t="shared" si="6"/>
        <v>615.33333333333337</v>
      </c>
      <c r="I30" s="54">
        <f t="shared" si="7"/>
        <v>537.09999999999991</v>
      </c>
      <c r="V30" s="81"/>
      <c r="W30" s="81"/>
      <c r="X30" s="81"/>
      <c r="AA30" s="23"/>
      <c r="AI30" s="23"/>
    </row>
    <row r="31" spans="1:35" x14ac:dyDescent="0.3">
      <c r="A31" s="86">
        <f t="shared" si="8"/>
        <v>38.4</v>
      </c>
      <c r="B31" s="54">
        <f t="shared" si="0"/>
        <v>249.7</v>
      </c>
      <c r="C31" s="54">
        <f t="shared" si="1"/>
        <v>344.65</v>
      </c>
      <c r="D31" s="54">
        <f t="shared" si="2"/>
        <v>369.66666666666663</v>
      </c>
      <c r="E31" s="54">
        <f t="shared" si="3"/>
        <v>287.79999999999995</v>
      </c>
      <c r="F31" s="54">
        <f t="shared" si="4"/>
        <v>535.24</v>
      </c>
      <c r="G31" s="54">
        <f t="shared" si="5"/>
        <v>338.69416666666666</v>
      </c>
      <c r="H31" s="54">
        <f t="shared" si="6"/>
        <v>647</v>
      </c>
      <c r="I31" s="54">
        <f t="shared" si="7"/>
        <v>562.59999999999991</v>
      </c>
      <c r="V31" s="81"/>
      <c r="W31" s="81"/>
      <c r="X31" s="81"/>
      <c r="AA31" s="23"/>
      <c r="AI31" s="23"/>
    </row>
    <row r="32" spans="1:35" x14ac:dyDescent="0.3">
      <c r="A32" s="86">
        <f t="shared" si="8"/>
        <v>40.4</v>
      </c>
      <c r="B32" s="54">
        <f t="shared" si="0"/>
        <v>258.2</v>
      </c>
      <c r="C32" s="54">
        <f t="shared" si="1"/>
        <v>353.98333333333335</v>
      </c>
      <c r="D32" s="54">
        <f t="shared" si="2"/>
        <v>387.33333333333337</v>
      </c>
      <c r="E32" s="54">
        <f t="shared" si="3"/>
        <v>300.96666666666664</v>
      </c>
      <c r="F32" s="54">
        <f t="shared" si="4"/>
        <v>554.94000000000005</v>
      </c>
      <c r="G32" s="54">
        <f t="shared" si="5"/>
        <v>350.02750000000003</v>
      </c>
      <c r="H32" s="54">
        <f t="shared" si="6"/>
        <v>678.66666666666663</v>
      </c>
      <c r="I32" s="54">
        <f t="shared" si="7"/>
        <v>588.1</v>
      </c>
      <c r="V32" s="81"/>
      <c r="W32" s="81"/>
      <c r="X32" s="81"/>
      <c r="AA32" s="23"/>
      <c r="AI32" s="23"/>
    </row>
    <row r="33" spans="1:35" x14ac:dyDescent="0.3">
      <c r="A33" s="86">
        <f t="shared" si="8"/>
        <v>42.4</v>
      </c>
      <c r="B33" s="54">
        <f t="shared" si="0"/>
        <v>266.7</v>
      </c>
      <c r="C33" s="54">
        <f t="shared" si="1"/>
        <v>363.31666666666666</v>
      </c>
      <c r="D33" s="54">
        <f t="shared" si="2"/>
        <v>405</v>
      </c>
      <c r="E33" s="54">
        <f t="shared" si="3"/>
        <v>314.13333333333333</v>
      </c>
      <c r="F33" s="54">
        <f t="shared" si="4"/>
        <v>574.64</v>
      </c>
      <c r="G33" s="54">
        <f t="shared" si="5"/>
        <v>361.36083333333335</v>
      </c>
      <c r="H33" s="54">
        <f t="shared" si="6"/>
        <v>710.33333333333337</v>
      </c>
      <c r="I33" s="54">
        <f t="shared" si="7"/>
        <v>613.6</v>
      </c>
      <c r="V33" s="81"/>
      <c r="W33" s="81"/>
      <c r="X33" s="81"/>
      <c r="AA33" s="23"/>
      <c r="AI33" s="23"/>
    </row>
    <row r="34" spans="1:35" x14ac:dyDescent="0.3">
      <c r="A34" s="86">
        <f t="shared" si="8"/>
        <v>44.4</v>
      </c>
      <c r="B34" s="54">
        <f t="shared" si="0"/>
        <v>275.2</v>
      </c>
      <c r="C34" s="54">
        <f t="shared" si="1"/>
        <v>372.65</v>
      </c>
      <c r="D34" s="54">
        <f t="shared" si="2"/>
        <v>422.66666666666663</v>
      </c>
      <c r="E34" s="54">
        <f t="shared" si="3"/>
        <v>327.29999999999995</v>
      </c>
      <c r="F34" s="54">
        <f t="shared" si="4"/>
        <v>594.33999999999992</v>
      </c>
      <c r="G34" s="54">
        <f t="shared" si="5"/>
        <v>372.69416666666666</v>
      </c>
      <c r="H34" s="54">
        <f t="shared" si="6"/>
        <v>742</v>
      </c>
      <c r="I34" s="54">
        <f t="shared" si="7"/>
        <v>639.1</v>
      </c>
      <c r="V34" s="81"/>
      <c r="W34" s="81"/>
      <c r="X34" s="81"/>
      <c r="AA34" s="23"/>
      <c r="AI34" s="23"/>
    </row>
    <row r="35" spans="1:35" x14ac:dyDescent="0.3">
      <c r="A35" s="86">
        <f t="shared" si="8"/>
        <v>46.4</v>
      </c>
      <c r="B35" s="54">
        <f t="shared" si="0"/>
        <v>283.7</v>
      </c>
      <c r="C35" s="54">
        <f t="shared" si="1"/>
        <v>381.98333333333335</v>
      </c>
      <c r="D35" s="54">
        <f t="shared" si="2"/>
        <v>440.33333333333337</v>
      </c>
      <c r="E35" s="54">
        <f t="shared" si="3"/>
        <v>340.46666666666664</v>
      </c>
      <c r="F35" s="54">
        <f t="shared" si="4"/>
        <v>614.04</v>
      </c>
      <c r="G35" s="54">
        <f t="shared" si="5"/>
        <v>384.02750000000003</v>
      </c>
      <c r="H35" s="54">
        <f t="shared" si="6"/>
        <v>773.66666666666663</v>
      </c>
      <c r="I35" s="54">
        <f t="shared" si="7"/>
        <v>664.6</v>
      </c>
      <c r="AA35" s="23"/>
      <c r="AI35" s="23"/>
    </row>
    <row r="36" spans="1:35" x14ac:dyDescent="0.3">
      <c r="A36" s="86">
        <f>A35+10</f>
        <v>56.4</v>
      </c>
      <c r="B36" s="54">
        <f t="shared" si="0"/>
        <v>326.2</v>
      </c>
      <c r="C36" s="54">
        <f t="shared" si="1"/>
        <v>428.65</v>
      </c>
      <c r="D36" s="54">
        <f t="shared" si="2"/>
        <v>528.66666666666674</v>
      </c>
      <c r="E36" s="54">
        <f t="shared" si="3"/>
        <v>406.29999999999995</v>
      </c>
      <c r="AA36" s="23"/>
      <c r="AI36" s="23"/>
    </row>
    <row r="37" spans="1:35" x14ac:dyDescent="0.3">
      <c r="A37" s="86">
        <v>68</v>
      </c>
      <c r="B37" s="54">
        <f t="shared" si="0"/>
        <v>375.5</v>
      </c>
      <c r="C37" s="54">
        <f t="shared" si="1"/>
        <v>482.78333333333336</v>
      </c>
      <c r="D37" s="54">
        <f t="shared" si="2"/>
        <v>631.13333333333344</v>
      </c>
      <c r="E37" s="54">
        <f t="shared" si="3"/>
        <v>482.66666666666663</v>
      </c>
      <c r="AA37" s="23"/>
      <c r="AI37" s="23"/>
    </row>
    <row r="38" spans="1:35" x14ac:dyDescent="0.3">
      <c r="A38" s="86">
        <f t="shared" ref="A38:A40" si="9">A37+10</f>
        <v>78</v>
      </c>
      <c r="B38" s="54">
        <f t="shared" si="0"/>
        <v>418</v>
      </c>
      <c r="C38" s="54">
        <f t="shared" si="1"/>
        <v>529.45000000000005</v>
      </c>
      <c r="D38" s="54">
        <f t="shared" si="2"/>
        <v>719.4666666666667</v>
      </c>
      <c r="E38" s="54">
        <f t="shared" si="3"/>
        <v>548.5</v>
      </c>
      <c r="AA38" s="23"/>
      <c r="AI38" s="23"/>
    </row>
    <row r="39" spans="1:35" x14ac:dyDescent="0.3">
      <c r="A39" s="86">
        <f t="shared" si="9"/>
        <v>88</v>
      </c>
      <c r="B39" s="54">
        <f t="shared" si="0"/>
        <v>460.5</v>
      </c>
      <c r="C39" s="54">
        <f t="shared" si="1"/>
        <v>576.11666666666667</v>
      </c>
      <c r="D39" s="54">
        <f t="shared" si="2"/>
        <v>807.80000000000007</v>
      </c>
      <c r="E39" s="54">
        <f t="shared" si="3"/>
        <v>614.33333333333326</v>
      </c>
      <c r="AA39" s="23"/>
      <c r="AI39" s="23"/>
    </row>
    <row r="40" spans="1:35" x14ac:dyDescent="0.3">
      <c r="A40" s="86">
        <f t="shared" si="9"/>
        <v>98</v>
      </c>
      <c r="B40" s="54">
        <f t="shared" si="0"/>
        <v>503</v>
      </c>
      <c r="C40" s="54">
        <f t="shared" si="1"/>
        <v>622.7833333333333</v>
      </c>
      <c r="D40" s="54">
        <f t="shared" si="2"/>
        <v>896.13333333333344</v>
      </c>
      <c r="E40" s="54">
        <f t="shared" si="3"/>
        <v>680.16666666666663</v>
      </c>
      <c r="AA40" s="23"/>
      <c r="AI40" s="23"/>
    </row>
    <row r="41" spans="1:35" x14ac:dyDescent="0.3">
      <c r="AA41" s="23"/>
      <c r="AI41" s="23"/>
    </row>
    <row r="42" spans="1:35" x14ac:dyDescent="0.3">
      <c r="AA42" s="23"/>
      <c r="AI42" s="23"/>
    </row>
    <row r="43" spans="1:35" x14ac:dyDescent="0.3">
      <c r="AA43" s="23"/>
      <c r="AI43" s="23"/>
    </row>
    <row r="44" spans="1:35" x14ac:dyDescent="0.3">
      <c r="AA44" s="23"/>
      <c r="AI44" s="23"/>
    </row>
    <row r="45" spans="1:35" x14ac:dyDescent="0.3">
      <c r="AA45" s="23"/>
      <c r="AI45" s="23"/>
    </row>
    <row r="46" spans="1:35" x14ac:dyDescent="0.3">
      <c r="AA46" s="23"/>
      <c r="AI46" s="23"/>
    </row>
    <row r="47" spans="1:35" x14ac:dyDescent="0.3">
      <c r="AA47" s="23"/>
      <c r="AI47" s="23"/>
    </row>
    <row r="48" spans="1:35" x14ac:dyDescent="0.3">
      <c r="AA48" s="23"/>
      <c r="AI48" s="23"/>
    </row>
    <row r="49" spans="27:35" x14ac:dyDescent="0.3">
      <c r="AA49" s="23"/>
      <c r="AI49" s="23"/>
    </row>
    <row r="50" spans="27:35" x14ac:dyDescent="0.3">
      <c r="AA50" s="23"/>
      <c r="AI50" s="23"/>
    </row>
    <row r="51" spans="27:35" x14ac:dyDescent="0.3">
      <c r="AA51" s="23"/>
      <c r="AI51" s="23"/>
    </row>
    <row r="52" spans="27:35" x14ac:dyDescent="0.3">
      <c r="AA52" s="23"/>
      <c r="AI52" s="23"/>
    </row>
    <row r="53" spans="27:35" x14ac:dyDescent="0.3">
      <c r="AA53" s="23"/>
      <c r="AI53" s="23"/>
    </row>
    <row r="54" spans="27:35" x14ac:dyDescent="0.3">
      <c r="AA54" s="23"/>
      <c r="AI54" s="23"/>
    </row>
    <row r="55" spans="27:35" x14ac:dyDescent="0.3">
      <c r="AA55" s="23"/>
      <c r="AI55" s="23"/>
    </row>
    <row r="56" spans="27:35" x14ac:dyDescent="0.3">
      <c r="AA56" s="23"/>
      <c r="AI56" s="23"/>
    </row>
    <row r="57" spans="27:35" x14ac:dyDescent="0.3">
      <c r="AA57" s="23"/>
      <c r="AI57" s="23"/>
    </row>
    <row r="58" spans="27:35" x14ac:dyDescent="0.3">
      <c r="AA58" s="23"/>
      <c r="AI58" s="23"/>
    </row>
    <row r="59" spans="27:35" x14ac:dyDescent="0.3">
      <c r="AA59" s="23"/>
      <c r="AI59" s="23"/>
    </row>
    <row r="60" spans="27:35" x14ac:dyDescent="0.3">
      <c r="AA60" s="23"/>
      <c r="AI60" s="23"/>
    </row>
    <row r="61" spans="27:35" x14ac:dyDescent="0.3">
      <c r="AA61" s="23"/>
      <c r="AI61" s="23"/>
    </row>
    <row r="62" spans="27:35" x14ac:dyDescent="0.3">
      <c r="AA62" s="23"/>
      <c r="AI62" s="23"/>
    </row>
    <row r="63" spans="27:35" x14ac:dyDescent="0.3">
      <c r="AA63" s="23"/>
      <c r="AI63" s="23"/>
    </row>
    <row r="64" spans="27:35" x14ac:dyDescent="0.3">
      <c r="AA64" s="23"/>
      <c r="AI64" s="23"/>
    </row>
    <row r="65" spans="27:35" x14ac:dyDescent="0.3">
      <c r="AA65" s="23"/>
      <c r="AI65" s="23"/>
    </row>
    <row r="66" spans="27:35" x14ac:dyDescent="0.3">
      <c r="AA66" s="23"/>
      <c r="AI66" s="23"/>
    </row>
    <row r="67" spans="27:35" x14ac:dyDescent="0.3">
      <c r="AA67" s="23"/>
      <c r="AI67" s="23"/>
    </row>
    <row r="68" spans="27:35" x14ac:dyDescent="0.3">
      <c r="AA68" s="23"/>
      <c r="AI68" s="23"/>
    </row>
    <row r="69" spans="27:35" x14ac:dyDescent="0.3">
      <c r="AA69" s="23"/>
      <c r="AI69" s="23"/>
    </row>
    <row r="70" spans="27:35" x14ac:dyDescent="0.3">
      <c r="AA70" s="23"/>
      <c r="AI70" s="23"/>
    </row>
    <row r="71" spans="27:35" x14ac:dyDescent="0.3">
      <c r="AA71" s="23"/>
      <c r="AI71" s="23"/>
    </row>
    <row r="72" spans="27:35" x14ac:dyDescent="0.3">
      <c r="AA72" s="23"/>
      <c r="AI72" s="23"/>
    </row>
    <row r="73" spans="27:35" x14ac:dyDescent="0.3">
      <c r="AA73" s="23"/>
      <c r="AI73" s="23"/>
    </row>
    <row r="74" spans="27:35" x14ac:dyDescent="0.3">
      <c r="AA74" s="23"/>
      <c r="AI74" s="23"/>
    </row>
    <row r="75" spans="27:35" x14ac:dyDescent="0.3">
      <c r="AA75" s="23"/>
      <c r="AI75" s="23"/>
    </row>
    <row r="76" spans="27:35" x14ac:dyDescent="0.3">
      <c r="AA76" s="23"/>
      <c r="AI76" s="23"/>
    </row>
    <row r="77" spans="27:35" x14ac:dyDescent="0.3">
      <c r="AA77" s="23"/>
      <c r="AI77" s="23"/>
    </row>
    <row r="78" spans="27:35" x14ac:dyDescent="0.3">
      <c r="AA78" s="23"/>
      <c r="AI78" s="23"/>
    </row>
    <row r="79" spans="27:35" x14ac:dyDescent="0.3">
      <c r="AA79" s="23"/>
      <c r="AI79" s="23"/>
    </row>
    <row r="80" spans="27:35" x14ac:dyDescent="0.3">
      <c r="AA80" s="23"/>
      <c r="AI80" s="23"/>
    </row>
    <row r="81" spans="27:35" x14ac:dyDescent="0.3">
      <c r="AA81" s="23"/>
      <c r="AI81" s="23"/>
    </row>
    <row r="82" spans="27:35" x14ac:dyDescent="0.3">
      <c r="AA82" s="23"/>
      <c r="AI82" s="23"/>
    </row>
    <row r="83" spans="27:35" x14ac:dyDescent="0.3">
      <c r="AA83" s="23"/>
      <c r="AI83" s="23"/>
    </row>
    <row r="84" spans="27:35" x14ac:dyDescent="0.3">
      <c r="AA84" s="23"/>
      <c r="AI84" s="23"/>
    </row>
    <row r="85" spans="27:35" x14ac:dyDescent="0.3">
      <c r="AA85" s="23"/>
      <c r="AI85" s="23"/>
    </row>
    <row r="86" spans="27:35" x14ac:dyDescent="0.3">
      <c r="AA86" s="23"/>
      <c r="AI86" s="23"/>
    </row>
    <row r="87" spans="27:35" x14ac:dyDescent="0.3">
      <c r="AA87" s="23"/>
      <c r="AI87" s="23"/>
    </row>
    <row r="88" spans="27:35" x14ac:dyDescent="0.3">
      <c r="AA88" s="23"/>
      <c r="AI88" s="23"/>
    </row>
    <row r="89" spans="27:35" x14ac:dyDescent="0.3">
      <c r="AA89" s="23"/>
      <c r="AI89" s="23"/>
    </row>
    <row r="90" spans="27:35" x14ac:dyDescent="0.3">
      <c r="AA90" s="23"/>
      <c r="AI90" s="23"/>
    </row>
    <row r="91" spans="27:35" x14ac:dyDescent="0.3">
      <c r="AA91" s="23"/>
      <c r="AI91" s="23"/>
    </row>
    <row r="92" spans="27:35" x14ac:dyDescent="0.3">
      <c r="AA92" s="23"/>
      <c r="AI92" s="23"/>
    </row>
    <row r="93" spans="27:35" x14ac:dyDescent="0.3">
      <c r="AA93" s="23"/>
      <c r="AI93" s="23"/>
    </row>
    <row r="94" spans="27:35" x14ac:dyDescent="0.3">
      <c r="AA94" s="23"/>
      <c r="AI94" s="23"/>
    </row>
    <row r="95" spans="27:35" x14ac:dyDescent="0.3">
      <c r="AA95" s="23"/>
      <c r="AI95" s="23"/>
    </row>
    <row r="96" spans="27:35" x14ac:dyDescent="0.3">
      <c r="AA96" s="23"/>
      <c r="AI96" s="23"/>
    </row>
    <row r="97" spans="27:35" x14ac:dyDescent="0.3">
      <c r="AA97" s="23"/>
      <c r="AI97" s="23"/>
    </row>
    <row r="98" spans="27:35" x14ac:dyDescent="0.3">
      <c r="AA98" s="23"/>
      <c r="AI98" s="23"/>
    </row>
    <row r="99" spans="27:35" x14ac:dyDescent="0.3">
      <c r="AA99" s="23"/>
      <c r="AI99" s="23"/>
    </row>
    <row r="100" spans="27:35" x14ac:dyDescent="0.3">
      <c r="AA100" s="23"/>
      <c r="AI100" s="23"/>
    </row>
    <row r="101" spans="27:35" x14ac:dyDescent="0.3">
      <c r="AA101" s="23"/>
      <c r="AI101" s="23"/>
    </row>
    <row r="102" spans="27:35" x14ac:dyDescent="0.3">
      <c r="AA102" s="23"/>
      <c r="AI102" s="23"/>
    </row>
    <row r="103" spans="27:35" x14ac:dyDescent="0.3">
      <c r="AA103" s="23"/>
      <c r="AI103" s="23"/>
    </row>
    <row r="104" spans="27:35" x14ac:dyDescent="0.3">
      <c r="AA104" s="23"/>
      <c r="AI104" s="23"/>
    </row>
    <row r="105" spans="27:35" x14ac:dyDescent="0.3">
      <c r="AA105" s="23"/>
      <c r="AI105" s="23"/>
    </row>
    <row r="106" spans="27:35" x14ac:dyDescent="0.3">
      <c r="AA106" s="23"/>
      <c r="AI106" s="23"/>
    </row>
    <row r="107" spans="27:35" x14ac:dyDescent="0.3">
      <c r="AA107" s="23"/>
      <c r="AI107" s="23"/>
    </row>
    <row r="108" spans="27:35" x14ac:dyDescent="0.3">
      <c r="AA108" s="23"/>
      <c r="AI108" s="23"/>
    </row>
    <row r="109" spans="27:35" x14ac:dyDescent="0.3">
      <c r="AA109" s="23"/>
      <c r="AI109" s="23"/>
    </row>
    <row r="110" spans="27:35" x14ac:dyDescent="0.3">
      <c r="AA110" s="23"/>
      <c r="AI110" s="23"/>
    </row>
    <row r="111" spans="27:35" x14ac:dyDescent="0.3">
      <c r="AA111" s="23"/>
      <c r="AI111" s="23"/>
    </row>
    <row r="112" spans="27:35" x14ac:dyDescent="0.3">
      <c r="AA112" s="23"/>
      <c r="AI112" s="23"/>
    </row>
    <row r="113" spans="27:35" x14ac:dyDescent="0.3">
      <c r="AA113" s="23"/>
      <c r="AI113" s="23"/>
    </row>
    <row r="114" spans="27:35" x14ac:dyDescent="0.3">
      <c r="AA114" s="23"/>
      <c r="AI114" s="23"/>
    </row>
    <row r="115" spans="27:35" x14ac:dyDescent="0.3">
      <c r="AA115" s="23"/>
      <c r="AI115" s="23"/>
    </row>
    <row r="116" spans="27:35" x14ac:dyDescent="0.3">
      <c r="AA116" s="23"/>
      <c r="AI116" s="23"/>
    </row>
    <row r="117" spans="27:35" x14ac:dyDescent="0.3">
      <c r="AA117" s="23"/>
      <c r="AI117" s="23"/>
    </row>
    <row r="118" spans="27:35" x14ac:dyDescent="0.3">
      <c r="AA118" s="23"/>
      <c r="AI118" s="23"/>
    </row>
    <row r="119" spans="27:35" x14ac:dyDescent="0.3">
      <c r="AA119" s="23"/>
      <c r="AI119" s="23"/>
    </row>
    <row r="120" spans="27:35" x14ac:dyDescent="0.3">
      <c r="AA120" s="23"/>
      <c r="AI120" s="23"/>
    </row>
    <row r="121" spans="27:35" x14ac:dyDescent="0.3">
      <c r="AA121" s="23"/>
      <c r="AI121" s="23"/>
    </row>
    <row r="122" spans="27:35" x14ac:dyDescent="0.3">
      <c r="AA122" s="23"/>
      <c r="AI122" s="23"/>
    </row>
    <row r="123" spans="27:35" x14ac:dyDescent="0.3">
      <c r="AA123" s="23"/>
      <c r="AI123" s="23"/>
    </row>
    <row r="124" spans="27:35" x14ac:dyDescent="0.3">
      <c r="AA124" s="23"/>
      <c r="AI124" s="23"/>
    </row>
    <row r="125" spans="27:35" x14ac:dyDescent="0.3">
      <c r="AA125" s="23"/>
      <c r="AI125" s="23"/>
    </row>
    <row r="126" spans="27:35" x14ac:dyDescent="0.3">
      <c r="AA126" s="23"/>
      <c r="AI126" s="23"/>
    </row>
    <row r="127" spans="27:35" x14ac:dyDescent="0.3">
      <c r="AA127" s="23"/>
      <c r="AI127" s="23"/>
    </row>
    <row r="128" spans="27:35" x14ac:dyDescent="0.3">
      <c r="AA128" s="23"/>
      <c r="AI128" s="23"/>
    </row>
    <row r="129" spans="27:35" x14ac:dyDescent="0.3">
      <c r="AA129" s="23"/>
      <c r="AI129" s="23"/>
    </row>
    <row r="130" spans="27:35" x14ac:dyDescent="0.3">
      <c r="AA130" s="23"/>
      <c r="AI130" s="23"/>
    </row>
    <row r="131" spans="27:35" x14ac:dyDescent="0.3">
      <c r="AA131" s="23"/>
      <c r="AI131" s="23"/>
    </row>
    <row r="132" spans="27:35" x14ac:dyDescent="0.3">
      <c r="AA132" s="23"/>
      <c r="AI132" s="23"/>
    </row>
    <row r="133" spans="27:35" x14ac:dyDescent="0.3">
      <c r="AA133" s="23"/>
      <c r="AI133" s="23"/>
    </row>
    <row r="134" spans="27:35" x14ac:dyDescent="0.3">
      <c r="AA134" s="23"/>
      <c r="AI134" s="23"/>
    </row>
    <row r="135" spans="27:35" x14ac:dyDescent="0.3">
      <c r="AA135" s="23"/>
      <c r="AI135" s="23"/>
    </row>
    <row r="136" spans="27:35" x14ac:dyDescent="0.3">
      <c r="AA136" s="23"/>
      <c r="AI136" s="23"/>
    </row>
    <row r="137" spans="27:35" x14ac:dyDescent="0.3">
      <c r="AA137" s="23"/>
      <c r="AI137" s="23"/>
    </row>
    <row r="138" spans="27:35" x14ac:dyDescent="0.3">
      <c r="AA138" s="23"/>
      <c r="AI138" s="23"/>
    </row>
    <row r="139" spans="27:35" x14ac:dyDescent="0.3">
      <c r="AA139" s="23"/>
      <c r="AI139" s="23"/>
    </row>
    <row r="140" spans="27:35" x14ac:dyDescent="0.3">
      <c r="AA140" s="23"/>
      <c r="AI140" s="23"/>
    </row>
    <row r="141" spans="27:35" x14ac:dyDescent="0.3">
      <c r="AA141" s="23"/>
      <c r="AI141" s="23"/>
    </row>
    <row r="142" spans="27:35" x14ac:dyDescent="0.3">
      <c r="AA142" s="23"/>
      <c r="AI142" s="23"/>
    </row>
    <row r="143" spans="27:35" x14ac:dyDescent="0.3">
      <c r="AA143" s="23"/>
      <c r="AI143" s="23"/>
    </row>
    <row r="144" spans="27:35" x14ac:dyDescent="0.3">
      <c r="AA144" s="23"/>
      <c r="AI144" s="23"/>
    </row>
    <row r="145" spans="27:35" x14ac:dyDescent="0.3">
      <c r="AA145" s="23"/>
      <c r="AI145" s="23"/>
    </row>
    <row r="146" spans="27:35" x14ac:dyDescent="0.3">
      <c r="AA146" s="23"/>
      <c r="AI146" s="23"/>
    </row>
    <row r="147" spans="27:35" x14ac:dyDescent="0.3">
      <c r="AA147" s="23"/>
      <c r="AI147" s="23"/>
    </row>
    <row r="148" spans="27:35" x14ac:dyDescent="0.3">
      <c r="AA148" s="23"/>
      <c r="AI148" s="23"/>
    </row>
    <row r="149" spans="27:35" x14ac:dyDescent="0.3">
      <c r="AA149" s="23"/>
      <c r="AI149" s="23"/>
    </row>
  </sheetData>
  <mergeCells count="15">
    <mergeCell ref="B13:E13"/>
    <mergeCell ref="F13:I13"/>
    <mergeCell ref="Q5:U5"/>
    <mergeCell ref="V5:Y5"/>
    <mergeCell ref="L5:P5"/>
    <mergeCell ref="B5:F5"/>
    <mergeCell ref="G5:K5"/>
    <mergeCell ref="B6:E6"/>
    <mergeCell ref="G6:J6"/>
    <mergeCell ref="L6:O6"/>
    <mergeCell ref="Q6:T6"/>
    <mergeCell ref="B7:C7"/>
    <mergeCell ref="G7:H7"/>
    <mergeCell ref="L7:M7"/>
    <mergeCell ref="Q7:R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Futurs possibles</vt:lpstr>
      <vt:lpstr>Liaisons</vt:lpstr>
      <vt:lpstr>Comparaison CG</vt:lpstr>
      <vt:lpstr>Paris-Berlin</vt:lpstr>
      <vt:lpstr>Paris-Genève</vt:lpstr>
      <vt:lpstr>Valeur du temps et CG</vt:lpstr>
      <vt:lpstr>'Paris-Genève'!_ftn1</vt:lpstr>
      <vt:lpstr>'Paris-Genève'!_ftnref1</vt:lpstr>
      <vt:lpstr>Coût_généralisé</vt:lpstr>
      <vt:lpstr>'Paris-Genève'!Zone_d_impression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odebroca</cp:lastModifiedBy>
  <dcterms:created xsi:type="dcterms:W3CDTF">2017-01-02T17:19:29Z</dcterms:created>
  <dcterms:modified xsi:type="dcterms:W3CDTF">2017-07-26T11:06:51Z</dcterms:modified>
</cp:coreProperties>
</file>