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omments3.xml" ContentType="application/vnd.openxmlformats-officedocument.spreadsheetml.comments+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01 CGSP\01DDDN\Le calcul socioéconomique\Méthodes\Thèmes transversaux\Valeurs tutélaires\"/>
    </mc:Choice>
  </mc:AlternateContent>
  <bookViews>
    <workbookView xWindow="-60" yWindow="2970" windowWidth="20730" windowHeight="7875" activeTab="1"/>
  </bookViews>
  <sheets>
    <sheet name="INTRODUCTION" sheetId="9" r:id="rId1"/>
    <sheet name="PARAMETRES" sheetId="3" r:id="rId2"/>
    <sheet name="I.SANTE" sheetId="2" r:id="rId3"/>
    <sheet name="II.CLIMAT" sheetId="10" r:id="rId4"/>
    <sheet name="III.ENVIRONNEMENT" sheetId="4" r:id="rId5"/>
    <sheet name="IV. TEMPS" sheetId="6" r:id="rId6"/>
    <sheet name="V. BRUIT" sheetId="11" r:id="rId7"/>
    <sheet name="VI. DIPLÔME" sheetId="13" r:id="rId8"/>
    <sheet name="Pour information" sheetId="12" r:id="rId9"/>
  </sheets>
  <definedNames>
    <definedName name="Lden">PARAMETRES!$A$33:$A$63</definedName>
    <definedName name="ta">PARAMETRES!$D$33:$D$63</definedName>
    <definedName name="tf">PARAMETRES!$C$33:$C$63</definedName>
    <definedName name="tr">PARAMETRES!$B$33:$B$63</definedName>
    <definedName name="Transf2010">PARAMETRES!$D$24</definedName>
    <definedName name="Transf2013">PARAMETRES!$D$25</definedName>
    <definedName name="Transf2015">PARAMETRES!$D$26</definedName>
    <definedName name="Transf2018">PARAMETRES!$D$27</definedName>
  </definedNames>
  <calcPr calcId="162913"/>
</workbook>
</file>

<file path=xl/calcChain.xml><?xml version="1.0" encoding="utf-8"?>
<calcChain xmlns="http://schemas.openxmlformats.org/spreadsheetml/2006/main">
  <c r="D9" i="13" l="1"/>
  <c r="B16" i="13" l="1"/>
  <c r="G2" i="13"/>
  <c r="D13" i="13"/>
  <c r="D12" i="13"/>
  <c r="D11" i="13"/>
  <c r="D10" i="13"/>
  <c r="D8" i="13"/>
  <c r="D7" i="13"/>
  <c r="D6" i="13"/>
  <c r="P11" i="3"/>
  <c r="O11" i="3"/>
  <c r="N11" i="3"/>
  <c r="M11" i="3"/>
  <c r="L11" i="3"/>
  <c r="K11" i="3"/>
  <c r="J11" i="3"/>
  <c r="I11" i="3"/>
  <c r="H11" i="3"/>
  <c r="G11" i="3"/>
  <c r="F11" i="3"/>
  <c r="E11" i="3"/>
  <c r="D11" i="3"/>
  <c r="G2" i="11" l="1"/>
  <c r="I71" i="11" s="1"/>
  <c r="I21" i="3"/>
  <c r="H21" i="3"/>
  <c r="G21" i="3"/>
  <c r="F21" i="3"/>
  <c r="E21" i="3"/>
  <c r="D21" i="3"/>
  <c r="D77" i="11" l="1"/>
  <c r="I6" i="11"/>
  <c r="B29" i="11"/>
  <c r="B50" i="11"/>
  <c r="D79" i="11"/>
  <c r="D78" i="11"/>
  <c r="D76" i="11"/>
  <c r="O7" i="11"/>
  <c r="I27" i="11"/>
  <c r="I47" i="11"/>
  <c r="B23" i="3"/>
  <c r="P15" i="3" l="1"/>
  <c r="O15" i="3"/>
  <c r="N15" i="3"/>
  <c r="M15" i="3"/>
  <c r="Q8" i="3" l="1"/>
  <c r="R8" i="3" s="1"/>
  <c r="S8" i="3" s="1"/>
  <c r="T8" i="3" s="1"/>
  <c r="U8" i="3" s="1"/>
  <c r="V8" i="3" s="1"/>
  <c r="W8" i="3" s="1"/>
  <c r="X8" i="3" s="1"/>
  <c r="Y8" i="3" s="1"/>
  <c r="Z8" i="3" s="1"/>
  <c r="AA8" i="3" s="1"/>
  <c r="AB8" i="3" s="1"/>
  <c r="AC8" i="3" s="1"/>
  <c r="AD8" i="3" s="1"/>
  <c r="AE8" i="3" s="1"/>
  <c r="AF8" i="3" s="1"/>
  <c r="AG8" i="3" s="1"/>
  <c r="AH8" i="3" s="1"/>
  <c r="AI8" i="3" s="1"/>
  <c r="AJ8" i="3" s="1"/>
  <c r="AK8" i="3" s="1"/>
  <c r="AL8" i="3" s="1"/>
  <c r="AM8" i="3" s="1"/>
  <c r="AN8" i="3" s="1"/>
  <c r="AO8" i="3" s="1"/>
  <c r="AP8" i="3" s="1"/>
  <c r="AQ8" i="3" s="1"/>
  <c r="AR8" i="3" s="1"/>
  <c r="AS8" i="3" s="1"/>
  <c r="AT8" i="3" s="1"/>
  <c r="AU8" i="3" s="1"/>
  <c r="AV8" i="3" s="1"/>
  <c r="AW8" i="3" s="1"/>
  <c r="AX8" i="3" s="1"/>
  <c r="AY8" i="3" s="1"/>
  <c r="AZ8" i="3" s="1"/>
  <c r="BA8" i="3" s="1"/>
  <c r="BB8" i="3" s="1"/>
  <c r="BC8" i="3" s="1"/>
  <c r="BD8" i="3" s="1"/>
  <c r="BE8" i="3" s="1"/>
  <c r="BF8" i="3" s="1"/>
  <c r="BG8" i="3" s="1"/>
  <c r="BH8" i="3" s="1"/>
  <c r="BI8" i="3" s="1"/>
  <c r="BJ8" i="3" s="1"/>
  <c r="BK8" i="3" s="1"/>
  <c r="BL8" i="3" s="1"/>
  <c r="BM8" i="3" s="1"/>
  <c r="BM14" i="3" l="1"/>
  <c r="BL14" i="3"/>
  <c r="BK14" i="3"/>
  <c r="BJ14" i="3"/>
  <c r="BI14" i="3"/>
  <c r="BH14" i="3"/>
  <c r="BG14" i="3"/>
  <c r="BF14" i="3"/>
  <c r="BE14" i="3"/>
  <c r="BD14" i="3"/>
  <c r="BC14" i="3"/>
  <c r="BB14" i="3"/>
  <c r="BA14" i="3"/>
  <c r="AZ14" i="3"/>
  <c r="AY14" i="3"/>
  <c r="AX14" i="3"/>
  <c r="AW14" i="3"/>
  <c r="AV14" i="3"/>
  <c r="AU14" i="3"/>
  <c r="AT14" i="3"/>
  <c r="AS14" i="3"/>
  <c r="AR14" i="3"/>
  <c r="AQ14" i="3"/>
  <c r="AP14" i="3"/>
  <c r="AO14" i="3"/>
  <c r="AN14" i="3"/>
  <c r="AM14" i="3"/>
  <c r="AL14" i="3"/>
  <c r="AK14" i="3"/>
  <c r="AJ14" i="3"/>
  <c r="AI14" i="3"/>
  <c r="AH14" i="3"/>
  <c r="AG14" i="3"/>
  <c r="AF14" i="3"/>
  <c r="AE14" i="3"/>
  <c r="AD14" i="3"/>
  <c r="AC14" i="3"/>
  <c r="AB14" i="3"/>
  <c r="AA14" i="3"/>
  <c r="Z14" i="3"/>
  <c r="Y14" i="3"/>
  <c r="X14" i="3"/>
  <c r="W14" i="3"/>
  <c r="V14" i="3"/>
  <c r="U14" i="3"/>
  <c r="T14" i="3"/>
  <c r="S14" i="3"/>
  <c r="R14" i="3"/>
  <c r="Q14" i="3"/>
  <c r="P14" i="3"/>
  <c r="O14" i="3"/>
  <c r="N14" i="3"/>
  <c r="M14" i="3"/>
  <c r="L14" i="3"/>
  <c r="K14" i="3"/>
  <c r="J14" i="3"/>
  <c r="H14" i="3"/>
  <c r="G14" i="3"/>
  <c r="F14" i="3"/>
  <c r="E14" i="3"/>
  <c r="D14" i="3"/>
  <c r="C15" i="3" l="1"/>
  <c r="D15" i="3"/>
  <c r="E15" i="3"/>
  <c r="E13" i="3"/>
  <c r="D13" i="3"/>
  <c r="E9" i="3"/>
  <c r="D9" i="3"/>
  <c r="P9" i="3"/>
  <c r="O9" i="3"/>
  <c r="N9" i="3"/>
  <c r="M9" i="3"/>
  <c r="B20" i="3" l="1"/>
  <c r="C21" i="3" s="1"/>
  <c r="L15" i="3"/>
  <c r="L9" i="3" l="1"/>
  <c r="K15" i="3" l="1"/>
  <c r="D109" i="4" l="1"/>
  <c r="F15" i="3"/>
  <c r="G15" i="3"/>
  <c r="H15" i="3"/>
  <c r="I15" i="3"/>
  <c r="J15" i="3"/>
  <c r="D24" i="3"/>
  <c r="J12" i="11" s="1"/>
  <c r="F78" i="11" l="1"/>
  <c r="G78" i="11" s="1"/>
  <c r="H78" i="11" s="1"/>
  <c r="I78" i="11" s="1"/>
  <c r="F77" i="11"/>
  <c r="G77" i="11" s="1"/>
  <c r="H77" i="11" s="1"/>
  <c r="I77" i="11" s="1"/>
  <c r="F79" i="11"/>
  <c r="G79" i="11" s="1"/>
  <c r="H79" i="11" s="1"/>
  <c r="I79" i="11" s="1"/>
  <c r="F76" i="11"/>
  <c r="G76" i="11" s="1"/>
  <c r="H76" i="11" s="1"/>
  <c r="I76" i="11" s="1"/>
  <c r="F52" i="11"/>
  <c r="D26" i="3"/>
  <c r="D27" i="3"/>
  <c r="C9" i="10" s="1"/>
  <c r="D9" i="10" s="1"/>
  <c r="E9" i="10" s="1"/>
  <c r="F9" i="10" s="1"/>
  <c r="G9" i="10" s="1"/>
  <c r="H9" i="10" s="1"/>
  <c r="I9" i="10" s="1"/>
  <c r="J9" i="10" s="1"/>
  <c r="K9" i="10" s="1"/>
  <c r="L9" i="10" s="1"/>
  <c r="M9" i="10" s="1"/>
  <c r="N9" i="10" s="1"/>
  <c r="O9" i="10" s="1"/>
  <c r="P9" i="10" s="1"/>
  <c r="Q9" i="10" s="1"/>
  <c r="R9" i="10" s="1"/>
  <c r="S9" i="10" s="1"/>
  <c r="T9" i="10" s="1"/>
  <c r="U9" i="10" s="1"/>
  <c r="V9" i="10" s="1"/>
  <c r="W9" i="10" s="1"/>
  <c r="X9" i="10" s="1"/>
  <c r="Y9" i="10" s="1"/>
  <c r="Z9" i="10" s="1"/>
  <c r="AA9" i="10" s="1"/>
  <c r="AB9" i="10" s="1"/>
  <c r="AC9" i="10" s="1"/>
  <c r="AD9" i="10" s="1"/>
  <c r="AE9" i="10" s="1"/>
  <c r="AF9" i="10" s="1"/>
  <c r="AG9" i="10" s="1"/>
  <c r="AH9" i="10" s="1"/>
  <c r="AI9" i="10" s="1"/>
  <c r="AJ9" i="10" s="1"/>
  <c r="AK9" i="10" s="1"/>
  <c r="AL9" i="10" s="1"/>
  <c r="AM9" i="10" s="1"/>
  <c r="AN9" i="10" s="1"/>
  <c r="AO9" i="10" s="1"/>
  <c r="AP9" i="10" s="1"/>
  <c r="AQ9" i="10" s="1"/>
  <c r="AR9" i="10" s="1"/>
  <c r="AS9" i="10" s="1"/>
  <c r="AT9" i="10" s="1"/>
  <c r="AU9" i="10" s="1"/>
  <c r="AV9" i="10" s="1"/>
  <c r="AW9" i="10" s="1"/>
  <c r="AX9" i="10" s="1"/>
  <c r="AY9" i="10" s="1"/>
  <c r="AZ9" i="10" s="1"/>
  <c r="BA9" i="10" s="1"/>
  <c r="BB9" i="10" s="1"/>
  <c r="BC9" i="10" s="1"/>
  <c r="BD9" i="10" s="1"/>
  <c r="BE9" i="10" s="1"/>
  <c r="BF9" i="10" s="1"/>
  <c r="BG9" i="10" s="1"/>
  <c r="BH9" i="10" s="1"/>
  <c r="BI9" i="10" s="1"/>
  <c r="BJ9" i="10" s="1"/>
  <c r="BK9" i="10" s="1"/>
  <c r="G10" i="6"/>
  <c r="D16" i="4"/>
  <c r="D245" i="4"/>
  <c r="D279" i="4"/>
  <c r="D21" i="4"/>
  <c r="G134" i="4"/>
  <c r="D252" i="4"/>
  <c r="F60" i="11"/>
  <c r="D96" i="4"/>
  <c r="D225" i="4"/>
  <c r="G43" i="6"/>
  <c r="D53" i="4"/>
  <c r="D193" i="4"/>
  <c r="D324" i="4"/>
  <c r="D290" i="4"/>
  <c r="G44" i="6"/>
  <c r="D13" i="4"/>
  <c r="D51" i="4"/>
  <c r="E120" i="4"/>
  <c r="D189" i="4"/>
  <c r="D242" i="4"/>
  <c r="D287" i="4"/>
  <c r="D338" i="4"/>
  <c r="G41" i="6"/>
  <c r="F62" i="11"/>
  <c r="D337" i="4"/>
  <c r="C14" i="2"/>
  <c r="D42" i="4"/>
  <c r="D104" i="4"/>
  <c r="D227" i="4"/>
  <c r="D327" i="4"/>
  <c r="F55" i="11"/>
  <c r="D194" i="4"/>
  <c r="D64" i="4"/>
  <c r="D304" i="4"/>
  <c r="D29" i="4"/>
  <c r="G144" i="4"/>
  <c r="D263" i="4"/>
  <c r="D12" i="4"/>
  <c r="E119" i="4"/>
  <c r="D237" i="4"/>
  <c r="E42" i="11"/>
  <c r="D63" i="4"/>
  <c r="D203" i="4"/>
  <c r="D348" i="4"/>
  <c r="D305" i="4"/>
  <c r="E35" i="11"/>
  <c r="D17" i="4"/>
  <c r="D57" i="4"/>
  <c r="E126" i="4"/>
  <c r="D195" i="4"/>
  <c r="D246" i="4"/>
  <c r="D293" i="4"/>
  <c r="D346" i="4"/>
  <c r="I52" i="6"/>
  <c r="F66" i="11"/>
  <c r="D349" i="4"/>
  <c r="D10" i="4"/>
  <c r="D48" i="4"/>
  <c r="G137" i="4"/>
  <c r="D255" i="4"/>
  <c r="F67" i="11"/>
  <c r="E45" i="11"/>
  <c r="I55" i="6"/>
  <c r="G30" i="6"/>
  <c r="D347" i="4"/>
  <c r="D319" i="4"/>
  <c r="D294" i="4"/>
  <c r="D272" i="4"/>
  <c r="D247" i="4"/>
  <c r="D223" i="4"/>
  <c r="D196" i="4"/>
  <c r="D174" i="4"/>
  <c r="G133" i="4"/>
  <c r="D90" i="4"/>
  <c r="D58" i="4"/>
  <c r="D38" i="4"/>
  <c r="D18" i="4"/>
  <c r="F65" i="11"/>
  <c r="G32" i="6"/>
  <c r="D325" i="4"/>
  <c r="D274" i="4"/>
  <c r="F58" i="11"/>
  <c r="E36" i="11"/>
  <c r="G37" i="6"/>
  <c r="G16" i="6"/>
  <c r="D334" i="4"/>
  <c r="D306" i="4"/>
  <c r="D281" i="4"/>
  <c r="D261" i="4"/>
  <c r="D234" i="4"/>
  <c r="D205" i="4"/>
  <c r="D185" i="4"/>
  <c r="G141" i="4"/>
  <c r="D113" i="4"/>
  <c r="D65" i="4"/>
  <c r="D47" i="4"/>
  <c r="D27" i="4"/>
  <c r="D9" i="4"/>
  <c r="F53" i="11"/>
  <c r="G36" i="6"/>
  <c r="D329" i="4"/>
  <c r="D280" i="4"/>
  <c r="I58" i="6"/>
  <c r="D295" i="4"/>
  <c r="D232" i="4"/>
  <c r="D181" i="4"/>
  <c r="D107" i="4"/>
  <c r="D45" i="4"/>
  <c r="C15" i="2"/>
  <c r="G27" i="6"/>
  <c r="D269" i="4"/>
  <c r="D213" i="4"/>
  <c r="G146" i="4"/>
  <c r="D72" i="4"/>
  <c r="D30" i="4"/>
  <c r="E38" i="11"/>
  <c r="D308" i="4"/>
  <c r="D236" i="4"/>
  <c r="D187" i="4"/>
  <c r="E118" i="4"/>
  <c r="D49" i="4"/>
  <c r="D11" i="4"/>
  <c r="G12" i="6"/>
  <c r="D217" i="4"/>
  <c r="D204" i="4"/>
  <c r="E125" i="4"/>
  <c r="D257" i="4"/>
  <c r="D233" i="4"/>
  <c r="C12" i="2"/>
  <c r="F63" i="11"/>
  <c r="E41" i="11"/>
  <c r="G42" i="6"/>
  <c r="G26" i="6"/>
  <c r="D339" i="4"/>
  <c r="D315" i="4"/>
  <c r="D288" i="4"/>
  <c r="D266" i="4"/>
  <c r="D243" i="4"/>
  <c r="D215" i="4"/>
  <c r="D190" i="4"/>
  <c r="D170" i="4"/>
  <c r="E123" i="4"/>
  <c r="D78" i="4"/>
  <c r="D52" i="4"/>
  <c r="D34" i="4"/>
  <c r="D14" i="4"/>
  <c r="E39" i="11"/>
  <c r="G22" i="6"/>
  <c r="D309" i="4"/>
  <c r="D264" i="4"/>
  <c r="F54" i="11"/>
  <c r="E32" i="11"/>
  <c r="G33" i="6"/>
  <c r="G8" i="6"/>
  <c r="D326" i="4"/>
  <c r="D297" i="4"/>
  <c r="D277" i="4"/>
  <c r="D254" i="4"/>
  <c r="D226" i="4"/>
  <c r="D201" i="4"/>
  <c r="D179" i="4"/>
  <c r="G136" i="4"/>
  <c r="D101" i="4"/>
  <c r="D61" i="4"/>
  <c r="D41" i="4"/>
  <c r="D23" i="4"/>
  <c r="F69" i="11"/>
  <c r="E43" i="11"/>
  <c r="G28" i="6"/>
  <c r="D317" i="4"/>
  <c r="D270" i="4"/>
  <c r="G31" i="6"/>
  <c r="D273" i="4"/>
  <c r="D216" i="4"/>
  <c r="D171" i="4"/>
  <c r="D82" i="4"/>
  <c r="D35" i="4"/>
  <c r="F64" i="11"/>
  <c r="D344" i="4"/>
  <c r="D253" i="4"/>
  <c r="D198" i="4"/>
  <c r="G135" i="4"/>
  <c r="D60" i="4"/>
  <c r="D22" i="4"/>
  <c r="G39" i="6"/>
  <c r="D285" i="4"/>
  <c r="D224" i="4"/>
  <c r="D177" i="4"/>
  <c r="D94" i="4"/>
  <c r="D39" i="4"/>
  <c r="F56" i="11"/>
  <c r="D328" i="4"/>
  <c r="D172" i="4"/>
  <c r="G140" i="4"/>
  <c r="D54" i="4"/>
  <c r="D26" i="4"/>
  <c r="D182" i="4"/>
  <c r="F59" i="11"/>
  <c r="E37" i="11"/>
  <c r="G38" i="6"/>
  <c r="G18" i="6"/>
  <c r="D335" i="4"/>
  <c r="D307" i="4"/>
  <c r="D282" i="4"/>
  <c r="D262" i="4"/>
  <c r="D235" i="4"/>
  <c r="D206" i="4"/>
  <c r="D186" i="4"/>
  <c r="G142" i="4"/>
  <c r="E117" i="4"/>
  <c r="D46" i="4"/>
  <c r="D110" i="4"/>
  <c r="D84" i="4"/>
  <c r="E34" i="11"/>
  <c r="D70" i="4"/>
  <c r="D212" i="4"/>
  <c r="G20" i="6"/>
  <c r="D50" i="4"/>
  <c r="D188" i="4"/>
  <c r="D316" i="4"/>
  <c r="D25" i="4"/>
  <c r="G139" i="4"/>
  <c r="D256" i="4"/>
  <c r="F68" i="11"/>
  <c r="G14" i="6"/>
  <c r="F61" i="11"/>
  <c r="D37" i="4"/>
  <c r="D88" i="4"/>
  <c r="D173" i="4"/>
  <c r="D222" i="4"/>
  <c r="D271" i="4"/>
  <c r="D318" i="4"/>
  <c r="G29" i="6"/>
  <c r="E44" i="11"/>
  <c r="D296" i="4"/>
  <c r="E31" i="11"/>
  <c r="D28" i="4"/>
  <c r="D66" i="4"/>
  <c r="D202" i="4"/>
  <c r="D298" i="4"/>
  <c r="E33" i="11"/>
  <c r="C13" i="2"/>
  <c r="D36" i="4"/>
  <c r="G35" i="6"/>
  <c r="D59" i="4"/>
  <c r="D197" i="4"/>
  <c r="D336" i="4"/>
  <c r="D40" i="4"/>
  <c r="D178" i="4"/>
  <c r="D289" i="4"/>
  <c r="D15" i="4"/>
  <c r="E124" i="4"/>
  <c r="D244" i="4"/>
  <c r="D345" i="4"/>
  <c r="F57" i="11"/>
  <c r="D33" i="4"/>
  <c r="D76" i="4"/>
  <c r="D169" i="4"/>
  <c r="D214" i="4"/>
  <c r="D265" i="4"/>
  <c r="D314" i="4"/>
  <c r="G25" i="6"/>
  <c r="E40" i="11"/>
  <c r="D286" i="4"/>
  <c r="G40" i="6"/>
  <c r="D24" i="4"/>
  <c r="D62" i="4"/>
  <c r="D180" i="4"/>
  <c r="D278" i="4"/>
  <c r="G34" i="6"/>
  <c r="D25" i="3"/>
  <c r="C45" i="13" s="1"/>
  <c r="F44" i="6"/>
  <c r="F27" i="6"/>
  <c r="F28" i="6"/>
  <c r="F25" i="6"/>
  <c r="F41" i="6"/>
  <c r="F26" i="6"/>
  <c r="F35" i="6"/>
  <c r="F32" i="6"/>
  <c r="F29" i="6"/>
  <c r="F30" i="6"/>
  <c r="F34" i="6"/>
  <c r="F43" i="6"/>
  <c r="F36" i="6"/>
  <c r="F33" i="6"/>
  <c r="F38" i="6"/>
  <c r="F42" i="6"/>
  <c r="F40" i="6"/>
  <c r="F37" i="6"/>
  <c r="F31" i="6"/>
  <c r="F39" i="6"/>
  <c r="G13" i="3"/>
  <c r="H13" i="3"/>
  <c r="J13" i="3"/>
  <c r="K13" i="3"/>
  <c r="L13" i="3"/>
  <c r="M13" i="3"/>
  <c r="N13" i="3"/>
  <c r="O13" i="3"/>
  <c r="P13" i="3"/>
  <c r="Q13" i="3"/>
  <c r="R13" i="3"/>
  <c r="S13" i="3"/>
  <c r="T13" i="3"/>
  <c r="U13" i="3"/>
  <c r="V13" i="3"/>
  <c r="W13" i="3"/>
  <c r="X13" i="3"/>
  <c r="Y13" i="3"/>
  <c r="Z13" i="3"/>
  <c r="AA13" i="3"/>
  <c r="AB13" i="3"/>
  <c r="AC13" i="3"/>
  <c r="AD13" i="3"/>
  <c r="AE13" i="3"/>
  <c r="AF13" i="3"/>
  <c r="AG13" i="3"/>
  <c r="AH13" i="3"/>
  <c r="AI13" i="3"/>
  <c r="AJ13" i="3"/>
  <c r="AK13" i="3"/>
  <c r="AL13" i="3"/>
  <c r="AM13" i="3"/>
  <c r="AN13" i="3"/>
  <c r="AO13" i="3"/>
  <c r="AP13" i="3"/>
  <c r="AQ13" i="3"/>
  <c r="AR13" i="3"/>
  <c r="AS13" i="3"/>
  <c r="AT13" i="3"/>
  <c r="AU13" i="3"/>
  <c r="AV13" i="3"/>
  <c r="AW13" i="3"/>
  <c r="AX13" i="3"/>
  <c r="AY13" i="3"/>
  <c r="AZ13" i="3"/>
  <c r="BA13" i="3"/>
  <c r="BB13" i="3"/>
  <c r="BC13" i="3"/>
  <c r="BD13" i="3"/>
  <c r="BE13" i="3"/>
  <c r="BF13" i="3"/>
  <c r="BG13" i="3"/>
  <c r="BH13" i="3"/>
  <c r="BI13" i="3"/>
  <c r="BJ13" i="3"/>
  <c r="BK13" i="3"/>
  <c r="BL13" i="3"/>
  <c r="BM13" i="3"/>
  <c r="F13" i="3"/>
  <c r="G9" i="3"/>
  <c r="H9" i="3"/>
  <c r="I9" i="3"/>
  <c r="I14" i="3" s="1"/>
  <c r="J9" i="3"/>
  <c r="K9" i="3"/>
  <c r="F9" i="3"/>
  <c r="J76" i="11" l="1"/>
  <c r="K76" i="11" s="1"/>
  <c r="L76" i="11" s="1"/>
  <c r="M76" i="11" s="1"/>
  <c r="N76" i="11" s="1"/>
  <c r="O76" i="11" s="1"/>
  <c r="P76" i="11" s="1"/>
  <c r="Q76" i="11" s="1"/>
  <c r="R76" i="11" s="1"/>
  <c r="S76" i="11" s="1"/>
  <c r="T76" i="11" s="1"/>
  <c r="U76" i="11" s="1"/>
  <c r="V76" i="11" s="1"/>
  <c r="W76" i="11" s="1"/>
  <c r="X76" i="11" s="1"/>
  <c r="Y76" i="11" s="1"/>
  <c r="Z76" i="11" s="1"/>
  <c r="AA76" i="11" s="1"/>
  <c r="AB76" i="11" s="1"/>
  <c r="AC76" i="11" s="1"/>
  <c r="AD76" i="11" s="1"/>
  <c r="AE76" i="11" s="1"/>
  <c r="AF76" i="11" s="1"/>
  <c r="AG76" i="11" s="1"/>
  <c r="AH76" i="11" s="1"/>
  <c r="AI76" i="11" s="1"/>
  <c r="AJ76" i="11" s="1"/>
  <c r="AK76" i="11" s="1"/>
  <c r="AL76" i="11" s="1"/>
  <c r="AM76" i="11" s="1"/>
  <c r="AN76" i="11" s="1"/>
  <c r="AO76" i="11" s="1"/>
  <c r="AP76" i="11" s="1"/>
  <c r="AQ76" i="11" s="1"/>
  <c r="AR76" i="11" s="1"/>
  <c r="AS76" i="11" s="1"/>
  <c r="AT76" i="11" s="1"/>
  <c r="AU76" i="11" s="1"/>
  <c r="AV76" i="11" s="1"/>
  <c r="AW76" i="11" s="1"/>
  <c r="AX76" i="11" s="1"/>
  <c r="AY76" i="11" s="1"/>
  <c r="AZ76" i="11" s="1"/>
  <c r="BA76" i="11" s="1"/>
  <c r="BB76" i="11" s="1"/>
  <c r="BC76" i="11" s="1"/>
  <c r="BD76" i="11" s="1"/>
  <c r="BE76" i="11" s="1"/>
  <c r="BF76" i="11" s="1"/>
  <c r="BG76" i="11" s="1"/>
  <c r="BH76" i="11" s="1"/>
  <c r="BI76" i="11" s="1"/>
  <c r="BJ76" i="11" s="1"/>
  <c r="BK76" i="11" s="1"/>
  <c r="BL76" i="11" s="1"/>
  <c r="BM76" i="11" s="1"/>
  <c r="BN76" i="11" s="1"/>
  <c r="J79" i="11"/>
  <c r="K79" i="11" s="1"/>
  <c r="L79" i="11" s="1"/>
  <c r="M79" i="11" s="1"/>
  <c r="N79" i="11" s="1"/>
  <c r="O79" i="11" s="1"/>
  <c r="P79" i="11" s="1"/>
  <c r="Q79" i="11" s="1"/>
  <c r="R79" i="11" s="1"/>
  <c r="S79" i="11" s="1"/>
  <c r="T79" i="11" s="1"/>
  <c r="U79" i="11" s="1"/>
  <c r="V79" i="11" s="1"/>
  <c r="W79" i="11" s="1"/>
  <c r="X79" i="11" s="1"/>
  <c r="Y79" i="11" s="1"/>
  <c r="Z79" i="11" s="1"/>
  <c r="AA79" i="11" s="1"/>
  <c r="AB79" i="11" s="1"/>
  <c r="AC79" i="11" s="1"/>
  <c r="AD79" i="11" s="1"/>
  <c r="AE79" i="11" s="1"/>
  <c r="AF79" i="11" s="1"/>
  <c r="AG79" i="11" s="1"/>
  <c r="AH79" i="11" s="1"/>
  <c r="AI79" i="11" s="1"/>
  <c r="AJ79" i="11" s="1"/>
  <c r="AK79" i="11" s="1"/>
  <c r="AL79" i="11" s="1"/>
  <c r="AM79" i="11" s="1"/>
  <c r="AN79" i="11" s="1"/>
  <c r="AO79" i="11" s="1"/>
  <c r="AP79" i="11" s="1"/>
  <c r="AQ79" i="11" s="1"/>
  <c r="AR79" i="11" s="1"/>
  <c r="AS79" i="11" s="1"/>
  <c r="AT79" i="11" s="1"/>
  <c r="AU79" i="11" s="1"/>
  <c r="AV79" i="11" s="1"/>
  <c r="AW79" i="11" s="1"/>
  <c r="AX79" i="11" s="1"/>
  <c r="AY79" i="11" s="1"/>
  <c r="AZ79" i="11" s="1"/>
  <c r="BA79" i="11" s="1"/>
  <c r="BB79" i="11" s="1"/>
  <c r="BC79" i="11" s="1"/>
  <c r="BD79" i="11" s="1"/>
  <c r="BE79" i="11" s="1"/>
  <c r="BF79" i="11" s="1"/>
  <c r="BG79" i="11" s="1"/>
  <c r="BH79" i="11" s="1"/>
  <c r="BI79" i="11" s="1"/>
  <c r="BJ79" i="11" s="1"/>
  <c r="BK79" i="11" s="1"/>
  <c r="BL79" i="11" s="1"/>
  <c r="BM79" i="11" s="1"/>
  <c r="BN79" i="11" s="1"/>
  <c r="J77" i="11"/>
  <c r="K77" i="11" s="1"/>
  <c r="L77" i="11" s="1"/>
  <c r="M77" i="11" s="1"/>
  <c r="N77" i="11" s="1"/>
  <c r="O77" i="11" s="1"/>
  <c r="P77" i="11" s="1"/>
  <c r="Q77" i="11" s="1"/>
  <c r="R77" i="11" s="1"/>
  <c r="S77" i="11" s="1"/>
  <c r="T77" i="11" s="1"/>
  <c r="U77" i="11" s="1"/>
  <c r="V77" i="11" s="1"/>
  <c r="W77" i="11" s="1"/>
  <c r="X77" i="11" s="1"/>
  <c r="Y77" i="11" s="1"/>
  <c r="Z77" i="11" s="1"/>
  <c r="AA77" i="11" s="1"/>
  <c r="AB77" i="11" s="1"/>
  <c r="AC77" i="11" s="1"/>
  <c r="AD77" i="11" s="1"/>
  <c r="AE77" i="11" s="1"/>
  <c r="AF77" i="11" s="1"/>
  <c r="AG77" i="11" s="1"/>
  <c r="AH77" i="11" s="1"/>
  <c r="AI77" i="11" s="1"/>
  <c r="AJ77" i="11" s="1"/>
  <c r="AK77" i="11" s="1"/>
  <c r="AL77" i="11" s="1"/>
  <c r="AM77" i="11" s="1"/>
  <c r="AN77" i="11" s="1"/>
  <c r="AO77" i="11" s="1"/>
  <c r="AP77" i="11" s="1"/>
  <c r="AQ77" i="11" s="1"/>
  <c r="AR77" i="11" s="1"/>
  <c r="AS77" i="11" s="1"/>
  <c r="AT77" i="11" s="1"/>
  <c r="AU77" i="11" s="1"/>
  <c r="AV77" i="11" s="1"/>
  <c r="AW77" i="11" s="1"/>
  <c r="AX77" i="11" s="1"/>
  <c r="AY77" i="11" s="1"/>
  <c r="AZ77" i="11" s="1"/>
  <c r="BA77" i="11" s="1"/>
  <c r="BB77" i="11" s="1"/>
  <c r="BC77" i="11" s="1"/>
  <c r="BD77" i="11" s="1"/>
  <c r="BE77" i="11" s="1"/>
  <c r="BF77" i="11" s="1"/>
  <c r="BG77" i="11" s="1"/>
  <c r="BH77" i="11" s="1"/>
  <c r="BI77" i="11" s="1"/>
  <c r="BJ77" i="11" s="1"/>
  <c r="BK77" i="11" s="1"/>
  <c r="BL77" i="11" s="1"/>
  <c r="BM77" i="11" s="1"/>
  <c r="BN77" i="11" s="1"/>
  <c r="J78" i="11"/>
  <c r="K78" i="11" s="1"/>
  <c r="L78" i="11" s="1"/>
  <c r="M78" i="11" s="1"/>
  <c r="N78" i="11" s="1"/>
  <c r="O78" i="11" s="1"/>
  <c r="P78" i="11" s="1"/>
  <c r="Q78" i="11" s="1"/>
  <c r="R78" i="11" s="1"/>
  <c r="S78" i="11" s="1"/>
  <c r="T78" i="11" s="1"/>
  <c r="U78" i="11" s="1"/>
  <c r="V78" i="11" s="1"/>
  <c r="W78" i="11" s="1"/>
  <c r="X78" i="11" s="1"/>
  <c r="Y78" i="11" s="1"/>
  <c r="Z78" i="11" s="1"/>
  <c r="AA78" i="11" s="1"/>
  <c r="AB78" i="11" s="1"/>
  <c r="AC78" i="11" s="1"/>
  <c r="AD78" i="11" s="1"/>
  <c r="AE78" i="11" s="1"/>
  <c r="AF78" i="11" s="1"/>
  <c r="AG78" i="11" s="1"/>
  <c r="AH78" i="11" s="1"/>
  <c r="AI78" i="11" s="1"/>
  <c r="AJ78" i="11" s="1"/>
  <c r="AK78" i="11" s="1"/>
  <c r="AL78" i="11" s="1"/>
  <c r="AM78" i="11" s="1"/>
  <c r="AN78" i="11" s="1"/>
  <c r="AO78" i="11" s="1"/>
  <c r="AP78" i="11" s="1"/>
  <c r="AQ78" i="11" s="1"/>
  <c r="AR78" i="11" s="1"/>
  <c r="AS78" i="11" s="1"/>
  <c r="AT78" i="11" s="1"/>
  <c r="AU78" i="11" s="1"/>
  <c r="AV78" i="11" s="1"/>
  <c r="AW78" i="11" s="1"/>
  <c r="AX78" i="11" s="1"/>
  <c r="AY78" i="11" s="1"/>
  <c r="AZ78" i="11" s="1"/>
  <c r="BA78" i="11" s="1"/>
  <c r="BB78" i="11" s="1"/>
  <c r="BC78" i="11" s="1"/>
  <c r="BD78" i="11" s="1"/>
  <c r="BE78" i="11" s="1"/>
  <c r="BF78" i="11" s="1"/>
  <c r="BG78" i="11" s="1"/>
  <c r="BH78" i="11" s="1"/>
  <c r="BI78" i="11" s="1"/>
  <c r="BJ78" i="11" s="1"/>
  <c r="BK78" i="11" s="1"/>
  <c r="BL78" i="11" s="1"/>
  <c r="BM78" i="11" s="1"/>
  <c r="BN78" i="11" s="1"/>
  <c r="C39" i="13"/>
  <c r="D39" i="13" s="1"/>
  <c r="E39" i="13" s="1"/>
  <c r="F39" i="13" s="1"/>
  <c r="G39" i="13" s="1"/>
  <c r="H39" i="13" s="1"/>
  <c r="I39" i="13" s="1"/>
  <c r="J39" i="13" s="1"/>
  <c r="K39" i="13" s="1"/>
  <c r="L39" i="13" s="1"/>
  <c r="M39" i="13" s="1"/>
  <c r="N39" i="13" s="1"/>
  <c r="O39" i="13" s="1"/>
  <c r="P39" i="13" s="1"/>
  <c r="Q39" i="13" s="1"/>
  <c r="R39" i="13" s="1"/>
  <c r="S39" i="13" s="1"/>
  <c r="T39" i="13" s="1"/>
  <c r="U39" i="13" s="1"/>
  <c r="V39" i="13" s="1"/>
  <c r="W39" i="13" s="1"/>
  <c r="X39" i="13" s="1"/>
  <c r="Y39" i="13" s="1"/>
  <c r="Z39" i="13" s="1"/>
  <c r="AA39" i="13" s="1"/>
  <c r="AB39" i="13" s="1"/>
  <c r="AC39" i="13" s="1"/>
  <c r="AD39" i="13" s="1"/>
  <c r="AE39" i="13" s="1"/>
  <c r="AF39" i="13" s="1"/>
  <c r="AG39" i="13" s="1"/>
  <c r="AH39" i="13" s="1"/>
  <c r="AI39" i="13" s="1"/>
  <c r="AJ39" i="13" s="1"/>
  <c r="AK39" i="13" s="1"/>
  <c r="AL39" i="13" s="1"/>
  <c r="AM39" i="13" s="1"/>
  <c r="AN39" i="13" s="1"/>
  <c r="AO39" i="13" s="1"/>
  <c r="AP39" i="13" s="1"/>
  <c r="AQ39" i="13" s="1"/>
  <c r="AR39" i="13" s="1"/>
  <c r="AS39" i="13" s="1"/>
  <c r="AT39" i="13" s="1"/>
  <c r="AU39" i="13" s="1"/>
  <c r="AV39" i="13" s="1"/>
  <c r="AW39" i="13" s="1"/>
  <c r="AX39" i="13" s="1"/>
  <c r="AY39" i="13" s="1"/>
  <c r="AZ39" i="13" s="1"/>
  <c r="BA39" i="13" s="1"/>
  <c r="BB39" i="13" s="1"/>
  <c r="BC39" i="13" s="1"/>
  <c r="BD39" i="13" s="1"/>
  <c r="BE39" i="13" s="1"/>
  <c r="BF39" i="13" s="1"/>
  <c r="BG39" i="13" s="1"/>
  <c r="BH39" i="13" s="1"/>
  <c r="BI39" i="13" s="1"/>
  <c r="BJ39" i="13" s="1"/>
  <c r="BK39" i="13" s="1"/>
  <c r="BL39" i="13" s="1"/>
  <c r="BM39" i="13" s="1"/>
  <c r="C36" i="13"/>
  <c r="D36" i="13" s="1"/>
  <c r="E36" i="13" s="1"/>
  <c r="F36" i="13" s="1"/>
  <c r="G36" i="13" s="1"/>
  <c r="H36" i="13" s="1"/>
  <c r="I36" i="13" s="1"/>
  <c r="J36" i="13" s="1"/>
  <c r="K36" i="13" s="1"/>
  <c r="L36" i="13" s="1"/>
  <c r="M36" i="13" s="1"/>
  <c r="N36" i="13" s="1"/>
  <c r="O36" i="13" s="1"/>
  <c r="P36" i="13" s="1"/>
  <c r="Q36" i="13" s="1"/>
  <c r="R36" i="13" s="1"/>
  <c r="S36" i="13" s="1"/>
  <c r="T36" i="13" s="1"/>
  <c r="U36" i="13" s="1"/>
  <c r="V36" i="13" s="1"/>
  <c r="W36" i="13" s="1"/>
  <c r="X36" i="13" s="1"/>
  <c r="Y36" i="13" s="1"/>
  <c r="Z36" i="13" s="1"/>
  <c r="AA36" i="13" s="1"/>
  <c r="AB36" i="13" s="1"/>
  <c r="AC36" i="13" s="1"/>
  <c r="AD36" i="13" s="1"/>
  <c r="AE36" i="13" s="1"/>
  <c r="AF36" i="13" s="1"/>
  <c r="AG36" i="13" s="1"/>
  <c r="AH36" i="13" s="1"/>
  <c r="AI36" i="13" s="1"/>
  <c r="AJ36" i="13" s="1"/>
  <c r="AK36" i="13" s="1"/>
  <c r="AL36" i="13" s="1"/>
  <c r="AM36" i="13" s="1"/>
  <c r="AN36" i="13" s="1"/>
  <c r="AO36" i="13" s="1"/>
  <c r="AP36" i="13" s="1"/>
  <c r="AQ36" i="13" s="1"/>
  <c r="AR36" i="13" s="1"/>
  <c r="AS36" i="13" s="1"/>
  <c r="AT36" i="13" s="1"/>
  <c r="AU36" i="13" s="1"/>
  <c r="AV36" i="13" s="1"/>
  <c r="AW36" i="13" s="1"/>
  <c r="AX36" i="13" s="1"/>
  <c r="AY36" i="13" s="1"/>
  <c r="AZ36" i="13" s="1"/>
  <c r="BA36" i="13" s="1"/>
  <c r="BB36" i="13" s="1"/>
  <c r="BC36" i="13" s="1"/>
  <c r="BD36" i="13" s="1"/>
  <c r="BE36" i="13" s="1"/>
  <c r="BF36" i="13" s="1"/>
  <c r="BG36" i="13" s="1"/>
  <c r="BH36" i="13" s="1"/>
  <c r="BI36" i="13" s="1"/>
  <c r="BJ36" i="13" s="1"/>
  <c r="BK36" i="13" s="1"/>
  <c r="BL36" i="13" s="1"/>
  <c r="BM36" i="13" s="1"/>
  <c r="C34" i="13"/>
  <c r="D34" i="13" s="1"/>
  <c r="E34" i="13" s="1"/>
  <c r="F34" i="13" s="1"/>
  <c r="G34" i="13" s="1"/>
  <c r="H34" i="13" s="1"/>
  <c r="I34" i="13" s="1"/>
  <c r="J34" i="13" s="1"/>
  <c r="K34" i="13" s="1"/>
  <c r="L34" i="13" s="1"/>
  <c r="M34" i="13" s="1"/>
  <c r="N34" i="13" s="1"/>
  <c r="O34" i="13" s="1"/>
  <c r="P34" i="13" s="1"/>
  <c r="Q34" i="13" s="1"/>
  <c r="R34" i="13" s="1"/>
  <c r="S34" i="13" s="1"/>
  <c r="T34" i="13" s="1"/>
  <c r="U34" i="13" s="1"/>
  <c r="V34" i="13" s="1"/>
  <c r="W34" i="13" s="1"/>
  <c r="X34" i="13" s="1"/>
  <c r="Y34" i="13" s="1"/>
  <c r="Z34" i="13" s="1"/>
  <c r="AA34" i="13" s="1"/>
  <c r="AB34" i="13" s="1"/>
  <c r="AC34" i="13" s="1"/>
  <c r="AD34" i="13" s="1"/>
  <c r="AE34" i="13" s="1"/>
  <c r="AF34" i="13" s="1"/>
  <c r="AG34" i="13" s="1"/>
  <c r="AH34" i="13" s="1"/>
  <c r="AI34" i="13" s="1"/>
  <c r="AJ34" i="13" s="1"/>
  <c r="AK34" i="13" s="1"/>
  <c r="AL34" i="13" s="1"/>
  <c r="AM34" i="13" s="1"/>
  <c r="AN34" i="13" s="1"/>
  <c r="AO34" i="13" s="1"/>
  <c r="AP34" i="13" s="1"/>
  <c r="AQ34" i="13" s="1"/>
  <c r="AR34" i="13" s="1"/>
  <c r="AS34" i="13" s="1"/>
  <c r="AT34" i="13" s="1"/>
  <c r="AU34" i="13" s="1"/>
  <c r="AV34" i="13" s="1"/>
  <c r="AW34" i="13" s="1"/>
  <c r="AX34" i="13" s="1"/>
  <c r="AY34" i="13" s="1"/>
  <c r="AZ34" i="13" s="1"/>
  <c r="BA34" i="13" s="1"/>
  <c r="BB34" i="13" s="1"/>
  <c r="BC34" i="13" s="1"/>
  <c r="BD34" i="13" s="1"/>
  <c r="BE34" i="13" s="1"/>
  <c r="BF34" i="13" s="1"/>
  <c r="BG34" i="13" s="1"/>
  <c r="BH34" i="13" s="1"/>
  <c r="BI34" i="13" s="1"/>
  <c r="BJ34" i="13" s="1"/>
  <c r="BK34" i="13" s="1"/>
  <c r="BL34" i="13" s="1"/>
  <c r="BM34" i="13" s="1"/>
  <c r="C40" i="13"/>
  <c r="D40" i="13" s="1"/>
  <c r="E40" i="13" s="1"/>
  <c r="F40" i="13" s="1"/>
  <c r="G40" i="13" s="1"/>
  <c r="H40" i="13" s="1"/>
  <c r="I40" i="13" s="1"/>
  <c r="J40" i="13" s="1"/>
  <c r="K40" i="13" s="1"/>
  <c r="L40" i="13" s="1"/>
  <c r="M40" i="13" s="1"/>
  <c r="N40" i="13" s="1"/>
  <c r="O40" i="13" s="1"/>
  <c r="P40" i="13" s="1"/>
  <c r="Q40" i="13" s="1"/>
  <c r="R40" i="13" s="1"/>
  <c r="S40" i="13" s="1"/>
  <c r="T40" i="13" s="1"/>
  <c r="U40" i="13" s="1"/>
  <c r="V40" i="13" s="1"/>
  <c r="W40" i="13" s="1"/>
  <c r="X40" i="13" s="1"/>
  <c r="Y40" i="13" s="1"/>
  <c r="Z40" i="13" s="1"/>
  <c r="AA40" i="13" s="1"/>
  <c r="AB40" i="13" s="1"/>
  <c r="AC40" i="13" s="1"/>
  <c r="AD40" i="13" s="1"/>
  <c r="AE40" i="13" s="1"/>
  <c r="AF40" i="13" s="1"/>
  <c r="AG40" i="13" s="1"/>
  <c r="AH40" i="13" s="1"/>
  <c r="AI40" i="13" s="1"/>
  <c r="AJ40" i="13" s="1"/>
  <c r="AK40" i="13" s="1"/>
  <c r="AL40" i="13" s="1"/>
  <c r="AM40" i="13" s="1"/>
  <c r="AN40" i="13" s="1"/>
  <c r="AO40" i="13" s="1"/>
  <c r="AP40" i="13" s="1"/>
  <c r="AQ40" i="13" s="1"/>
  <c r="AR40" i="13" s="1"/>
  <c r="AS40" i="13" s="1"/>
  <c r="AT40" i="13" s="1"/>
  <c r="AU40" i="13" s="1"/>
  <c r="AV40" i="13" s="1"/>
  <c r="AW40" i="13" s="1"/>
  <c r="AX40" i="13" s="1"/>
  <c r="AY40" i="13" s="1"/>
  <c r="AZ40" i="13" s="1"/>
  <c r="BA40" i="13" s="1"/>
  <c r="BB40" i="13" s="1"/>
  <c r="BC40" i="13" s="1"/>
  <c r="BD40" i="13" s="1"/>
  <c r="BE40" i="13" s="1"/>
  <c r="BF40" i="13" s="1"/>
  <c r="BG40" i="13" s="1"/>
  <c r="BH40" i="13" s="1"/>
  <c r="BI40" i="13" s="1"/>
  <c r="BJ40" i="13" s="1"/>
  <c r="BK40" i="13" s="1"/>
  <c r="BL40" i="13" s="1"/>
  <c r="BM40" i="13" s="1"/>
  <c r="C42" i="13"/>
  <c r="D42" i="13" s="1"/>
  <c r="E42" i="13" s="1"/>
  <c r="F42" i="13" s="1"/>
  <c r="G42" i="13" s="1"/>
  <c r="H42" i="13" s="1"/>
  <c r="I42" i="13" s="1"/>
  <c r="J42" i="13" s="1"/>
  <c r="K42" i="13" s="1"/>
  <c r="L42" i="13" s="1"/>
  <c r="M42" i="13" s="1"/>
  <c r="N42" i="13" s="1"/>
  <c r="O42" i="13" s="1"/>
  <c r="P42" i="13" s="1"/>
  <c r="Q42" i="13" s="1"/>
  <c r="R42" i="13" s="1"/>
  <c r="S42" i="13" s="1"/>
  <c r="T42" i="13" s="1"/>
  <c r="U42" i="13" s="1"/>
  <c r="V42" i="13" s="1"/>
  <c r="W42" i="13" s="1"/>
  <c r="X42" i="13" s="1"/>
  <c r="Y42" i="13" s="1"/>
  <c r="Z42" i="13" s="1"/>
  <c r="AA42" i="13" s="1"/>
  <c r="AB42" i="13" s="1"/>
  <c r="AC42" i="13" s="1"/>
  <c r="AD42" i="13" s="1"/>
  <c r="AE42" i="13" s="1"/>
  <c r="AF42" i="13" s="1"/>
  <c r="AG42" i="13" s="1"/>
  <c r="AH42" i="13" s="1"/>
  <c r="AI42" i="13" s="1"/>
  <c r="AJ42" i="13" s="1"/>
  <c r="AK42" i="13" s="1"/>
  <c r="AL42" i="13" s="1"/>
  <c r="AM42" i="13" s="1"/>
  <c r="AN42" i="13" s="1"/>
  <c r="AO42" i="13" s="1"/>
  <c r="AP42" i="13" s="1"/>
  <c r="AQ42" i="13" s="1"/>
  <c r="AR42" i="13" s="1"/>
  <c r="AS42" i="13" s="1"/>
  <c r="AT42" i="13" s="1"/>
  <c r="AU42" i="13" s="1"/>
  <c r="AV42" i="13" s="1"/>
  <c r="AW42" i="13" s="1"/>
  <c r="AX42" i="13" s="1"/>
  <c r="AY42" i="13" s="1"/>
  <c r="AZ42" i="13" s="1"/>
  <c r="BA42" i="13" s="1"/>
  <c r="BB42" i="13" s="1"/>
  <c r="BC42" i="13" s="1"/>
  <c r="BD42" i="13" s="1"/>
  <c r="BE42" i="13" s="1"/>
  <c r="BF42" i="13" s="1"/>
  <c r="BG42" i="13" s="1"/>
  <c r="BH42" i="13" s="1"/>
  <c r="BI42" i="13" s="1"/>
  <c r="BJ42" i="13" s="1"/>
  <c r="BK42" i="13" s="1"/>
  <c r="BL42" i="13" s="1"/>
  <c r="BM42" i="13" s="1"/>
  <c r="C28" i="13"/>
  <c r="D28" i="13" s="1"/>
  <c r="E28" i="13" s="1"/>
  <c r="F28" i="13" s="1"/>
  <c r="G28" i="13" s="1"/>
  <c r="H28" i="13" s="1"/>
  <c r="I28" i="13" s="1"/>
  <c r="J28" i="13" s="1"/>
  <c r="K28" i="13" s="1"/>
  <c r="L28" i="13" s="1"/>
  <c r="M28" i="13" s="1"/>
  <c r="N28" i="13" s="1"/>
  <c r="O28" i="13" s="1"/>
  <c r="P28" i="13" s="1"/>
  <c r="Q28" i="13" s="1"/>
  <c r="R28" i="13" s="1"/>
  <c r="S28" i="13" s="1"/>
  <c r="T28" i="13" s="1"/>
  <c r="U28" i="13" s="1"/>
  <c r="V28" i="13" s="1"/>
  <c r="W28" i="13" s="1"/>
  <c r="X28" i="13" s="1"/>
  <c r="Y28" i="13" s="1"/>
  <c r="Z28" i="13" s="1"/>
  <c r="AA28" i="13" s="1"/>
  <c r="AB28" i="13" s="1"/>
  <c r="AC28" i="13" s="1"/>
  <c r="AD28" i="13" s="1"/>
  <c r="AE28" i="13" s="1"/>
  <c r="AF28" i="13" s="1"/>
  <c r="AG28" i="13" s="1"/>
  <c r="AH28" i="13" s="1"/>
  <c r="AI28" i="13" s="1"/>
  <c r="AJ28" i="13" s="1"/>
  <c r="AK28" i="13" s="1"/>
  <c r="AL28" i="13" s="1"/>
  <c r="AM28" i="13" s="1"/>
  <c r="AN28" i="13" s="1"/>
  <c r="AO28" i="13" s="1"/>
  <c r="AP28" i="13" s="1"/>
  <c r="AQ28" i="13" s="1"/>
  <c r="AR28" i="13" s="1"/>
  <c r="AS28" i="13" s="1"/>
  <c r="AT28" i="13" s="1"/>
  <c r="AU28" i="13" s="1"/>
  <c r="AV28" i="13" s="1"/>
  <c r="AW28" i="13" s="1"/>
  <c r="AX28" i="13" s="1"/>
  <c r="AY28" i="13" s="1"/>
  <c r="AZ28" i="13" s="1"/>
  <c r="BA28" i="13" s="1"/>
  <c r="BB28" i="13" s="1"/>
  <c r="BC28" i="13" s="1"/>
  <c r="BD28" i="13" s="1"/>
  <c r="BE28" i="13" s="1"/>
  <c r="BF28" i="13" s="1"/>
  <c r="BG28" i="13" s="1"/>
  <c r="BH28" i="13" s="1"/>
  <c r="BI28" i="13" s="1"/>
  <c r="BJ28" i="13" s="1"/>
  <c r="BK28" i="13" s="1"/>
  <c r="BL28" i="13" s="1"/>
  <c r="BM28" i="13" s="1"/>
  <c r="C26" i="13"/>
  <c r="D26" i="13" s="1"/>
  <c r="E26" i="13" s="1"/>
  <c r="F26" i="13" s="1"/>
  <c r="G26" i="13" s="1"/>
  <c r="H26" i="13" s="1"/>
  <c r="I26" i="13" s="1"/>
  <c r="J26" i="13" s="1"/>
  <c r="K26" i="13" s="1"/>
  <c r="L26" i="13" s="1"/>
  <c r="M26" i="13" s="1"/>
  <c r="N26" i="13" s="1"/>
  <c r="O26" i="13" s="1"/>
  <c r="P26" i="13" s="1"/>
  <c r="Q26" i="13" s="1"/>
  <c r="R26" i="13" s="1"/>
  <c r="S26" i="13" s="1"/>
  <c r="T26" i="13" s="1"/>
  <c r="U26" i="13" s="1"/>
  <c r="V26" i="13" s="1"/>
  <c r="W26" i="13" s="1"/>
  <c r="X26" i="13" s="1"/>
  <c r="Y26" i="13" s="1"/>
  <c r="Z26" i="13" s="1"/>
  <c r="AA26" i="13" s="1"/>
  <c r="AB26" i="13" s="1"/>
  <c r="AC26" i="13" s="1"/>
  <c r="AD26" i="13" s="1"/>
  <c r="AE26" i="13" s="1"/>
  <c r="AF26" i="13" s="1"/>
  <c r="AG26" i="13" s="1"/>
  <c r="AH26" i="13" s="1"/>
  <c r="AI26" i="13" s="1"/>
  <c r="AJ26" i="13" s="1"/>
  <c r="AK26" i="13" s="1"/>
  <c r="AL26" i="13" s="1"/>
  <c r="AM26" i="13" s="1"/>
  <c r="AN26" i="13" s="1"/>
  <c r="AO26" i="13" s="1"/>
  <c r="AP26" i="13" s="1"/>
  <c r="AQ26" i="13" s="1"/>
  <c r="AR26" i="13" s="1"/>
  <c r="AS26" i="13" s="1"/>
  <c r="AT26" i="13" s="1"/>
  <c r="AU26" i="13" s="1"/>
  <c r="AV26" i="13" s="1"/>
  <c r="AW26" i="13" s="1"/>
  <c r="AX26" i="13" s="1"/>
  <c r="AY26" i="13" s="1"/>
  <c r="AZ26" i="13" s="1"/>
  <c r="BA26" i="13" s="1"/>
  <c r="BB26" i="13" s="1"/>
  <c r="BC26" i="13" s="1"/>
  <c r="BD26" i="13" s="1"/>
  <c r="BE26" i="13" s="1"/>
  <c r="BF26" i="13" s="1"/>
  <c r="BG26" i="13" s="1"/>
  <c r="BH26" i="13" s="1"/>
  <c r="BI26" i="13" s="1"/>
  <c r="BJ26" i="13" s="1"/>
  <c r="BK26" i="13" s="1"/>
  <c r="BL26" i="13" s="1"/>
  <c r="BM26" i="13" s="1"/>
  <c r="C24" i="13"/>
  <c r="D24" i="13" s="1"/>
  <c r="E24" i="13" s="1"/>
  <c r="F24" i="13" s="1"/>
  <c r="G24" i="13" s="1"/>
  <c r="H24" i="13" s="1"/>
  <c r="I24" i="13" s="1"/>
  <c r="J24" i="13" s="1"/>
  <c r="K24" i="13" s="1"/>
  <c r="L24" i="13" s="1"/>
  <c r="M24" i="13" s="1"/>
  <c r="N24" i="13" s="1"/>
  <c r="O24" i="13" s="1"/>
  <c r="P24" i="13" s="1"/>
  <c r="Q24" i="13" s="1"/>
  <c r="R24" i="13" s="1"/>
  <c r="S24" i="13" s="1"/>
  <c r="T24" i="13" s="1"/>
  <c r="U24" i="13" s="1"/>
  <c r="V24" i="13" s="1"/>
  <c r="W24" i="13" s="1"/>
  <c r="X24" i="13" s="1"/>
  <c r="Y24" i="13" s="1"/>
  <c r="Z24" i="13" s="1"/>
  <c r="AA24" i="13" s="1"/>
  <c r="AB24" i="13" s="1"/>
  <c r="AC24" i="13" s="1"/>
  <c r="AD24" i="13" s="1"/>
  <c r="AE24" i="13" s="1"/>
  <c r="AF24" i="13" s="1"/>
  <c r="AG24" i="13" s="1"/>
  <c r="AH24" i="13" s="1"/>
  <c r="AI24" i="13" s="1"/>
  <c r="AJ24" i="13" s="1"/>
  <c r="AK24" i="13" s="1"/>
  <c r="AL24" i="13" s="1"/>
  <c r="AM24" i="13" s="1"/>
  <c r="AN24" i="13" s="1"/>
  <c r="AO24" i="13" s="1"/>
  <c r="AP24" i="13" s="1"/>
  <c r="AQ24" i="13" s="1"/>
  <c r="AR24" i="13" s="1"/>
  <c r="AS24" i="13" s="1"/>
  <c r="AT24" i="13" s="1"/>
  <c r="AU24" i="13" s="1"/>
  <c r="AV24" i="13" s="1"/>
  <c r="AW24" i="13" s="1"/>
  <c r="AX24" i="13" s="1"/>
  <c r="AY24" i="13" s="1"/>
  <c r="AZ24" i="13" s="1"/>
  <c r="BA24" i="13" s="1"/>
  <c r="BB24" i="13" s="1"/>
  <c r="BC24" i="13" s="1"/>
  <c r="BD24" i="13" s="1"/>
  <c r="BE24" i="13" s="1"/>
  <c r="BF24" i="13" s="1"/>
  <c r="BG24" i="13" s="1"/>
  <c r="BH24" i="13" s="1"/>
  <c r="BI24" i="13" s="1"/>
  <c r="BJ24" i="13" s="1"/>
  <c r="BK24" i="13" s="1"/>
  <c r="BL24" i="13" s="1"/>
  <c r="BM24" i="13" s="1"/>
  <c r="C21" i="13"/>
  <c r="D21" i="13" s="1"/>
  <c r="E21" i="13" s="1"/>
  <c r="F21" i="13" s="1"/>
  <c r="G21" i="13" s="1"/>
  <c r="H21" i="13" s="1"/>
  <c r="I21" i="13" s="1"/>
  <c r="J21" i="13" s="1"/>
  <c r="K21" i="13" s="1"/>
  <c r="L21" i="13" s="1"/>
  <c r="M21" i="13" s="1"/>
  <c r="N21" i="13" s="1"/>
  <c r="O21" i="13" s="1"/>
  <c r="P21" i="13" s="1"/>
  <c r="Q21" i="13" s="1"/>
  <c r="R21" i="13" s="1"/>
  <c r="S21" i="13" s="1"/>
  <c r="T21" i="13" s="1"/>
  <c r="U21" i="13" s="1"/>
  <c r="V21" i="13" s="1"/>
  <c r="W21" i="13" s="1"/>
  <c r="X21" i="13" s="1"/>
  <c r="Y21" i="13" s="1"/>
  <c r="Z21" i="13" s="1"/>
  <c r="AA21" i="13" s="1"/>
  <c r="AB21" i="13" s="1"/>
  <c r="AC21" i="13" s="1"/>
  <c r="AD21" i="13" s="1"/>
  <c r="AE21" i="13" s="1"/>
  <c r="AF21" i="13" s="1"/>
  <c r="AG21" i="13" s="1"/>
  <c r="AH21" i="13" s="1"/>
  <c r="AI21" i="13" s="1"/>
  <c r="AJ21" i="13" s="1"/>
  <c r="AK21" i="13" s="1"/>
  <c r="AL21" i="13" s="1"/>
  <c r="AM21" i="13" s="1"/>
  <c r="AN21" i="13" s="1"/>
  <c r="AO21" i="13" s="1"/>
  <c r="AP21" i="13" s="1"/>
  <c r="AQ21" i="13" s="1"/>
  <c r="AR21" i="13" s="1"/>
  <c r="AS21" i="13" s="1"/>
  <c r="AT21" i="13" s="1"/>
  <c r="AU21" i="13" s="1"/>
  <c r="AV21" i="13" s="1"/>
  <c r="AW21" i="13" s="1"/>
  <c r="AX21" i="13" s="1"/>
  <c r="AY21" i="13" s="1"/>
  <c r="AZ21" i="13" s="1"/>
  <c r="BA21" i="13" s="1"/>
  <c r="BB21" i="13" s="1"/>
  <c r="BC21" i="13" s="1"/>
  <c r="BD21" i="13" s="1"/>
  <c r="BE21" i="13" s="1"/>
  <c r="BF21" i="13" s="1"/>
  <c r="BG21" i="13" s="1"/>
  <c r="BH21" i="13" s="1"/>
  <c r="BI21" i="13" s="1"/>
  <c r="BJ21" i="13" s="1"/>
  <c r="BK21" i="13" s="1"/>
  <c r="BL21" i="13" s="1"/>
  <c r="BM21" i="13" s="1"/>
  <c r="C29" i="13"/>
  <c r="D29" i="13" s="1"/>
  <c r="E29" i="13" s="1"/>
  <c r="F29" i="13" s="1"/>
  <c r="G29" i="13" s="1"/>
  <c r="H29" i="13" s="1"/>
  <c r="I29" i="13" s="1"/>
  <c r="J29" i="13" s="1"/>
  <c r="K29" i="13" s="1"/>
  <c r="L29" i="13" s="1"/>
  <c r="M29" i="13" s="1"/>
  <c r="N29" i="13" s="1"/>
  <c r="O29" i="13" s="1"/>
  <c r="P29" i="13" s="1"/>
  <c r="Q29" i="13" s="1"/>
  <c r="R29" i="13" s="1"/>
  <c r="S29" i="13" s="1"/>
  <c r="T29" i="13" s="1"/>
  <c r="U29" i="13" s="1"/>
  <c r="V29" i="13" s="1"/>
  <c r="W29" i="13" s="1"/>
  <c r="X29" i="13" s="1"/>
  <c r="Y29" i="13" s="1"/>
  <c r="Z29" i="13" s="1"/>
  <c r="AA29" i="13" s="1"/>
  <c r="AB29" i="13" s="1"/>
  <c r="AC29" i="13" s="1"/>
  <c r="AD29" i="13" s="1"/>
  <c r="AE29" i="13" s="1"/>
  <c r="AF29" i="13" s="1"/>
  <c r="AG29" i="13" s="1"/>
  <c r="AH29" i="13" s="1"/>
  <c r="AI29" i="13" s="1"/>
  <c r="AJ29" i="13" s="1"/>
  <c r="AK29" i="13" s="1"/>
  <c r="AL29" i="13" s="1"/>
  <c r="AM29" i="13" s="1"/>
  <c r="AN29" i="13" s="1"/>
  <c r="AO29" i="13" s="1"/>
  <c r="AP29" i="13" s="1"/>
  <c r="AQ29" i="13" s="1"/>
  <c r="AR29" i="13" s="1"/>
  <c r="AS29" i="13" s="1"/>
  <c r="AT29" i="13" s="1"/>
  <c r="AU29" i="13" s="1"/>
  <c r="AV29" i="13" s="1"/>
  <c r="AW29" i="13" s="1"/>
  <c r="AX29" i="13" s="1"/>
  <c r="AY29" i="13" s="1"/>
  <c r="AZ29" i="13" s="1"/>
  <c r="BA29" i="13" s="1"/>
  <c r="BB29" i="13" s="1"/>
  <c r="BC29" i="13" s="1"/>
  <c r="BD29" i="13" s="1"/>
  <c r="BE29" i="13" s="1"/>
  <c r="BF29" i="13" s="1"/>
  <c r="BG29" i="13" s="1"/>
  <c r="BH29" i="13" s="1"/>
  <c r="BI29" i="13" s="1"/>
  <c r="BJ29" i="13" s="1"/>
  <c r="BK29" i="13" s="1"/>
  <c r="BL29" i="13" s="1"/>
  <c r="BM29" i="13" s="1"/>
  <c r="D45" i="13"/>
  <c r="E45" i="13" s="1"/>
  <c r="F45" i="13" s="1"/>
  <c r="G45" i="13" s="1"/>
  <c r="H45" i="13" s="1"/>
  <c r="I45" i="13" s="1"/>
  <c r="J45" i="13" s="1"/>
  <c r="K45" i="13" s="1"/>
  <c r="L45" i="13" s="1"/>
  <c r="M45" i="13" s="1"/>
  <c r="N45" i="13" s="1"/>
  <c r="O45" i="13" s="1"/>
  <c r="P45" i="13" s="1"/>
  <c r="Q45" i="13" s="1"/>
  <c r="R45" i="13" s="1"/>
  <c r="S45" i="13" s="1"/>
  <c r="T45" i="13" s="1"/>
  <c r="U45" i="13" s="1"/>
  <c r="V45" i="13" s="1"/>
  <c r="W45" i="13" s="1"/>
  <c r="X45" i="13" s="1"/>
  <c r="Y45" i="13" s="1"/>
  <c r="Z45" i="13" s="1"/>
  <c r="AA45" i="13" s="1"/>
  <c r="AB45" i="13" s="1"/>
  <c r="AC45" i="13" s="1"/>
  <c r="AD45" i="13" s="1"/>
  <c r="AE45" i="13" s="1"/>
  <c r="AF45" i="13" s="1"/>
  <c r="AG45" i="13" s="1"/>
  <c r="AH45" i="13" s="1"/>
  <c r="AI45" i="13" s="1"/>
  <c r="AJ45" i="13" s="1"/>
  <c r="AK45" i="13" s="1"/>
  <c r="AL45" i="13" s="1"/>
  <c r="AM45" i="13" s="1"/>
  <c r="AN45" i="13" s="1"/>
  <c r="AO45" i="13" s="1"/>
  <c r="AP45" i="13" s="1"/>
  <c r="AQ45" i="13" s="1"/>
  <c r="AR45" i="13" s="1"/>
  <c r="AS45" i="13" s="1"/>
  <c r="AT45" i="13" s="1"/>
  <c r="AU45" i="13" s="1"/>
  <c r="AV45" i="13" s="1"/>
  <c r="AW45" i="13" s="1"/>
  <c r="AX45" i="13" s="1"/>
  <c r="AY45" i="13" s="1"/>
  <c r="AZ45" i="13" s="1"/>
  <c r="BA45" i="13" s="1"/>
  <c r="BB45" i="13" s="1"/>
  <c r="BC45" i="13" s="1"/>
  <c r="BD45" i="13" s="1"/>
  <c r="BE45" i="13" s="1"/>
  <c r="BF45" i="13" s="1"/>
  <c r="BG45" i="13" s="1"/>
  <c r="BH45" i="13" s="1"/>
  <c r="BI45" i="13" s="1"/>
  <c r="BJ45" i="13" s="1"/>
  <c r="BK45" i="13" s="1"/>
  <c r="BL45" i="13" s="1"/>
  <c r="BM45" i="13" s="1"/>
  <c r="C20" i="13"/>
  <c r="D20" i="13" s="1"/>
  <c r="E20" i="13" s="1"/>
  <c r="F20" i="13" s="1"/>
  <c r="G20" i="13" s="1"/>
  <c r="H20" i="13" s="1"/>
  <c r="I20" i="13" s="1"/>
  <c r="J20" i="13" s="1"/>
  <c r="K20" i="13" s="1"/>
  <c r="L20" i="13" s="1"/>
  <c r="M20" i="13" s="1"/>
  <c r="N20" i="13" s="1"/>
  <c r="O20" i="13" s="1"/>
  <c r="P20" i="13" s="1"/>
  <c r="Q20" i="13" s="1"/>
  <c r="R20" i="13" s="1"/>
  <c r="S20" i="13" s="1"/>
  <c r="T20" i="13" s="1"/>
  <c r="U20" i="13" s="1"/>
  <c r="V20" i="13" s="1"/>
  <c r="W20" i="13" s="1"/>
  <c r="X20" i="13" s="1"/>
  <c r="Y20" i="13" s="1"/>
  <c r="Z20" i="13" s="1"/>
  <c r="AA20" i="13" s="1"/>
  <c r="AB20" i="13" s="1"/>
  <c r="AC20" i="13" s="1"/>
  <c r="AD20" i="13" s="1"/>
  <c r="AE20" i="13" s="1"/>
  <c r="AF20" i="13" s="1"/>
  <c r="AG20" i="13" s="1"/>
  <c r="AH20" i="13" s="1"/>
  <c r="AI20" i="13" s="1"/>
  <c r="AJ20" i="13" s="1"/>
  <c r="AK20" i="13" s="1"/>
  <c r="AL20" i="13" s="1"/>
  <c r="AM20" i="13" s="1"/>
  <c r="AN20" i="13" s="1"/>
  <c r="AO20" i="13" s="1"/>
  <c r="AP20" i="13" s="1"/>
  <c r="AQ20" i="13" s="1"/>
  <c r="AR20" i="13" s="1"/>
  <c r="AS20" i="13" s="1"/>
  <c r="AT20" i="13" s="1"/>
  <c r="AU20" i="13" s="1"/>
  <c r="AV20" i="13" s="1"/>
  <c r="AW20" i="13" s="1"/>
  <c r="AX20" i="13" s="1"/>
  <c r="AY20" i="13" s="1"/>
  <c r="AZ20" i="13" s="1"/>
  <c r="BA20" i="13" s="1"/>
  <c r="BB20" i="13" s="1"/>
  <c r="BC20" i="13" s="1"/>
  <c r="BD20" i="13" s="1"/>
  <c r="BE20" i="13" s="1"/>
  <c r="BF20" i="13" s="1"/>
  <c r="BG20" i="13" s="1"/>
  <c r="BH20" i="13" s="1"/>
  <c r="BI20" i="13" s="1"/>
  <c r="BJ20" i="13" s="1"/>
  <c r="BK20" i="13" s="1"/>
  <c r="BL20" i="13" s="1"/>
  <c r="BM20" i="13" s="1"/>
  <c r="C18" i="13"/>
  <c r="D18" i="13" s="1"/>
  <c r="E18" i="13" s="1"/>
  <c r="F18" i="13" s="1"/>
  <c r="G18" i="13" s="1"/>
  <c r="H18" i="13" s="1"/>
  <c r="I18" i="13" s="1"/>
  <c r="J18" i="13" s="1"/>
  <c r="K18" i="13" s="1"/>
  <c r="L18" i="13" s="1"/>
  <c r="M18" i="13" s="1"/>
  <c r="N18" i="13" s="1"/>
  <c r="O18" i="13" s="1"/>
  <c r="P18" i="13" s="1"/>
  <c r="Q18" i="13" s="1"/>
  <c r="R18" i="13" s="1"/>
  <c r="S18" i="13" s="1"/>
  <c r="T18" i="13" s="1"/>
  <c r="U18" i="13" s="1"/>
  <c r="V18" i="13" s="1"/>
  <c r="W18" i="13" s="1"/>
  <c r="X18" i="13" s="1"/>
  <c r="Y18" i="13" s="1"/>
  <c r="Z18" i="13" s="1"/>
  <c r="AA18" i="13" s="1"/>
  <c r="AB18" i="13" s="1"/>
  <c r="AC18" i="13" s="1"/>
  <c r="AD18" i="13" s="1"/>
  <c r="AE18" i="13" s="1"/>
  <c r="AF18" i="13" s="1"/>
  <c r="AG18" i="13" s="1"/>
  <c r="AH18" i="13" s="1"/>
  <c r="AI18" i="13" s="1"/>
  <c r="AJ18" i="13" s="1"/>
  <c r="AK18" i="13" s="1"/>
  <c r="AL18" i="13" s="1"/>
  <c r="AM18" i="13" s="1"/>
  <c r="AN18" i="13" s="1"/>
  <c r="AO18" i="13" s="1"/>
  <c r="AP18" i="13" s="1"/>
  <c r="AQ18" i="13" s="1"/>
  <c r="AR18" i="13" s="1"/>
  <c r="AS18" i="13" s="1"/>
  <c r="AT18" i="13" s="1"/>
  <c r="AU18" i="13" s="1"/>
  <c r="AV18" i="13" s="1"/>
  <c r="AW18" i="13" s="1"/>
  <c r="AX18" i="13" s="1"/>
  <c r="AY18" i="13" s="1"/>
  <c r="AZ18" i="13" s="1"/>
  <c r="BA18" i="13" s="1"/>
  <c r="BB18" i="13" s="1"/>
  <c r="BC18" i="13" s="1"/>
  <c r="BD18" i="13" s="1"/>
  <c r="BE18" i="13" s="1"/>
  <c r="BF18" i="13" s="1"/>
  <c r="BG18" i="13" s="1"/>
  <c r="BH18" i="13" s="1"/>
  <c r="BI18" i="13" s="1"/>
  <c r="BJ18" i="13" s="1"/>
  <c r="BK18" i="13" s="1"/>
  <c r="BL18" i="13" s="1"/>
  <c r="BM18" i="13" s="1"/>
  <c r="C43" i="13"/>
  <c r="D43" i="13" s="1"/>
  <c r="E43" i="13" s="1"/>
  <c r="F43" i="13" s="1"/>
  <c r="G43" i="13" s="1"/>
  <c r="H43" i="13" s="1"/>
  <c r="I43" i="13" s="1"/>
  <c r="J43" i="13" s="1"/>
  <c r="K43" i="13" s="1"/>
  <c r="L43" i="13" s="1"/>
  <c r="M43" i="13" s="1"/>
  <c r="N43" i="13" s="1"/>
  <c r="O43" i="13" s="1"/>
  <c r="P43" i="13" s="1"/>
  <c r="Q43" i="13" s="1"/>
  <c r="R43" i="13" s="1"/>
  <c r="S43" i="13" s="1"/>
  <c r="T43" i="13" s="1"/>
  <c r="U43" i="13" s="1"/>
  <c r="V43" i="13" s="1"/>
  <c r="W43" i="13" s="1"/>
  <c r="X43" i="13" s="1"/>
  <c r="Y43" i="13" s="1"/>
  <c r="Z43" i="13" s="1"/>
  <c r="AA43" i="13" s="1"/>
  <c r="AB43" i="13" s="1"/>
  <c r="AC43" i="13" s="1"/>
  <c r="AD43" i="13" s="1"/>
  <c r="AE43" i="13" s="1"/>
  <c r="AF43" i="13" s="1"/>
  <c r="AG43" i="13" s="1"/>
  <c r="AH43" i="13" s="1"/>
  <c r="AI43" i="13" s="1"/>
  <c r="AJ43" i="13" s="1"/>
  <c r="AK43" i="13" s="1"/>
  <c r="AL43" i="13" s="1"/>
  <c r="AM43" i="13" s="1"/>
  <c r="AN43" i="13" s="1"/>
  <c r="AO43" i="13" s="1"/>
  <c r="AP43" i="13" s="1"/>
  <c r="AQ43" i="13" s="1"/>
  <c r="AR43" i="13" s="1"/>
  <c r="AS43" i="13" s="1"/>
  <c r="AT43" i="13" s="1"/>
  <c r="AU43" i="13" s="1"/>
  <c r="AV43" i="13" s="1"/>
  <c r="AW43" i="13" s="1"/>
  <c r="AX43" i="13" s="1"/>
  <c r="AY43" i="13" s="1"/>
  <c r="AZ43" i="13" s="1"/>
  <c r="BA43" i="13" s="1"/>
  <c r="BB43" i="13" s="1"/>
  <c r="BC43" i="13" s="1"/>
  <c r="BD43" i="13" s="1"/>
  <c r="BE43" i="13" s="1"/>
  <c r="BF43" i="13" s="1"/>
  <c r="BG43" i="13" s="1"/>
  <c r="BH43" i="13" s="1"/>
  <c r="BI43" i="13" s="1"/>
  <c r="BJ43" i="13" s="1"/>
  <c r="BK43" i="13" s="1"/>
  <c r="BL43" i="13" s="1"/>
  <c r="BM43" i="13" s="1"/>
  <c r="C33" i="13"/>
  <c r="D33" i="13" s="1"/>
  <c r="E33" i="13" s="1"/>
  <c r="F33" i="13" s="1"/>
  <c r="G33" i="13" s="1"/>
  <c r="H33" i="13" s="1"/>
  <c r="I33" i="13" s="1"/>
  <c r="J33" i="13" s="1"/>
  <c r="K33" i="13" s="1"/>
  <c r="L33" i="13" s="1"/>
  <c r="M33" i="13" s="1"/>
  <c r="N33" i="13" s="1"/>
  <c r="O33" i="13" s="1"/>
  <c r="P33" i="13" s="1"/>
  <c r="Q33" i="13" s="1"/>
  <c r="R33" i="13" s="1"/>
  <c r="S33" i="13" s="1"/>
  <c r="T33" i="13" s="1"/>
  <c r="U33" i="13" s="1"/>
  <c r="V33" i="13" s="1"/>
  <c r="W33" i="13" s="1"/>
  <c r="X33" i="13" s="1"/>
  <c r="Y33" i="13" s="1"/>
  <c r="Z33" i="13" s="1"/>
  <c r="AA33" i="13" s="1"/>
  <c r="AB33" i="13" s="1"/>
  <c r="AC33" i="13" s="1"/>
  <c r="AD33" i="13" s="1"/>
  <c r="AE33" i="13" s="1"/>
  <c r="AF33" i="13" s="1"/>
  <c r="AG33" i="13" s="1"/>
  <c r="AH33" i="13" s="1"/>
  <c r="AI33" i="13" s="1"/>
  <c r="AJ33" i="13" s="1"/>
  <c r="AK33" i="13" s="1"/>
  <c r="AL33" i="13" s="1"/>
  <c r="AM33" i="13" s="1"/>
  <c r="AN33" i="13" s="1"/>
  <c r="AO33" i="13" s="1"/>
  <c r="AP33" i="13" s="1"/>
  <c r="AQ33" i="13" s="1"/>
  <c r="AR33" i="13" s="1"/>
  <c r="AS33" i="13" s="1"/>
  <c r="AT33" i="13" s="1"/>
  <c r="AU33" i="13" s="1"/>
  <c r="AV33" i="13" s="1"/>
  <c r="AW33" i="13" s="1"/>
  <c r="AX33" i="13" s="1"/>
  <c r="AY33" i="13" s="1"/>
  <c r="AZ33" i="13" s="1"/>
  <c r="BA33" i="13" s="1"/>
  <c r="BB33" i="13" s="1"/>
  <c r="BC33" i="13" s="1"/>
  <c r="BD33" i="13" s="1"/>
  <c r="BE33" i="13" s="1"/>
  <c r="BF33" i="13" s="1"/>
  <c r="BG33" i="13" s="1"/>
  <c r="BH33" i="13" s="1"/>
  <c r="BI33" i="13" s="1"/>
  <c r="BJ33" i="13" s="1"/>
  <c r="BK33" i="13" s="1"/>
  <c r="BL33" i="13" s="1"/>
  <c r="BM33" i="13" s="1"/>
  <c r="C48" i="13"/>
  <c r="D48" i="13" s="1"/>
  <c r="E48" i="13" s="1"/>
  <c r="F48" i="13" s="1"/>
  <c r="G48" i="13" s="1"/>
  <c r="H48" i="13" s="1"/>
  <c r="I48" i="13" s="1"/>
  <c r="J48" i="13" s="1"/>
  <c r="K48" i="13" s="1"/>
  <c r="L48" i="13" s="1"/>
  <c r="M48" i="13" s="1"/>
  <c r="N48" i="13" s="1"/>
  <c r="O48" i="13" s="1"/>
  <c r="P48" i="13" s="1"/>
  <c r="Q48" i="13" s="1"/>
  <c r="R48" i="13" s="1"/>
  <c r="S48" i="13" s="1"/>
  <c r="T48" i="13" s="1"/>
  <c r="U48" i="13" s="1"/>
  <c r="V48" i="13" s="1"/>
  <c r="W48" i="13" s="1"/>
  <c r="X48" i="13" s="1"/>
  <c r="Y48" i="13" s="1"/>
  <c r="Z48" i="13" s="1"/>
  <c r="AA48" i="13" s="1"/>
  <c r="AB48" i="13" s="1"/>
  <c r="AC48" i="13" s="1"/>
  <c r="AD48" i="13" s="1"/>
  <c r="AE48" i="13" s="1"/>
  <c r="AF48" i="13" s="1"/>
  <c r="AG48" i="13" s="1"/>
  <c r="AH48" i="13" s="1"/>
  <c r="AI48" i="13" s="1"/>
  <c r="AJ48" i="13" s="1"/>
  <c r="AK48" i="13" s="1"/>
  <c r="AL48" i="13" s="1"/>
  <c r="AM48" i="13" s="1"/>
  <c r="AN48" i="13" s="1"/>
  <c r="AO48" i="13" s="1"/>
  <c r="AP48" i="13" s="1"/>
  <c r="AQ48" i="13" s="1"/>
  <c r="AR48" i="13" s="1"/>
  <c r="AS48" i="13" s="1"/>
  <c r="AT48" i="13" s="1"/>
  <c r="AU48" i="13" s="1"/>
  <c r="AV48" i="13" s="1"/>
  <c r="AW48" i="13" s="1"/>
  <c r="AX48" i="13" s="1"/>
  <c r="AY48" i="13" s="1"/>
  <c r="AZ48" i="13" s="1"/>
  <c r="BA48" i="13" s="1"/>
  <c r="BB48" i="13" s="1"/>
  <c r="BC48" i="13" s="1"/>
  <c r="BD48" i="13" s="1"/>
  <c r="BE48" i="13" s="1"/>
  <c r="BF48" i="13" s="1"/>
  <c r="BG48" i="13" s="1"/>
  <c r="BH48" i="13" s="1"/>
  <c r="BI48" i="13" s="1"/>
  <c r="BJ48" i="13" s="1"/>
  <c r="BK48" i="13" s="1"/>
  <c r="BL48" i="13" s="1"/>
  <c r="BM48" i="13" s="1"/>
  <c r="C30" i="13"/>
  <c r="D30" i="13" s="1"/>
  <c r="E30" i="13" s="1"/>
  <c r="F30" i="13" s="1"/>
  <c r="G30" i="13" s="1"/>
  <c r="H30" i="13" s="1"/>
  <c r="I30" i="13" s="1"/>
  <c r="J30" i="13" s="1"/>
  <c r="K30" i="13" s="1"/>
  <c r="L30" i="13" s="1"/>
  <c r="M30" i="13" s="1"/>
  <c r="N30" i="13" s="1"/>
  <c r="O30" i="13" s="1"/>
  <c r="P30" i="13" s="1"/>
  <c r="Q30" i="13" s="1"/>
  <c r="R30" i="13" s="1"/>
  <c r="S30" i="13" s="1"/>
  <c r="T30" i="13" s="1"/>
  <c r="U30" i="13" s="1"/>
  <c r="V30" i="13" s="1"/>
  <c r="W30" i="13" s="1"/>
  <c r="X30" i="13" s="1"/>
  <c r="Y30" i="13" s="1"/>
  <c r="Z30" i="13" s="1"/>
  <c r="AA30" i="13" s="1"/>
  <c r="AB30" i="13" s="1"/>
  <c r="AC30" i="13" s="1"/>
  <c r="AD30" i="13" s="1"/>
  <c r="AE30" i="13" s="1"/>
  <c r="AF30" i="13" s="1"/>
  <c r="AG30" i="13" s="1"/>
  <c r="AH30" i="13" s="1"/>
  <c r="AI30" i="13" s="1"/>
  <c r="AJ30" i="13" s="1"/>
  <c r="AK30" i="13" s="1"/>
  <c r="AL30" i="13" s="1"/>
  <c r="AM30" i="13" s="1"/>
  <c r="AN30" i="13" s="1"/>
  <c r="AO30" i="13" s="1"/>
  <c r="AP30" i="13" s="1"/>
  <c r="AQ30" i="13" s="1"/>
  <c r="AR30" i="13" s="1"/>
  <c r="AS30" i="13" s="1"/>
  <c r="AT30" i="13" s="1"/>
  <c r="AU30" i="13" s="1"/>
  <c r="AV30" i="13" s="1"/>
  <c r="AW30" i="13" s="1"/>
  <c r="AX30" i="13" s="1"/>
  <c r="AY30" i="13" s="1"/>
  <c r="AZ30" i="13" s="1"/>
  <c r="BA30" i="13" s="1"/>
  <c r="BB30" i="13" s="1"/>
  <c r="BC30" i="13" s="1"/>
  <c r="BD30" i="13" s="1"/>
  <c r="BE30" i="13" s="1"/>
  <c r="BF30" i="13" s="1"/>
  <c r="BG30" i="13" s="1"/>
  <c r="BH30" i="13" s="1"/>
  <c r="BI30" i="13" s="1"/>
  <c r="BJ30" i="13" s="1"/>
  <c r="BK30" i="13" s="1"/>
  <c r="BL30" i="13" s="1"/>
  <c r="BM30" i="13" s="1"/>
  <c r="C32" i="13"/>
  <c r="D32" i="13" s="1"/>
  <c r="E32" i="13" s="1"/>
  <c r="F32" i="13" s="1"/>
  <c r="G32" i="13" s="1"/>
  <c r="H32" i="13" s="1"/>
  <c r="I32" i="13" s="1"/>
  <c r="J32" i="13" s="1"/>
  <c r="K32" i="13" s="1"/>
  <c r="L32" i="13" s="1"/>
  <c r="M32" i="13" s="1"/>
  <c r="N32" i="13" s="1"/>
  <c r="O32" i="13" s="1"/>
  <c r="P32" i="13" s="1"/>
  <c r="Q32" i="13" s="1"/>
  <c r="R32" i="13" s="1"/>
  <c r="S32" i="13" s="1"/>
  <c r="T32" i="13" s="1"/>
  <c r="U32" i="13" s="1"/>
  <c r="V32" i="13" s="1"/>
  <c r="W32" i="13" s="1"/>
  <c r="X32" i="13" s="1"/>
  <c r="Y32" i="13" s="1"/>
  <c r="Z32" i="13" s="1"/>
  <c r="AA32" i="13" s="1"/>
  <c r="AB32" i="13" s="1"/>
  <c r="AC32" i="13" s="1"/>
  <c r="AD32" i="13" s="1"/>
  <c r="AE32" i="13" s="1"/>
  <c r="AF32" i="13" s="1"/>
  <c r="AG32" i="13" s="1"/>
  <c r="AH32" i="13" s="1"/>
  <c r="AI32" i="13" s="1"/>
  <c r="AJ32" i="13" s="1"/>
  <c r="AK32" i="13" s="1"/>
  <c r="AL32" i="13" s="1"/>
  <c r="AM32" i="13" s="1"/>
  <c r="AN32" i="13" s="1"/>
  <c r="AO32" i="13" s="1"/>
  <c r="AP32" i="13" s="1"/>
  <c r="AQ32" i="13" s="1"/>
  <c r="AR32" i="13" s="1"/>
  <c r="AS32" i="13" s="1"/>
  <c r="AT32" i="13" s="1"/>
  <c r="AU32" i="13" s="1"/>
  <c r="AV32" i="13" s="1"/>
  <c r="AW32" i="13" s="1"/>
  <c r="AX32" i="13" s="1"/>
  <c r="AY32" i="13" s="1"/>
  <c r="AZ32" i="13" s="1"/>
  <c r="BA32" i="13" s="1"/>
  <c r="BB32" i="13" s="1"/>
  <c r="BC32" i="13" s="1"/>
  <c r="BD32" i="13" s="1"/>
  <c r="BE32" i="13" s="1"/>
  <c r="BF32" i="13" s="1"/>
  <c r="BG32" i="13" s="1"/>
  <c r="BH32" i="13" s="1"/>
  <c r="BI32" i="13" s="1"/>
  <c r="BJ32" i="13" s="1"/>
  <c r="BK32" i="13" s="1"/>
  <c r="BL32" i="13" s="1"/>
  <c r="BM32" i="13" s="1"/>
  <c r="C17" i="13"/>
  <c r="D17" i="13" s="1"/>
  <c r="E17" i="13" s="1"/>
  <c r="F17" i="13" s="1"/>
  <c r="G17" i="13" s="1"/>
  <c r="H17" i="13" s="1"/>
  <c r="I17" i="13" s="1"/>
  <c r="J17" i="13" s="1"/>
  <c r="K17" i="13" s="1"/>
  <c r="L17" i="13" s="1"/>
  <c r="M17" i="13" s="1"/>
  <c r="N17" i="13" s="1"/>
  <c r="O17" i="13" s="1"/>
  <c r="P17" i="13" s="1"/>
  <c r="Q17" i="13" s="1"/>
  <c r="R17" i="13" s="1"/>
  <c r="S17" i="13" s="1"/>
  <c r="T17" i="13" s="1"/>
  <c r="U17" i="13" s="1"/>
  <c r="V17" i="13" s="1"/>
  <c r="W17" i="13" s="1"/>
  <c r="X17" i="13" s="1"/>
  <c r="Y17" i="13" s="1"/>
  <c r="Z17" i="13" s="1"/>
  <c r="AA17" i="13" s="1"/>
  <c r="AB17" i="13" s="1"/>
  <c r="AC17" i="13" s="1"/>
  <c r="AD17" i="13" s="1"/>
  <c r="AE17" i="13" s="1"/>
  <c r="AF17" i="13" s="1"/>
  <c r="AG17" i="13" s="1"/>
  <c r="AH17" i="13" s="1"/>
  <c r="AI17" i="13" s="1"/>
  <c r="AJ17" i="13" s="1"/>
  <c r="AK17" i="13" s="1"/>
  <c r="AL17" i="13" s="1"/>
  <c r="AM17" i="13" s="1"/>
  <c r="AN17" i="13" s="1"/>
  <c r="AO17" i="13" s="1"/>
  <c r="AP17" i="13" s="1"/>
  <c r="AQ17" i="13" s="1"/>
  <c r="AR17" i="13" s="1"/>
  <c r="AS17" i="13" s="1"/>
  <c r="AT17" i="13" s="1"/>
  <c r="AU17" i="13" s="1"/>
  <c r="AV17" i="13" s="1"/>
  <c r="AW17" i="13" s="1"/>
  <c r="AX17" i="13" s="1"/>
  <c r="AY17" i="13" s="1"/>
  <c r="AZ17" i="13" s="1"/>
  <c r="BA17" i="13" s="1"/>
  <c r="BB17" i="13" s="1"/>
  <c r="BC17" i="13" s="1"/>
  <c r="BD17" i="13" s="1"/>
  <c r="BE17" i="13" s="1"/>
  <c r="BF17" i="13" s="1"/>
  <c r="BG17" i="13" s="1"/>
  <c r="BH17" i="13" s="1"/>
  <c r="BI17" i="13" s="1"/>
  <c r="BJ17" i="13" s="1"/>
  <c r="BK17" i="13" s="1"/>
  <c r="BL17" i="13" s="1"/>
  <c r="BM17" i="13" s="1"/>
  <c r="C35" i="13"/>
  <c r="D35" i="13" s="1"/>
  <c r="E35" i="13" s="1"/>
  <c r="F35" i="13" s="1"/>
  <c r="G35" i="13" s="1"/>
  <c r="H35" i="13" s="1"/>
  <c r="I35" i="13" s="1"/>
  <c r="J35" i="13" s="1"/>
  <c r="K35" i="13" s="1"/>
  <c r="L35" i="13" s="1"/>
  <c r="M35" i="13" s="1"/>
  <c r="N35" i="13" s="1"/>
  <c r="O35" i="13" s="1"/>
  <c r="P35" i="13" s="1"/>
  <c r="Q35" i="13" s="1"/>
  <c r="R35" i="13" s="1"/>
  <c r="S35" i="13" s="1"/>
  <c r="T35" i="13" s="1"/>
  <c r="U35" i="13" s="1"/>
  <c r="V35" i="13" s="1"/>
  <c r="W35" i="13" s="1"/>
  <c r="X35" i="13" s="1"/>
  <c r="Y35" i="13" s="1"/>
  <c r="Z35" i="13" s="1"/>
  <c r="AA35" i="13" s="1"/>
  <c r="AB35" i="13" s="1"/>
  <c r="AC35" i="13" s="1"/>
  <c r="AD35" i="13" s="1"/>
  <c r="AE35" i="13" s="1"/>
  <c r="AF35" i="13" s="1"/>
  <c r="AG35" i="13" s="1"/>
  <c r="AH35" i="13" s="1"/>
  <c r="AI35" i="13" s="1"/>
  <c r="AJ35" i="13" s="1"/>
  <c r="AK35" i="13" s="1"/>
  <c r="AL35" i="13" s="1"/>
  <c r="AM35" i="13" s="1"/>
  <c r="AN35" i="13" s="1"/>
  <c r="AO35" i="13" s="1"/>
  <c r="AP35" i="13" s="1"/>
  <c r="AQ35" i="13" s="1"/>
  <c r="AR35" i="13" s="1"/>
  <c r="AS35" i="13" s="1"/>
  <c r="AT35" i="13" s="1"/>
  <c r="AU35" i="13" s="1"/>
  <c r="AV35" i="13" s="1"/>
  <c r="AW35" i="13" s="1"/>
  <c r="AX35" i="13" s="1"/>
  <c r="AY35" i="13" s="1"/>
  <c r="AZ35" i="13" s="1"/>
  <c r="BA35" i="13" s="1"/>
  <c r="BB35" i="13" s="1"/>
  <c r="BC35" i="13" s="1"/>
  <c r="BD35" i="13" s="1"/>
  <c r="BE35" i="13" s="1"/>
  <c r="BF35" i="13" s="1"/>
  <c r="BG35" i="13" s="1"/>
  <c r="BH35" i="13" s="1"/>
  <c r="BI35" i="13" s="1"/>
  <c r="BJ35" i="13" s="1"/>
  <c r="BK35" i="13" s="1"/>
  <c r="BL35" i="13" s="1"/>
  <c r="BM35" i="13" s="1"/>
  <c r="C38" i="13"/>
  <c r="D38" i="13" s="1"/>
  <c r="E38" i="13" s="1"/>
  <c r="F38" i="13" s="1"/>
  <c r="G38" i="13" s="1"/>
  <c r="H38" i="13" s="1"/>
  <c r="I38" i="13" s="1"/>
  <c r="J38" i="13" s="1"/>
  <c r="K38" i="13" s="1"/>
  <c r="L38" i="13" s="1"/>
  <c r="M38" i="13" s="1"/>
  <c r="N38" i="13" s="1"/>
  <c r="O38" i="13" s="1"/>
  <c r="P38" i="13" s="1"/>
  <c r="Q38" i="13" s="1"/>
  <c r="R38" i="13" s="1"/>
  <c r="S38" i="13" s="1"/>
  <c r="T38" i="13" s="1"/>
  <c r="U38" i="13" s="1"/>
  <c r="V38" i="13" s="1"/>
  <c r="W38" i="13" s="1"/>
  <c r="X38" i="13" s="1"/>
  <c r="Y38" i="13" s="1"/>
  <c r="Z38" i="13" s="1"/>
  <c r="AA38" i="13" s="1"/>
  <c r="AB38" i="13" s="1"/>
  <c r="AC38" i="13" s="1"/>
  <c r="AD38" i="13" s="1"/>
  <c r="AE38" i="13" s="1"/>
  <c r="AF38" i="13" s="1"/>
  <c r="AG38" i="13" s="1"/>
  <c r="AH38" i="13" s="1"/>
  <c r="AI38" i="13" s="1"/>
  <c r="AJ38" i="13" s="1"/>
  <c r="AK38" i="13" s="1"/>
  <c r="AL38" i="13" s="1"/>
  <c r="AM38" i="13" s="1"/>
  <c r="AN38" i="13" s="1"/>
  <c r="AO38" i="13" s="1"/>
  <c r="AP38" i="13" s="1"/>
  <c r="AQ38" i="13" s="1"/>
  <c r="AR38" i="13" s="1"/>
  <c r="AS38" i="13" s="1"/>
  <c r="AT38" i="13" s="1"/>
  <c r="AU38" i="13" s="1"/>
  <c r="AV38" i="13" s="1"/>
  <c r="AW38" i="13" s="1"/>
  <c r="AX38" i="13" s="1"/>
  <c r="AY38" i="13" s="1"/>
  <c r="AZ38" i="13" s="1"/>
  <c r="BA38" i="13" s="1"/>
  <c r="BB38" i="13" s="1"/>
  <c r="BC38" i="13" s="1"/>
  <c r="BD38" i="13" s="1"/>
  <c r="BE38" i="13" s="1"/>
  <c r="BF38" i="13" s="1"/>
  <c r="BG38" i="13" s="1"/>
  <c r="BH38" i="13" s="1"/>
  <c r="BI38" i="13" s="1"/>
  <c r="BJ38" i="13" s="1"/>
  <c r="BK38" i="13" s="1"/>
  <c r="BL38" i="13" s="1"/>
  <c r="BM38" i="13" s="1"/>
  <c r="C46" i="13"/>
  <c r="D46" i="13" s="1"/>
  <c r="E46" i="13" s="1"/>
  <c r="F46" i="13" s="1"/>
  <c r="G46" i="13" s="1"/>
  <c r="H46" i="13" s="1"/>
  <c r="I46" i="13" s="1"/>
  <c r="J46" i="13" s="1"/>
  <c r="K46" i="13" s="1"/>
  <c r="L46" i="13" s="1"/>
  <c r="M46" i="13" s="1"/>
  <c r="N46" i="13" s="1"/>
  <c r="O46" i="13" s="1"/>
  <c r="P46" i="13" s="1"/>
  <c r="Q46" i="13" s="1"/>
  <c r="R46" i="13" s="1"/>
  <c r="S46" i="13" s="1"/>
  <c r="T46" i="13" s="1"/>
  <c r="U46" i="13" s="1"/>
  <c r="V46" i="13" s="1"/>
  <c r="W46" i="13" s="1"/>
  <c r="X46" i="13" s="1"/>
  <c r="Y46" i="13" s="1"/>
  <c r="Z46" i="13" s="1"/>
  <c r="AA46" i="13" s="1"/>
  <c r="AB46" i="13" s="1"/>
  <c r="AC46" i="13" s="1"/>
  <c r="AD46" i="13" s="1"/>
  <c r="AE46" i="13" s="1"/>
  <c r="AF46" i="13" s="1"/>
  <c r="AG46" i="13" s="1"/>
  <c r="AH46" i="13" s="1"/>
  <c r="AI46" i="13" s="1"/>
  <c r="AJ46" i="13" s="1"/>
  <c r="AK46" i="13" s="1"/>
  <c r="AL46" i="13" s="1"/>
  <c r="AM46" i="13" s="1"/>
  <c r="AN46" i="13" s="1"/>
  <c r="AO46" i="13" s="1"/>
  <c r="AP46" i="13" s="1"/>
  <c r="AQ46" i="13" s="1"/>
  <c r="AR46" i="13" s="1"/>
  <c r="AS46" i="13" s="1"/>
  <c r="AT46" i="13" s="1"/>
  <c r="AU46" i="13" s="1"/>
  <c r="AV46" i="13" s="1"/>
  <c r="AW46" i="13" s="1"/>
  <c r="AX46" i="13" s="1"/>
  <c r="AY46" i="13" s="1"/>
  <c r="AZ46" i="13" s="1"/>
  <c r="BA46" i="13" s="1"/>
  <c r="BB46" i="13" s="1"/>
  <c r="BC46" i="13" s="1"/>
  <c r="BD46" i="13" s="1"/>
  <c r="BE46" i="13" s="1"/>
  <c r="BF46" i="13" s="1"/>
  <c r="BG46" i="13" s="1"/>
  <c r="BH46" i="13" s="1"/>
  <c r="BI46" i="13" s="1"/>
  <c r="BJ46" i="13" s="1"/>
  <c r="BK46" i="13" s="1"/>
  <c r="BL46" i="13" s="1"/>
  <c r="BM46" i="13" s="1"/>
  <c r="C23" i="13"/>
  <c r="D23" i="13" s="1"/>
  <c r="E23" i="13" s="1"/>
  <c r="F23" i="13" s="1"/>
  <c r="G23" i="13" s="1"/>
  <c r="H23" i="13" s="1"/>
  <c r="I23" i="13" s="1"/>
  <c r="J23" i="13" s="1"/>
  <c r="K23" i="13" s="1"/>
  <c r="L23" i="13" s="1"/>
  <c r="M23" i="13" s="1"/>
  <c r="N23" i="13" s="1"/>
  <c r="O23" i="13" s="1"/>
  <c r="P23" i="13" s="1"/>
  <c r="Q23" i="13" s="1"/>
  <c r="R23" i="13" s="1"/>
  <c r="S23" i="13" s="1"/>
  <c r="T23" i="13" s="1"/>
  <c r="U23" i="13" s="1"/>
  <c r="V23" i="13" s="1"/>
  <c r="W23" i="13" s="1"/>
  <c r="X23" i="13" s="1"/>
  <c r="Y23" i="13" s="1"/>
  <c r="Z23" i="13" s="1"/>
  <c r="AA23" i="13" s="1"/>
  <c r="AB23" i="13" s="1"/>
  <c r="AC23" i="13" s="1"/>
  <c r="AD23" i="13" s="1"/>
  <c r="AE23" i="13" s="1"/>
  <c r="AF23" i="13" s="1"/>
  <c r="AG23" i="13" s="1"/>
  <c r="AH23" i="13" s="1"/>
  <c r="AI23" i="13" s="1"/>
  <c r="AJ23" i="13" s="1"/>
  <c r="AK23" i="13" s="1"/>
  <c r="AL23" i="13" s="1"/>
  <c r="AM23" i="13" s="1"/>
  <c r="AN23" i="13" s="1"/>
  <c r="AO23" i="13" s="1"/>
  <c r="AP23" i="13" s="1"/>
  <c r="AQ23" i="13" s="1"/>
  <c r="AR23" i="13" s="1"/>
  <c r="AS23" i="13" s="1"/>
  <c r="AT23" i="13" s="1"/>
  <c r="AU23" i="13" s="1"/>
  <c r="AV23" i="13" s="1"/>
  <c r="AW23" i="13" s="1"/>
  <c r="AX23" i="13" s="1"/>
  <c r="AY23" i="13" s="1"/>
  <c r="AZ23" i="13" s="1"/>
  <c r="BA23" i="13" s="1"/>
  <c r="BB23" i="13" s="1"/>
  <c r="BC23" i="13" s="1"/>
  <c r="BD23" i="13" s="1"/>
  <c r="BE23" i="13" s="1"/>
  <c r="BF23" i="13" s="1"/>
  <c r="BG23" i="13" s="1"/>
  <c r="BH23" i="13" s="1"/>
  <c r="BI23" i="13" s="1"/>
  <c r="BJ23" i="13" s="1"/>
  <c r="BK23" i="13" s="1"/>
  <c r="BL23" i="13" s="1"/>
  <c r="BM23" i="13" s="1"/>
  <c r="C37" i="13"/>
  <c r="D37" i="13" s="1"/>
  <c r="E37" i="13" s="1"/>
  <c r="F37" i="13" s="1"/>
  <c r="G37" i="13" s="1"/>
  <c r="H37" i="13" s="1"/>
  <c r="I37" i="13" s="1"/>
  <c r="J37" i="13" s="1"/>
  <c r="K37" i="13" s="1"/>
  <c r="L37" i="13" s="1"/>
  <c r="M37" i="13" s="1"/>
  <c r="N37" i="13" s="1"/>
  <c r="O37" i="13" s="1"/>
  <c r="P37" i="13" s="1"/>
  <c r="Q37" i="13" s="1"/>
  <c r="R37" i="13" s="1"/>
  <c r="S37" i="13" s="1"/>
  <c r="T37" i="13" s="1"/>
  <c r="U37" i="13" s="1"/>
  <c r="V37" i="13" s="1"/>
  <c r="W37" i="13" s="1"/>
  <c r="X37" i="13" s="1"/>
  <c r="Y37" i="13" s="1"/>
  <c r="Z37" i="13" s="1"/>
  <c r="AA37" i="13" s="1"/>
  <c r="AB37" i="13" s="1"/>
  <c r="AC37" i="13" s="1"/>
  <c r="AD37" i="13" s="1"/>
  <c r="AE37" i="13" s="1"/>
  <c r="AF37" i="13" s="1"/>
  <c r="AG37" i="13" s="1"/>
  <c r="AH37" i="13" s="1"/>
  <c r="AI37" i="13" s="1"/>
  <c r="AJ37" i="13" s="1"/>
  <c r="AK37" i="13" s="1"/>
  <c r="AL37" i="13" s="1"/>
  <c r="AM37" i="13" s="1"/>
  <c r="AN37" i="13" s="1"/>
  <c r="AO37" i="13" s="1"/>
  <c r="AP37" i="13" s="1"/>
  <c r="AQ37" i="13" s="1"/>
  <c r="AR37" i="13" s="1"/>
  <c r="AS37" i="13" s="1"/>
  <c r="AT37" i="13" s="1"/>
  <c r="AU37" i="13" s="1"/>
  <c r="AV37" i="13" s="1"/>
  <c r="AW37" i="13" s="1"/>
  <c r="AX37" i="13" s="1"/>
  <c r="AY37" i="13" s="1"/>
  <c r="AZ37" i="13" s="1"/>
  <c r="BA37" i="13" s="1"/>
  <c r="BB37" i="13" s="1"/>
  <c r="BC37" i="13" s="1"/>
  <c r="BD37" i="13" s="1"/>
  <c r="BE37" i="13" s="1"/>
  <c r="BF37" i="13" s="1"/>
  <c r="BG37" i="13" s="1"/>
  <c r="BH37" i="13" s="1"/>
  <c r="BI37" i="13" s="1"/>
  <c r="BJ37" i="13" s="1"/>
  <c r="BK37" i="13" s="1"/>
  <c r="BL37" i="13" s="1"/>
  <c r="BM37" i="13" s="1"/>
  <c r="C27" i="13"/>
  <c r="D27" i="13" s="1"/>
  <c r="E27" i="13" s="1"/>
  <c r="F27" i="13" s="1"/>
  <c r="G27" i="13" s="1"/>
  <c r="H27" i="13" s="1"/>
  <c r="I27" i="13" s="1"/>
  <c r="J27" i="13" s="1"/>
  <c r="K27" i="13" s="1"/>
  <c r="L27" i="13" s="1"/>
  <c r="M27" i="13" s="1"/>
  <c r="N27" i="13" s="1"/>
  <c r="O27" i="13" s="1"/>
  <c r="P27" i="13" s="1"/>
  <c r="Q27" i="13" s="1"/>
  <c r="R27" i="13" s="1"/>
  <c r="S27" i="13" s="1"/>
  <c r="T27" i="13" s="1"/>
  <c r="U27" i="13" s="1"/>
  <c r="V27" i="13" s="1"/>
  <c r="W27" i="13" s="1"/>
  <c r="X27" i="13" s="1"/>
  <c r="Y27" i="13" s="1"/>
  <c r="Z27" i="13" s="1"/>
  <c r="AA27" i="13" s="1"/>
  <c r="AB27" i="13" s="1"/>
  <c r="AC27" i="13" s="1"/>
  <c r="AD27" i="13" s="1"/>
  <c r="AE27" i="13" s="1"/>
  <c r="AF27" i="13" s="1"/>
  <c r="AG27" i="13" s="1"/>
  <c r="AH27" i="13" s="1"/>
  <c r="AI27" i="13" s="1"/>
  <c r="AJ27" i="13" s="1"/>
  <c r="AK27" i="13" s="1"/>
  <c r="AL27" i="13" s="1"/>
  <c r="AM27" i="13" s="1"/>
  <c r="AN27" i="13" s="1"/>
  <c r="AO27" i="13" s="1"/>
  <c r="AP27" i="13" s="1"/>
  <c r="AQ27" i="13" s="1"/>
  <c r="AR27" i="13" s="1"/>
  <c r="AS27" i="13" s="1"/>
  <c r="AT27" i="13" s="1"/>
  <c r="AU27" i="13" s="1"/>
  <c r="AV27" i="13" s="1"/>
  <c r="AW27" i="13" s="1"/>
  <c r="AX27" i="13" s="1"/>
  <c r="AY27" i="13" s="1"/>
  <c r="AZ27" i="13" s="1"/>
  <c r="BA27" i="13" s="1"/>
  <c r="BB27" i="13" s="1"/>
  <c r="BC27" i="13" s="1"/>
  <c r="BD27" i="13" s="1"/>
  <c r="BE27" i="13" s="1"/>
  <c r="BF27" i="13" s="1"/>
  <c r="BG27" i="13" s="1"/>
  <c r="BH27" i="13" s="1"/>
  <c r="BI27" i="13" s="1"/>
  <c r="BJ27" i="13" s="1"/>
  <c r="BK27" i="13" s="1"/>
  <c r="BL27" i="13" s="1"/>
  <c r="BM27" i="13" s="1"/>
  <c r="C22" i="13"/>
  <c r="D22" i="13" s="1"/>
  <c r="E22" i="13" s="1"/>
  <c r="F22" i="13" s="1"/>
  <c r="G22" i="13" s="1"/>
  <c r="H22" i="13" s="1"/>
  <c r="I22" i="13" s="1"/>
  <c r="J22" i="13" s="1"/>
  <c r="K22" i="13" s="1"/>
  <c r="L22" i="13" s="1"/>
  <c r="M22" i="13" s="1"/>
  <c r="N22" i="13" s="1"/>
  <c r="O22" i="13" s="1"/>
  <c r="P22" i="13" s="1"/>
  <c r="Q22" i="13" s="1"/>
  <c r="R22" i="13" s="1"/>
  <c r="S22" i="13" s="1"/>
  <c r="T22" i="13" s="1"/>
  <c r="U22" i="13" s="1"/>
  <c r="V22" i="13" s="1"/>
  <c r="W22" i="13" s="1"/>
  <c r="X22" i="13" s="1"/>
  <c r="Y22" i="13" s="1"/>
  <c r="Z22" i="13" s="1"/>
  <c r="AA22" i="13" s="1"/>
  <c r="AB22" i="13" s="1"/>
  <c r="AC22" i="13" s="1"/>
  <c r="AD22" i="13" s="1"/>
  <c r="AE22" i="13" s="1"/>
  <c r="AF22" i="13" s="1"/>
  <c r="AG22" i="13" s="1"/>
  <c r="AH22" i="13" s="1"/>
  <c r="AI22" i="13" s="1"/>
  <c r="AJ22" i="13" s="1"/>
  <c r="AK22" i="13" s="1"/>
  <c r="AL22" i="13" s="1"/>
  <c r="AM22" i="13" s="1"/>
  <c r="AN22" i="13" s="1"/>
  <c r="AO22" i="13" s="1"/>
  <c r="AP22" i="13" s="1"/>
  <c r="AQ22" i="13" s="1"/>
  <c r="AR22" i="13" s="1"/>
  <c r="AS22" i="13" s="1"/>
  <c r="AT22" i="13" s="1"/>
  <c r="AU22" i="13" s="1"/>
  <c r="AV22" i="13" s="1"/>
  <c r="AW22" i="13" s="1"/>
  <c r="AX22" i="13" s="1"/>
  <c r="AY22" i="13" s="1"/>
  <c r="AZ22" i="13" s="1"/>
  <c r="BA22" i="13" s="1"/>
  <c r="BB22" i="13" s="1"/>
  <c r="BC22" i="13" s="1"/>
  <c r="BD22" i="13" s="1"/>
  <c r="BE22" i="13" s="1"/>
  <c r="BF22" i="13" s="1"/>
  <c r="BG22" i="13" s="1"/>
  <c r="BH22" i="13" s="1"/>
  <c r="BI22" i="13" s="1"/>
  <c r="BJ22" i="13" s="1"/>
  <c r="BK22" i="13" s="1"/>
  <c r="BL22" i="13" s="1"/>
  <c r="BM22" i="13" s="1"/>
  <c r="C19" i="13"/>
  <c r="D19" i="13" s="1"/>
  <c r="E19" i="13" s="1"/>
  <c r="F19" i="13" s="1"/>
  <c r="G19" i="13" s="1"/>
  <c r="H19" i="13" s="1"/>
  <c r="I19" i="13" s="1"/>
  <c r="J19" i="13" s="1"/>
  <c r="K19" i="13" s="1"/>
  <c r="L19" i="13" s="1"/>
  <c r="M19" i="13" s="1"/>
  <c r="N19" i="13" s="1"/>
  <c r="O19" i="13" s="1"/>
  <c r="P19" i="13" s="1"/>
  <c r="Q19" i="13" s="1"/>
  <c r="R19" i="13" s="1"/>
  <c r="S19" i="13" s="1"/>
  <c r="T19" i="13" s="1"/>
  <c r="U19" i="13" s="1"/>
  <c r="V19" i="13" s="1"/>
  <c r="W19" i="13" s="1"/>
  <c r="X19" i="13" s="1"/>
  <c r="Y19" i="13" s="1"/>
  <c r="Z19" i="13" s="1"/>
  <c r="AA19" i="13" s="1"/>
  <c r="AB19" i="13" s="1"/>
  <c r="AC19" i="13" s="1"/>
  <c r="AD19" i="13" s="1"/>
  <c r="AE19" i="13" s="1"/>
  <c r="AF19" i="13" s="1"/>
  <c r="AG19" i="13" s="1"/>
  <c r="AH19" i="13" s="1"/>
  <c r="AI19" i="13" s="1"/>
  <c r="AJ19" i="13" s="1"/>
  <c r="AK19" i="13" s="1"/>
  <c r="AL19" i="13" s="1"/>
  <c r="AM19" i="13" s="1"/>
  <c r="AN19" i="13" s="1"/>
  <c r="AO19" i="13" s="1"/>
  <c r="AP19" i="13" s="1"/>
  <c r="AQ19" i="13" s="1"/>
  <c r="AR19" i="13" s="1"/>
  <c r="AS19" i="13" s="1"/>
  <c r="AT19" i="13" s="1"/>
  <c r="AU19" i="13" s="1"/>
  <c r="AV19" i="13" s="1"/>
  <c r="AW19" i="13" s="1"/>
  <c r="AX19" i="13" s="1"/>
  <c r="AY19" i="13" s="1"/>
  <c r="AZ19" i="13" s="1"/>
  <c r="BA19" i="13" s="1"/>
  <c r="BB19" i="13" s="1"/>
  <c r="BC19" i="13" s="1"/>
  <c r="BD19" i="13" s="1"/>
  <c r="BE19" i="13" s="1"/>
  <c r="BF19" i="13" s="1"/>
  <c r="BG19" i="13" s="1"/>
  <c r="BH19" i="13" s="1"/>
  <c r="BI19" i="13" s="1"/>
  <c r="BJ19" i="13" s="1"/>
  <c r="BK19" i="13" s="1"/>
  <c r="BL19" i="13" s="1"/>
  <c r="BM19" i="13" s="1"/>
  <c r="C25" i="13"/>
  <c r="D25" i="13" s="1"/>
  <c r="E25" i="13" s="1"/>
  <c r="F25" i="13" s="1"/>
  <c r="G25" i="13" s="1"/>
  <c r="H25" i="13" s="1"/>
  <c r="I25" i="13" s="1"/>
  <c r="J25" i="13" s="1"/>
  <c r="K25" i="13" s="1"/>
  <c r="L25" i="13" s="1"/>
  <c r="M25" i="13" s="1"/>
  <c r="N25" i="13" s="1"/>
  <c r="O25" i="13" s="1"/>
  <c r="P25" i="13" s="1"/>
  <c r="Q25" i="13" s="1"/>
  <c r="R25" i="13" s="1"/>
  <c r="S25" i="13" s="1"/>
  <c r="T25" i="13" s="1"/>
  <c r="U25" i="13" s="1"/>
  <c r="V25" i="13" s="1"/>
  <c r="W25" i="13" s="1"/>
  <c r="X25" i="13" s="1"/>
  <c r="Y25" i="13" s="1"/>
  <c r="Z25" i="13" s="1"/>
  <c r="AA25" i="13" s="1"/>
  <c r="AB25" i="13" s="1"/>
  <c r="AC25" i="13" s="1"/>
  <c r="AD25" i="13" s="1"/>
  <c r="AE25" i="13" s="1"/>
  <c r="AF25" i="13" s="1"/>
  <c r="AG25" i="13" s="1"/>
  <c r="AH25" i="13" s="1"/>
  <c r="AI25" i="13" s="1"/>
  <c r="AJ25" i="13" s="1"/>
  <c r="AK25" i="13" s="1"/>
  <c r="AL25" i="13" s="1"/>
  <c r="AM25" i="13" s="1"/>
  <c r="AN25" i="13" s="1"/>
  <c r="AO25" i="13" s="1"/>
  <c r="AP25" i="13" s="1"/>
  <c r="AQ25" i="13" s="1"/>
  <c r="AR25" i="13" s="1"/>
  <c r="AS25" i="13" s="1"/>
  <c r="AT25" i="13" s="1"/>
  <c r="AU25" i="13" s="1"/>
  <c r="AV25" i="13" s="1"/>
  <c r="AW25" i="13" s="1"/>
  <c r="AX25" i="13" s="1"/>
  <c r="AY25" i="13" s="1"/>
  <c r="AZ25" i="13" s="1"/>
  <c r="BA25" i="13" s="1"/>
  <c r="BB25" i="13" s="1"/>
  <c r="BC25" i="13" s="1"/>
  <c r="BD25" i="13" s="1"/>
  <c r="BE25" i="13" s="1"/>
  <c r="BF25" i="13" s="1"/>
  <c r="BG25" i="13" s="1"/>
  <c r="BH25" i="13" s="1"/>
  <c r="BI25" i="13" s="1"/>
  <c r="BJ25" i="13" s="1"/>
  <c r="BK25" i="13" s="1"/>
  <c r="BL25" i="13" s="1"/>
  <c r="BM25" i="13" s="1"/>
  <c r="C31" i="13"/>
  <c r="D31" i="13" s="1"/>
  <c r="E31" i="13" s="1"/>
  <c r="F31" i="13" s="1"/>
  <c r="G31" i="13" s="1"/>
  <c r="H31" i="13" s="1"/>
  <c r="I31" i="13" s="1"/>
  <c r="J31" i="13" s="1"/>
  <c r="K31" i="13" s="1"/>
  <c r="L31" i="13" s="1"/>
  <c r="M31" i="13" s="1"/>
  <c r="N31" i="13" s="1"/>
  <c r="O31" i="13" s="1"/>
  <c r="P31" i="13" s="1"/>
  <c r="Q31" i="13" s="1"/>
  <c r="R31" i="13" s="1"/>
  <c r="S31" i="13" s="1"/>
  <c r="T31" i="13" s="1"/>
  <c r="U31" i="13" s="1"/>
  <c r="V31" i="13" s="1"/>
  <c r="W31" i="13" s="1"/>
  <c r="X31" i="13" s="1"/>
  <c r="Y31" i="13" s="1"/>
  <c r="Z31" i="13" s="1"/>
  <c r="AA31" i="13" s="1"/>
  <c r="AB31" i="13" s="1"/>
  <c r="AC31" i="13" s="1"/>
  <c r="AD31" i="13" s="1"/>
  <c r="AE31" i="13" s="1"/>
  <c r="AF31" i="13" s="1"/>
  <c r="AG31" i="13" s="1"/>
  <c r="AH31" i="13" s="1"/>
  <c r="AI31" i="13" s="1"/>
  <c r="AJ31" i="13" s="1"/>
  <c r="AK31" i="13" s="1"/>
  <c r="AL31" i="13" s="1"/>
  <c r="AM31" i="13" s="1"/>
  <c r="AN31" i="13" s="1"/>
  <c r="AO31" i="13" s="1"/>
  <c r="AP31" i="13" s="1"/>
  <c r="AQ31" i="13" s="1"/>
  <c r="AR31" i="13" s="1"/>
  <c r="AS31" i="13" s="1"/>
  <c r="AT31" i="13" s="1"/>
  <c r="AU31" i="13" s="1"/>
  <c r="AV31" i="13" s="1"/>
  <c r="AW31" i="13" s="1"/>
  <c r="AX31" i="13" s="1"/>
  <c r="AY31" i="13" s="1"/>
  <c r="AZ31" i="13" s="1"/>
  <c r="BA31" i="13" s="1"/>
  <c r="BB31" i="13" s="1"/>
  <c r="BC31" i="13" s="1"/>
  <c r="BD31" i="13" s="1"/>
  <c r="BE31" i="13" s="1"/>
  <c r="BF31" i="13" s="1"/>
  <c r="BG31" i="13" s="1"/>
  <c r="BH31" i="13" s="1"/>
  <c r="BI31" i="13" s="1"/>
  <c r="BJ31" i="13" s="1"/>
  <c r="BK31" i="13" s="1"/>
  <c r="BL31" i="13" s="1"/>
  <c r="BM31" i="13" s="1"/>
  <c r="C41" i="13"/>
  <c r="D41" i="13" s="1"/>
  <c r="E41" i="13" s="1"/>
  <c r="F41" i="13" s="1"/>
  <c r="G41" i="13" s="1"/>
  <c r="H41" i="13" s="1"/>
  <c r="I41" i="13" s="1"/>
  <c r="J41" i="13" s="1"/>
  <c r="K41" i="13" s="1"/>
  <c r="L41" i="13" s="1"/>
  <c r="M41" i="13" s="1"/>
  <c r="N41" i="13" s="1"/>
  <c r="O41" i="13" s="1"/>
  <c r="P41" i="13" s="1"/>
  <c r="Q41" i="13" s="1"/>
  <c r="R41" i="13" s="1"/>
  <c r="S41" i="13" s="1"/>
  <c r="T41" i="13" s="1"/>
  <c r="U41" i="13" s="1"/>
  <c r="V41" i="13" s="1"/>
  <c r="W41" i="13" s="1"/>
  <c r="X41" i="13" s="1"/>
  <c r="Y41" i="13" s="1"/>
  <c r="Z41" i="13" s="1"/>
  <c r="AA41" i="13" s="1"/>
  <c r="AB41" i="13" s="1"/>
  <c r="AC41" i="13" s="1"/>
  <c r="AD41" i="13" s="1"/>
  <c r="AE41" i="13" s="1"/>
  <c r="AF41" i="13" s="1"/>
  <c r="AG41" i="13" s="1"/>
  <c r="AH41" i="13" s="1"/>
  <c r="AI41" i="13" s="1"/>
  <c r="AJ41" i="13" s="1"/>
  <c r="AK41" i="13" s="1"/>
  <c r="AL41" i="13" s="1"/>
  <c r="AM41" i="13" s="1"/>
  <c r="AN41" i="13" s="1"/>
  <c r="AO41" i="13" s="1"/>
  <c r="AP41" i="13" s="1"/>
  <c r="AQ41" i="13" s="1"/>
  <c r="AR41" i="13" s="1"/>
  <c r="AS41" i="13" s="1"/>
  <c r="AT41" i="13" s="1"/>
  <c r="AU41" i="13" s="1"/>
  <c r="AV41" i="13" s="1"/>
  <c r="AW41" i="13" s="1"/>
  <c r="AX41" i="13" s="1"/>
  <c r="AY41" i="13" s="1"/>
  <c r="AZ41" i="13" s="1"/>
  <c r="BA41" i="13" s="1"/>
  <c r="BB41" i="13" s="1"/>
  <c r="BC41" i="13" s="1"/>
  <c r="BD41" i="13" s="1"/>
  <c r="BE41" i="13" s="1"/>
  <c r="BF41" i="13" s="1"/>
  <c r="BG41" i="13" s="1"/>
  <c r="BH41" i="13" s="1"/>
  <c r="BI41" i="13" s="1"/>
  <c r="BJ41" i="13" s="1"/>
  <c r="BK41" i="13" s="1"/>
  <c r="BL41" i="13" s="1"/>
  <c r="BM41" i="13" s="1"/>
  <c r="C47" i="13"/>
  <c r="D47" i="13" s="1"/>
  <c r="E47" i="13" s="1"/>
  <c r="F47" i="13" s="1"/>
  <c r="G47" i="13" s="1"/>
  <c r="H47" i="13" s="1"/>
  <c r="I47" i="13" s="1"/>
  <c r="J47" i="13" s="1"/>
  <c r="K47" i="13" s="1"/>
  <c r="L47" i="13" s="1"/>
  <c r="M47" i="13" s="1"/>
  <c r="N47" i="13" s="1"/>
  <c r="O47" i="13" s="1"/>
  <c r="P47" i="13" s="1"/>
  <c r="Q47" i="13" s="1"/>
  <c r="R47" i="13" s="1"/>
  <c r="S47" i="13" s="1"/>
  <c r="T47" i="13" s="1"/>
  <c r="U47" i="13" s="1"/>
  <c r="V47" i="13" s="1"/>
  <c r="W47" i="13" s="1"/>
  <c r="X47" i="13" s="1"/>
  <c r="Y47" i="13" s="1"/>
  <c r="Z47" i="13" s="1"/>
  <c r="AA47" i="13" s="1"/>
  <c r="AB47" i="13" s="1"/>
  <c r="AC47" i="13" s="1"/>
  <c r="AD47" i="13" s="1"/>
  <c r="AE47" i="13" s="1"/>
  <c r="AF47" i="13" s="1"/>
  <c r="AG47" i="13" s="1"/>
  <c r="AH47" i="13" s="1"/>
  <c r="AI47" i="13" s="1"/>
  <c r="AJ47" i="13" s="1"/>
  <c r="AK47" i="13" s="1"/>
  <c r="AL47" i="13" s="1"/>
  <c r="AM47" i="13" s="1"/>
  <c r="AN47" i="13" s="1"/>
  <c r="AO47" i="13" s="1"/>
  <c r="AP47" i="13" s="1"/>
  <c r="AQ47" i="13" s="1"/>
  <c r="AR47" i="13" s="1"/>
  <c r="AS47" i="13" s="1"/>
  <c r="AT47" i="13" s="1"/>
  <c r="AU47" i="13" s="1"/>
  <c r="AV47" i="13" s="1"/>
  <c r="AW47" i="13" s="1"/>
  <c r="AX47" i="13" s="1"/>
  <c r="AY47" i="13" s="1"/>
  <c r="AZ47" i="13" s="1"/>
  <c r="BA47" i="13" s="1"/>
  <c r="BB47" i="13" s="1"/>
  <c r="BC47" i="13" s="1"/>
  <c r="BD47" i="13" s="1"/>
  <c r="BE47" i="13" s="1"/>
  <c r="BF47" i="13" s="1"/>
  <c r="BG47" i="13" s="1"/>
  <c r="BH47" i="13" s="1"/>
  <c r="BI47" i="13" s="1"/>
  <c r="BJ47" i="13" s="1"/>
  <c r="BK47" i="13" s="1"/>
  <c r="BL47" i="13" s="1"/>
  <c r="BM47" i="13" s="1"/>
  <c r="C44" i="13"/>
  <c r="D44" i="13" s="1"/>
  <c r="E44" i="13" s="1"/>
  <c r="F44" i="13" s="1"/>
  <c r="G44" i="13" s="1"/>
  <c r="H44" i="13" s="1"/>
  <c r="I44" i="13" s="1"/>
  <c r="J44" i="13" s="1"/>
  <c r="K44" i="13" s="1"/>
  <c r="L44" i="13" s="1"/>
  <c r="M44" i="13" s="1"/>
  <c r="N44" i="13" s="1"/>
  <c r="O44" i="13" s="1"/>
  <c r="P44" i="13" s="1"/>
  <c r="Q44" i="13" s="1"/>
  <c r="R44" i="13" s="1"/>
  <c r="S44" i="13" s="1"/>
  <c r="T44" i="13" s="1"/>
  <c r="U44" i="13" s="1"/>
  <c r="V44" i="13" s="1"/>
  <c r="W44" i="13" s="1"/>
  <c r="X44" i="13" s="1"/>
  <c r="Y44" i="13" s="1"/>
  <c r="Z44" i="13" s="1"/>
  <c r="AA44" i="13" s="1"/>
  <c r="AB44" i="13" s="1"/>
  <c r="AC44" i="13" s="1"/>
  <c r="AD44" i="13" s="1"/>
  <c r="AE44" i="13" s="1"/>
  <c r="AF44" i="13" s="1"/>
  <c r="AG44" i="13" s="1"/>
  <c r="AH44" i="13" s="1"/>
  <c r="AI44" i="13" s="1"/>
  <c r="AJ44" i="13" s="1"/>
  <c r="AK44" i="13" s="1"/>
  <c r="AL44" i="13" s="1"/>
  <c r="AM44" i="13" s="1"/>
  <c r="AN44" i="13" s="1"/>
  <c r="AO44" i="13" s="1"/>
  <c r="AP44" i="13" s="1"/>
  <c r="AQ44" i="13" s="1"/>
  <c r="AR44" i="13" s="1"/>
  <c r="AS44" i="13" s="1"/>
  <c r="AT44" i="13" s="1"/>
  <c r="AU44" i="13" s="1"/>
  <c r="AV44" i="13" s="1"/>
  <c r="AW44" i="13" s="1"/>
  <c r="AX44" i="13" s="1"/>
  <c r="AY44" i="13" s="1"/>
  <c r="AZ44" i="13" s="1"/>
  <c r="BA44" i="13" s="1"/>
  <c r="BB44" i="13" s="1"/>
  <c r="BC44" i="13" s="1"/>
  <c r="BD44" i="13" s="1"/>
  <c r="BE44" i="13" s="1"/>
  <c r="BF44" i="13" s="1"/>
  <c r="BG44" i="13" s="1"/>
  <c r="BH44" i="13" s="1"/>
  <c r="BI44" i="13" s="1"/>
  <c r="BJ44" i="13" s="1"/>
  <c r="BK44" i="13" s="1"/>
  <c r="BL44" i="13" s="1"/>
  <c r="BM44" i="13" s="1"/>
  <c r="R19" i="2"/>
  <c r="G2" i="2"/>
  <c r="P13" i="10"/>
  <c r="G2" i="10"/>
  <c r="B8" i="10"/>
  <c r="B11" i="2"/>
  <c r="B17" i="3" l="1"/>
  <c r="G2" i="4" l="1"/>
  <c r="G2" i="6"/>
  <c r="F93" i="6" l="1"/>
  <c r="F88" i="6"/>
  <c r="F86" i="6"/>
  <c r="F84" i="6"/>
  <c r="H82" i="6"/>
  <c r="H81" i="6"/>
  <c r="H80" i="6"/>
  <c r="H79" i="6"/>
  <c r="H78" i="6"/>
  <c r="H77" i="6"/>
  <c r="H76" i="6"/>
  <c r="H75" i="6"/>
  <c r="H9" i="6" l="1"/>
  <c r="J9" i="6" s="1"/>
  <c r="K9" i="6" s="1"/>
  <c r="L9" i="6" s="1"/>
  <c r="M9" i="6" s="1"/>
  <c r="N9" i="6" s="1"/>
  <c r="O9" i="6" s="1"/>
  <c r="P9" i="6" s="1"/>
  <c r="Q9" i="6" s="1"/>
  <c r="R9" i="6" s="1"/>
  <c r="S9" i="6" s="1"/>
  <c r="T9" i="6" s="1"/>
  <c r="U9" i="6" s="1"/>
  <c r="V9" i="6" s="1"/>
  <c r="W9" i="6" s="1"/>
  <c r="X9" i="6" s="1"/>
  <c r="Y9" i="6" s="1"/>
  <c r="Z9" i="6" s="1"/>
  <c r="AA9" i="6" s="1"/>
  <c r="AB9" i="6" s="1"/>
  <c r="AC9" i="6" s="1"/>
  <c r="AD9" i="6" s="1"/>
  <c r="AE9" i="6" s="1"/>
  <c r="AF9" i="6" s="1"/>
  <c r="AG9" i="6" s="1"/>
  <c r="AH9" i="6" s="1"/>
  <c r="AI9" i="6" s="1"/>
  <c r="AJ9" i="6" s="1"/>
  <c r="AK9" i="6" s="1"/>
  <c r="AL9" i="6" s="1"/>
  <c r="AM9" i="6" s="1"/>
  <c r="AN9" i="6" s="1"/>
  <c r="AO9" i="6" s="1"/>
  <c r="AP9" i="6" s="1"/>
  <c r="AQ9" i="6" s="1"/>
  <c r="AR9" i="6" s="1"/>
  <c r="AS9" i="6" s="1"/>
  <c r="AT9" i="6" s="1"/>
  <c r="AU9" i="6" s="1"/>
  <c r="AV9" i="6" s="1"/>
  <c r="AW9" i="6" s="1"/>
  <c r="AX9" i="6" s="1"/>
  <c r="AY9" i="6" s="1"/>
  <c r="AZ9" i="6" s="1"/>
  <c r="BA9" i="6" s="1"/>
  <c r="BB9" i="6" s="1"/>
  <c r="BC9" i="6" s="1"/>
  <c r="BD9" i="6" s="1"/>
  <c r="BE9" i="6" s="1"/>
  <c r="BF9" i="6" s="1"/>
  <c r="BG9" i="6" s="1"/>
  <c r="BH9" i="6" s="1"/>
  <c r="BI9" i="6" s="1"/>
  <c r="BJ9" i="6" s="1"/>
  <c r="BK9" i="6" s="1"/>
  <c r="BL9" i="6" s="1"/>
  <c r="BM9" i="6" s="1"/>
  <c r="BN9" i="6" s="1"/>
  <c r="BO9" i="6" s="1"/>
  <c r="BP9" i="6" s="1"/>
  <c r="BQ9" i="6" s="1"/>
  <c r="BR9" i="6" s="1"/>
  <c r="H8" i="6"/>
  <c r="H17" i="6"/>
  <c r="H16" i="6"/>
  <c r="H11" i="6"/>
  <c r="H10" i="6"/>
  <c r="J10" i="6" s="1"/>
  <c r="H19" i="6"/>
  <c r="H18" i="6"/>
  <c r="H13" i="6"/>
  <c r="H12" i="6"/>
  <c r="H21" i="6"/>
  <c r="H20" i="6"/>
  <c r="H15" i="6"/>
  <c r="H14" i="6"/>
  <c r="H23" i="6"/>
  <c r="H22" i="6"/>
  <c r="C9" i="2"/>
  <c r="C8" i="2"/>
  <c r="G29" i="3" l="1"/>
  <c r="E29" i="3"/>
  <c r="C29" i="3"/>
  <c r="I12" i="11" l="1"/>
  <c r="I23" i="6"/>
  <c r="I22" i="6"/>
  <c r="I21" i="6"/>
  <c r="I20" i="6"/>
  <c r="I19" i="6"/>
  <c r="I18" i="6"/>
  <c r="I17" i="6"/>
  <c r="I16" i="6"/>
  <c r="I15" i="6"/>
  <c r="I14" i="6"/>
  <c r="I13" i="6"/>
  <c r="I12" i="6"/>
  <c r="I11" i="6"/>
  <c r="I10" i="6"/>
  <c r="I9" i="6"/>
  <c r="I8" i="6"/>
  <c r="J12" i="6"/>
  <c r="J14" i="6"/>
  <c r="J16" i="6"/>
  <c r="J18" i="6"/>
  <c r="J20" i="6"/>
  <c r="J22" i="6"/>
  <c r="J8" i="6"/>
  <c r="O9" i="11" l="1"/>
  <c r="K12" i="11"/>
  <c r="O10" i="11" s="1"/>
  <c r="L12" i="11"/>
  <c r="O11" i="11" s="1"/>
  <c r="J13" i="6"/>
  <c r="K13" i="6" s="1"/>
  <c r="L13" i="6" s="1"/>
  <c r="M13" i="6" s="1"/>
  <c r="N13" i="6" s="1"/>
  <c r="O13" i="6" s="1"/>
  <c r="P13" i="6" s="1"/>
  <c r="Q13" i="6" s="1"/>
  <c r="R13" i="6" s="1"/>
  <c r="S13" i="6" s="1"/>
  <c r="T13" i="6" s="1"/>
  <c r="U13" i="6" s="1"/>
  <c r="V13" i="6" s="1"/>
  <c r="W13" i="6" s="1"/>
  <c r="X13" i="6" s="1"/>
  <c r="Y13" i="6" s="1"/>
  <c r="Z13" i="6" s="1"/>
  <c r="AA13" i="6" s="1"/>
  <c r="AB13" i="6" s="1"/>
  <c r="AC13" i="6" s="1"/>
  <c r="AD13" i="6" s="1"/>
  <c r="AE13" i="6" s="1"/>
  <c r="AF13" i="6" s="1"/>
  <c r="AG13" i="6" s="1"/>
  <c r="AH13" i="6" s="1"/>
  <c r="AI13" i="6" s="1"/>
  <c r="AJ13" i="6" s="1"/>
  <c r="AK13" i="6" s="1"/>
  <c r="AL13" i="6" s="1"/>
  <c r="AM13" i="6" s="1"/>
  <c r="AN13" i="6" s="1"/>
  <c r="AO13" i="6" s="1"/>
  <c r="AP13" i="6" s="1"/>
  <c r="AQ13" i="6" s="1"/>
  <c r="AR13" i="6" s="1"/>
  <c r="AS13" i="6" s="1"/>
  <c r="AT13" i="6" s="1"/>
  <c r="AU13" i="6" s="1"/>
  <c r="AV13" i="6" s="1"/>
  <c r="AW13" i="6" s="1"/>
  <c r="AX13" i="6" s="1"/>
  <c r="AY13" i="6" s="1"/>
  <c r="AZ13" i="6" s="1"/>
  <c r="BA13" i="6" s="1"/>
  <c r="BB13" i="6" s="1"/>
  <c r="BC13" i="6" s="1"/>
  <c r="BD13" i="6" s="1"/>
  <c r="BE13" i="6" s="1"/>
  <c r="BF13" i="6" s="1"/>
  <c r="BG13" i="6" s="1"/>
  <c r="BH13" i="6" s="1"/>
  <c r="BI13" i="6" s="1"/>
  <c r="BJ13" i="6" s="1"/>
  <c r="BK13" i="6" s="1"/>
  <c r="BL13" i="6" s="1"/>
  <c r="BM13" i="6" s="1"/>
  <c r="BN13" i="6" s="1"/>
  <c r="BO13" i="6" s="1"/>
  <c r="BP13" i="6" s="1"/>
  <c r="BQ13" i="6" s="1"/>
  <c r="BR13" i="6" s="1"/>
  <c r="J17" i="6"/>
  <c r="K17" i="6" s="1"/>
  <c r="L17" i="6" s="1"/>
  <c r="M17" i="6" s="1"/>
  <c r="N17" i="6" s="1"/>
  <c r="O17" i="6" s="1"/>
  <c r="P17" i="6" s="1"/>
  <c r="Q17" i="6" s="1"/>
  <c r="R17" i="6" s="1"/>
  <c r="S17" i="6" s="1"/>
  <c r="T17" i="6" s="1"/>
  <c r="U17" i="6" s="1"/>
  <c r="V17" i="6" s="1"/>
  <c r="W17" i="6" s="1"/>
  <c r="X17" i="6" s="1"/>
  <c r="Y17" i="6" s="1"/>
  <c r="Z17" i="6" s="1"/>
  <c r="AA17" i="6" s="1"/>
  <c r="AB17" i="6" s="1"/>
  <c r="AC17" i="6" s="1"/>
  <c r="AD17" i="6" s="1"/>
  <c r="AE17" i="6" s="1"/>
  <c r="AF17" i="6" s="1"/>
  <c r="AG17" i="6" s="1"/>
  <c r="AH17" i="6" s="1"/>
  <c r="AI17" i="6" s="1"/>
  <c r="AJ17" i="6" s="1"/>
  <c r="AK17" i="6" s="1"/>
  <c r="AL17" i="6" s="1"/>
  <c r="AM17" i="6" s="1"/>
  <c r="AN17" i="6" s="1"/>
  <c r="AO17" i="6" s="1"/>
  <c r="AP17" i="6" s="1"/>
  <c r="AQ17" i="6" s="1"/>
  <c r="AR17" i="6" s="1"/>
  <c r="AS17" i="6" s="1"/>
  <c r="AT17" i="6" s="1"/>
  <c r="AU17" i="6" s="1"/>
  <c r="AV17" i="6" s="1"/>
  <c r="AW17" i="6" s="1"/>
  <c r="AX17" i="6" s="1"/>
  <c r="AY17" i="6" s="1"/>
  <c r="AZ17" i="6" s="1"/>
  <c r="BA17" i="6" s="1"/>
  <c r="BB17" i="6" s="1"/>
  <c r="BC17" i="6" s="1"/>
  <c r="BD17" i="6" s="1"/>
  <c r="BE17" i="6" s="1"/>
  <c r="BF17" i="6" s="1"/>
  <c r="BG17" i="6" s="1"/>
  <c r="BH17" i="6" s="1"/>
  <c r="BI17" i="6" s="1"/>
  <c r="BJ17" i="6" s="1"/>
  <c r="BK17" i="6" s="1"/>
  <c r="BL17" i="6" s="1"/>
  <c r="BM17" i="6" s="1"/>
  <c r="BN17" i="6" s="1"/>
  <c r="BO17" i="6" s="1"/>
  <c r="BP17" i="6" s="1"/>
  <c r="BQ17" i="6" s="1"/>
  <c r="BR17" i="6" s="1"/>
  <c r="J21" i="6"/>
  <c r="K21" i="6" s="1"/>
  <c r="L21" i="6" s="1"/>
  <c r="M21" i="6" s="1"/>
  <c r="N21" i="6" s="1"/>
  <c r="O21" i="6" s="1"/>
  <c r="P21" i="6" s="1"/>
  <c r="Q21" i="6" s="1"/>
  <c r="R21" i="6" s="1"/>
  <c r="S21" i="6" s="1"/>
  <c r="T21" i="6" s="1"/>
  <c r="U21" i="6" s="1"/>
  <c r="V21" i="6" s="1"/>
  <c r="W21" i="6" s="1"/>
  <c r="X21" i="6" s="1"/>
  <c r="Y21" i="6" s="1"/>
  <c r="Z21" i="6" s="1"/>
  <c r="AA21" i="6" s="1"/>
  <c r="AB21" i="6" s="1"/>
  <c r="AC21" i="6" s="1"/>
  <c r="AD21" i="6" s="1"/>
  <c r="AE21" i="6" s="1"/>
  <c r="AF21" i="6" s="1"/>
  <c r="AG21" i="6" s="1"/>
  <c r="AH21" i="6" s="1"/>
  <c r="AI21" i="6" s="1"/>
  <c r="AJ21" i="6" s="1"/>
  <c r="AK21" i="6" s="1"/>
  <c r="AL21" i="6" s="1"/>
  <c r="AM21" i="6" s="1"/>
  <c r="AN21" i="6" s="1"/>
  <c r="AO21" i="6" s="1"/>
  <c r="AP21" i="6" s="1"/>
  <c r="AQ21" i="6" s="1"/>
  <c r="AR21" i="6" s="1"/>
  <c r="AS21" i="6" s="1"/>
  <c r="AT21" i="6" s="1"/>
  <c r="AU21" i="6" s="1"/>
  <c r="AV21" i="6" s="1"/>
  <c r="AW21" i="6" s="1"/>
  <c r="AX21" i="6" s="1"/>
  <c r="AY21" i="6" s="1"/>
  <c r="AZ21" i="6" s="1"/>
  <c r="BA21" i="6" s="1"/>
  <c r="BB21" i="6" s="1"/>
  <c r="BC21" i="6" s="1"/>
  <c r="BD21" i="6" s="1"/>
  <c r="BE21" i="6" s="1"/>
  <c r="BF21" i="6" s="1"/>
  <c r="BG21" i="6" s="1"/>
  <c r="BH21" i="6" s="1"/>
  <c r="BI21" i="6" s="1"/>
  <c r="BJ21" i="6" s="1"/>
  <c r="BK21" i="6" s="1"/>
  <c r="BL21" i="6" s="1"/>
  <c r="BM21" i="6" s="1"/>
  <c r="BN21" i="6" s="1"/>
  <c r="BO21" i="6" s="1"/>
  <c r="BP21" i="6" s="1"/>
  <c r="BQ21" i="6" s="1"/>
  <c r="BR21" i="6" s="1"/>
  <c r="J11" i="6"/>
  <c r="K11" i="6" s="1"/>
  <c r="L11" i="6" s="1"/>
  <c r="M11" i="6" s="1"/>
  <c r="N11" i="6" s="1"/>
  <c r="O11" i="6" s="1"/>
  <c r="P11" i="6" s="1"/>
  <c r="Q11" i="6" s="1"/>
  <c r="R11" i="6" s="1"/>
  <c r="S11" i="6" s="1"/>
  <c r="T11" i="6" s="1"/>
  <c r="U11" i="6" s="1"/>
  <c r="V11" i="6" s="1"/>
  <c r="W11" i="6" s="1"/>
  <c r="X11" i="6" s="1"/>
  <c r="Y11" i="6" s="1"/>
  <c r="Z11" i="6" s="1"/>
  <c r="AA11" i="6" s="1"/>
  <c r="AB11" i="6" s="1"/>
  <c r="AC11" i="6" s="1"/>
  <c r="AD11" i="6" s="1"/>
  <c r="AE11" i="6" s="1"/>
  <c r="AF11" i="6" s="1"/>
  <c r="AG11" i="6" s="1"/>
  <c r="AH11" i="6" s="1"/>
  <c r="AI11" i="6" s="1"/>
  <c r="AJ11" i="6" s="1"/>
  <c r="AK11" i="6" s="1"/>
  <c r="AL11" i="6" s="1"/>
  <c r="AM11" i="6" s="1"/>
  <c r="AN11" i="6" s="1"/>
  <c r="AO11" i="6" s="1"/>
  <c r="AP11" i="6" s="1"/>
  <c r="AQ11" i="6" s="1"/>
  <c r="AR11" i="6" s="1"/>
  <c r="AS11" i="6" s="1"/>
  <c r="AT11" i="6" s="1"/>
  <c r="AU11" i="6" s="1"/>
  <c r="AV11" i="6" s="1"/>
  <c r="AW11" i="6" s="1"/>
  <c r="AX11" i="6" s="1"/>
  <c r="AY11" i="6" s="1"/>
  <c r="AZ11" i="6" s="1"/>
  <c r="BA11" i="6" s="1"/>
  <c r="BB11" i="6" s="1"/>
  <c r="BC11" i="6" s="1"/>
  <c r="BD11" i="6" s="1"/>
  <c r="BE11" i="6" s="1"/>
  <c r="BF11" i="6" s="1"/>
  <c r="BG11" i="6" s="1"/>
  <c r="BH11" i="6" s="1"/>
  <c r="BI11" i="6" s="1"/>
  <c r="BJ11" i="6" s="1"/>
  <c r="BK11" i="6" s="1"/>
  <c r="BL11" i="6" s="1"/>
  <c r="BM11" i="6" s="1"/>
  <c r="BN11" i="6" s="1"/>
  <c r="BO11" i="6" s="1"/>
  <c r="BP11" i="6" s="1"/>
  <c r="BQ11" i="6" s="1"/>
  <c r="BR11" i="6" s="1"/>
  <c r="J15" i="6"/>
  <c r="K15" i="6" s="1"/>
  <c r="L15" i="6" s="1"/>
  <c r="M15" i="6" s="1"/>
  <c r="N15" i="6" s="1"/>
  <c r="O15" i="6" s="1"/>
  <c r="P15" i="6" s="1"/>
  <c r="Q15" i="6" s="1"/>
  <c r="R15" i="6" s="1"/>
  <c r="S15" i="6" s="1"/>
  <c r="T15" i="6" s="1"/>
  <c r="U15" i="6" s="1"/>
  <c r="V15" i="6" s="1"/>
  <c r="W15" i="6" s="1"/>
  <c r="X15" i="6" s="1"/>
  <c r="Y15" i="6" s="1"/>
  <c r="Z15" i="6" s="1"/>
  <c r="AA15" i="6" s="1"/>
  <c r="AB15" i="6" s="1"/>
  <c r="AC15" i="6" s="1"/>
  <c r="AD15" i="6" s="1"/>
  <c r="AE15" i="6" s="1"/>
  <c r="AF15" i="6" s="1"/>
  <c r="AG15" i="6" s="1"/>
  <c r="AH15" i="6" s="1"/>
  <c r="AI15" i="6" s="1"/>
  <c r="AJ15" i="6" s="1"/>
  <c r="AK15" i="6" s="1"/>
  <c r="AL15" i="6" s="1"/>
  <c r="AM15" i="6" s="1"/>
  <c r="AN15" i="6" s="1"/>
  <c r="AO15" i="6" s="1"/>
  <c r="AP15" i="6" s="1"/>
  <c r="AQ15" i="6" s="1"/>
  <c r="AR15" i="6" s="1"/>
  <c r="AS15" i="6" s="1"/>
  <c r="AT15" i="6" s="1"/>
  <c r="AU15" i="6" s="1"/>
  <c r="AV15" i="6" s="1"/>
  <c r="AW15" i="6" s="1"/>
  <c r="AX15" i="6" s="1"/>
  <c r="AY15" i="6" s="1"/>
  <c r="AZ15" i="6" s="1"/>
  <c r="BA15" i="6" s="1"/>
  <c r="BB15" i="6" s="1"/>
  <c r="BC15" i="6" s="1"/>
  <c r="BD15" i="6" s="1"/>
  <c r="BE15" i="6" s="1"/>
  <c r="BF15" i="6" s="1"/>
  <c r="BG15" i="6" s="1"/>
  <c r="BH15" i="6" s="1"/>
  <c r="BI15" i="6" s="1"/>
  <c r="BJ15" i="6" s="1"/>
  <c r="BK15" i="6" s="1"/>
  <c r="BL15" i="6" s="1"/>
  <c r="BM15" i="6" s="1"/>
  <c r="BN15" i="6" s="1"/>
  <c r="BO15" i="6" s="1"/>
  <c r="BP15" i="6" s="1"/>
  <c r="BQ15" i="6" s="1"/>
  <c r="BR15" i="6" s="1"/>
  <c r="J19" i="6"/>
  <c r="K19" i="6" s="1"/>
  <c r="L19" i="6" s="1"/>
  <c r="M19" i="6" s="1"/>
  <c r="N19" i="6" s="1"/>
  <c r="O19" i="6" s="1"/>
  <c r="P19" i="6" s="1"/>
  <c r="Q19" i="6" s="1"/>
  <c r="R19" i="6" s="1"/>
  <c r="S19" i="6" s="1"/>
  <c r="T19" i="6" s="1"/>
  <c r="U19" i="6" s="1"/>
  <c r="V19" i="6" s="1"/>
  <c r="W19" i="6" s="1"/>
  <c r="X19" i="6" s="1"/>
  <c r="Y19" i="6" s="1"/>
  <c r="Z19" i="6" s="1"/>
  <c r="AA19" i="6" s="1"/>
  <c r="AB19" i="6" s="1"/>
  <c r="AC19" i="6" s="1"/>
  <c r="AD19" i="6" s="1"/>
  <c r="AE19" i="6" s="1"/>
  <c r="AF19" i="6" s="1"/>
  <c r="AG19" i="6" s="1"/>
  <c r="AH19" i="6" s="1"/>
  <c r="AI19" i="6" s="1"/>
  <c r="AJ19" i="6" s="1"/>
  <c r="AK19" i="6" s="1"/>
  <c r="AL19" i="6" s="1"/>
  <c r="AM19" i="6" s="1"/>
  <c r="AN19" i="6" s="1"/>
  <c r="AO19" i="6" s="1"/>
  <c r="AP19" i="6" s="1"/>
  <c r="AQ19" i="6" s="1"/>
  <c r="AR19" i="6" s="1"/>
  <c r="AS19" i="6" s="1"/>
  <c r="AT19" i="6" s="1"/>
  <c r="AU19" i="6" s="1"/>
  <c r="AV19" i="6" s="1"/>
  <c r="AW19" i="6" s="1"/>
  <c r="AX19" i="6" s="1"/>
  <c r="AY19" i="6" s="1"/>
  <c r="AZ19" i="6" s="1"/>
  <c r="BA19" i="6" s="1"/>
  <c r="BB19" i="6" s="1"/>
  <c r="BC19" i="6" s="1"/>
  <c r="BD19" i="6" s="1"/>
  <c r="BE19" i="6" s="1"/>
  <c r="BF19" i="6" s="1"/>
  <c r="BG19" i="6" s="1"/>
  <c r="BH19" i="6" s="1"/>
  <c r="BI19" i="6" s="1"/>
  <c r="BJ19" i="6" s="1"/>
  <c r="BK19" i="6" s="1"/>
  <c r="BL19" i="6" s="1"/>
  <c r="BM19" i="6" s="1"/>
  <c r="BN19" i="6" s="1"/>
  <c r="BO19" i="6" s="1"/>
  <c r="BP19" i="6" s="1"/>
  <c r="BQ19" i="6" s="1"/>
  <c r="BR19" i="6" s="1"/>
  <c r="J23" i="6"/>
  <c r="K23" i="6" s="1"/>
  <c r="L23" i="6" s="1"/>
  <c r="M23" i="6" s="1"/>
  <c r="N23" i="6" s="1"/>
  <c r="O23" i="6" s="1"/>
  <c r="P23" i="6" s="1"/>
  <c r="Q23" i="6" s="1"/>
  <c r="R23" i="6" s="1"/>
  <c r="S23" i="6" s="1"/>
  <c r="T23" i="6" s="1"/>
  <c r="U23" i="6" s="1"/>
  <c r="V23" i="6" s="1"/>
  <c r="W23" i="6" s="1"/>
  <c r="X23" i="6" s="1"/>
  <c r="Y23" i="6" s="1"/>
  <c r="Z23" i="6" s="1"/>
  <c r="AA23" i="6" s="1"/>
  <c r="AB23" i="6" s="1"/>
  <c r="AC23" i="6" s="1"/>
  <c r="AD23" i="6" s="1"/>
  <c r="AE23" i="6" s="1"/>
  <c r="AF23" i="6" s="1"/>
  <c r="AG23" i="6" s="1"/>
  <c r="AH23" i="6" s="1"/>
  <c r="AI23" i="6" s="1"/>
  <c r="AJ23" i="6" s="1"/>
  <c r="AK23" i="6" s="1"/>
  <c r="AL23" i="6" s="1"/>
  <c r="AM23" i="6" s="1"/>
  <c r="AN23" i="6" s="1"/>
  <c r="AO23" i="6" s="1"/>
  <c r="AP23" i="6" s="1"/>
  <c r="AQ23" i="6" s="1"/>
  <c r="AR23" i="6" s="1"/>
  <c r="AS23" i="6" s="1"/>
  <c r="AT23" i="6" s="1"/>
  <c r="AU23" i="6" s="1"/>
  <c r="AV23" i="6" s="1"/>
  <c r="AW23" i="6" s="1"/>
  <c r="AX23" i="6" s="1"/>
  <c r="AY23" i="6" s="1"/>
  <c r="AZ23" i="6" s="1"/>
  <c r="BA23" i="6" s="1"/>
  <c r="BB23" i="6" s="1"/>
  <c r="BC23" i="6" s="1"/>
  <c r="BD23" i="6" s="1"/>
  <c r="BE23" i="6" s="1"/>
  <c r="BF23" i="6" s="1"/>
  <c r="BG23" i="6" s="1"/>
  <c r="BH23" i="6" s="1"/>
  <c r="BI23" i="6" s="1"/>
  <c r="BJ23" i="6" s="1"/>
  <c r="BK23" i="6" s="1"/>
  <c r="BL23" i="6" s="1"/>
  <c r="BM23" i="6" s="1"/>
  <c r="BN23" i="6" s="1"/>
  <c r="BO23" i="6" s="1"/>
  <c r="BP23" i="6" s="1"/>
  <c r="BQ23" i="6" s="1"/>
  <c r="BR23" i="6" s="1"/>
  <c r="J34" i="6" l="1"/>
  <c r="J32" i="6"/>
  <c r="J30" i="6"/>
  <c r="J29" i="6"/>
  <c r="J28" i="6"/>
  <c r="J36" i="6"/>
  <c r="J31" i="6"/>
  <c r="J33" i="6"/>
  <c r="J35" i="6"/>
  <c r="J37" i="6"/>
  <c r="J38" i="6"/>
  <c r="J39" i="6"/>
  <c r="J40" i="6"/>
  <c r="J41" i="6"/>
  <c r="J42" i="6"/>
  <c r="J43" i="6"/>
  <c r="J44" i="6"/>
  <c r="J27" i="6"/>
  <c r="J26" i="6"/>
  <c r="J25" i="6"/>
  <c r="G32" i="11" l="1"/>
  <c r="G53" i="11"/>
  <c r="I140" i="4"/>
  <c r="G64" i="11"/>
  <c r="I135" i="4"/>
  <c r="G63" i="11"/>
  <c r="G34" i="11"/>
  <c r="G69" i="11"/>
  <c r="I134" i="4"/>
  <c r="G57" i="11"/>
  <c r="I137" i="4"/>
  <c r="G61" i="11"/>
  <c r="G45" i="11"/>
  <c r="I133" i="4"/>
  <c r="G36" i="11"/>
  <c r="G56" i="11"/>
  <c r="G39" i="11"/>
  <c r="G33" i="11"/>
  <c r="G55" i="11"/>
  <c r="G44" i="11"/>
  <c r="G59" i="11"/>
  <c r="G54" i="11"/>
  <c r="G60" i="11"/>
  <c r="I141" i="4"/>
  <c r="I136" i="4"/>
  <c r="G43" i="11"/>
  <c r="G67" i="11"/>
  <c r="I142" i="4"/>
  <c r="G42" i="11"/>
  <c r="G66" i="11"/>
  <c r="G31" i="11"/>
  <c r="G52" i="11"/>
  <c r="G38" i="11"/>
  <c r="G62" i="11"/>
  <c r="G37" i="11"/>
  <c r="G41" i="11"/>
  <c r="G65" i="11"/>
  <c r="G40" i="11"/>
  <c r="G68" i="11"/>
  <c r="I139" i="4"/>
  <c r="G35" i="11"/>
  <c r="G58" i="11"/>
  <c r="P11" i="11"/>
  <c r="P9" i="11"/>
  <c r="P10" i="11"/>
  <c r="H40" i="11" l="1"/>
  <c r="I40" i="11" s="1"/>
  <c r="J40" i="11" s="1"/>
  <c r="K40" i="11" s="1"/>
  <c r="L40" i="11" s="1"/>
  <c r="M40" i="11" s="1"/>
  <c r="J141" i="4"/>
  <c r="K141" i="4" s="1"/>
  <c r="L141" i="4" s="1"/>
  <c r="M141" i="4" s="1"/>
  <c r="N141" i="4" s="1"/>
  <c r="O141" i="4" s="1"/>
  <c r="H63" i="11"/>
  <c r="I63" i="11" s="1"/>
  <c r="J63" i="11" s="1"/>
  <c r="K63" i="11" s="1"/>
  <c r="L63" i="11" s="1"/>
  <c r="M63" i="11" s="1"/>
  <c r="H34" i="11"/>
  <c r="I34" i="11" s="1"/>
  <c r="J34" i="11" s="1"/>
  <c r="K34" i="11" s="1"/>
  <c r="L34" i="11" s="1"/>
  <c r="M34" i="11" s="1"/>
  <c r="H67" i="11"/>
  <c r="I67" i="11" s="1"/>
  <c r="J67" i="11" s="1"/>
  <c r="K67" i="11" s="1"/>
  <c r="L67" i="11" s="1"/>
  <c r="M67" i="11" s="1"/>
  <c r="H62" i="11"/>
  <c r="I62" i="11" s="1"/>
  <c r="J62" i="11" s="1"/>
  <c r="K62" i="11" s="1"/>
  <c r="L62" i="11" s="1"/>
  <c r="M62" i="11" s="1"/>
  <c r="H54" i="11"/>
  <c r="I54" i="11" s="1"/>
  <c r="J54" i="11" s="1"/>
  <c r="K54" i="11" s="1"/>
  <c r="L54" i="11" s="1"/>
  <c r="M54" i="11" s="1"/>
  <c r="H56" i="11"/>
  <c r="I56" i="11" s="1"/>
  <c r="J56" i="11" s="1"/>
  <c r="K56" i="11" s="1"/>
  <c r="L56" i="11" s="1"/>
  <c r="M56" i="11" s="1"/>
  <c r="J142" i="4"/>
  <c r="K142" i="4" s="1"/>
  <c r="L142" i="4" s="1"/>
  <c r="M142" i="4" s="1"/>
  <c r="N142" i="4" s="1"/>
  <c r="O142" i="4" s="1"/>
  <c r="H55" i="11"/>
  <c r="I55" i="11" s="1"/>
  <c r="J55" i="11" s="1"/>
  <c r="K55" i="11" s="1"/>
  <c r="L55" i="11" s="1"/>
  <c r="M55" i="11" s="1"/>
  <c r="H44" i="11"/>
  <c r="I44" i="11" s="1"/>
  <c r="J44" i="11" s="1"/>
  <c r="K44" i="11" s="1"/>
  <c r="L44" i="11" s="1"/>
  <c r="M44" i="11" s="1"/>
  <c r="J140" i="4"/>
  <c r="K140" i="4" s="1"/>
  <c r="L140" i="4" s="1"/>
  <c r="M140" i="4" s="1"/>
  <c r="N140" i="4" s="1"/>
  <c r="O140" i="4" s="1"/>
  <c r="H45" i="11"/>
  <c r="I45" i="11" s="1"/>
  <c r="J45" i="11" s="1"/>
  <c r="K45" i="11" s="1"/>
  <c r="L45" i="11" s="1"/>
  <c r="M45" i="11" s="1"/>
  <c r="H52" i="11"/>
  <c r="I52" i="11" s="1"/>
  <c r="J52" i="11" s="1"/>
  <c r="K52" i="11" s="1"/>
  <c r="L52" i="11" s="1"/>
  <c r="M52" i="11" s="1"/>
  <c r="H33" i="11"/>
  <c r="I33" i="11" s="1"/>
  <c r="J33" i="11" s="1"/>
  <c r="K33" i="11" s="1"/>
  <c r="L33" i="11" s="1"/>
  <c r="M33" i="11" s="1"/>
  <c r="H57" i="11"/>
  <c r="I57" i="11" s="1"/>
  <c r="J57" i="11" s="1"/>
  <c r="K57" i="11" s="1"/>
  <c r="L57" i="11" s="1"/>
  <c r="M57" i="11" s="1"/>
  <c r="H59" i="11"/>
  <c r="I59" i="11" s="1"/>
  <c r="J59" i="11" s="1"/>
  <c r="K59" i="11" s="1"/>
  <c r="L59" i="11" s="1"/>
  <c r="M59" i="11" s="1"/>
  <c r="H37" i="11"/>
  <c r="I37" i="11" s="1"/>
  <c r="J37" i="11" s="1"/>
  <c r="K37" i="11" s="1"/>
  <c r="L37" i="11" s="1"/>
  <c r="M37" i="11" s="1"/>
  <c r="H65" i="11"/>
  <c r="I65" i="11" s="1"/>
  <c r="J65" i="11" s="1"/>
  <c r="K65" i="11" s="1"/>
  <c r="L65" i="11" s="1"/>
  <c r="M65" i="11" s="1"/>
  <c r="J135" i="4"/>
  <c r="K135" i="4" s="1"/>
  <c r="L135" i="4" s="1"/>
  <c r="M135" i="4" s="1"/>
  <c r="N135" i="4" s="1"/>
  <c r="O135" i="4" s="1"/>
  <c r="H60" i="11"/>
  <c r="I60" i="11" s="1"/>
  <c r="J60" i="11" s="1"/>
  <c r="K60" i="11" s="1"/>
  <c r="L60" i="11" s="1"/>
  <c r="M60" i="11" s="1"/>
  <c r="H31" i="11"/>
  <c r="I31" i="11" s="1"/>
  <c r="J31" i="11" s="1"/>
  <c r="K31" i="11" s="1"/>
  <c r="L31" i="11" s="1"/>
  <c r="M31" i="11" s="1"/>
  <c r="J133" i="4"/>
  <c r="K133" i="4" s="1"/>
  <c r="L133" i="4" s="1"/>
  <c r="M133" i="4" s="1"/>
  <c r="N133" i="4" s="1"/>
  <c r="O133" i="4" s="1"/>
  <c r="H43" i="11"/>
  <c r="I43" i="11" s="1"/>
  <c r="J43" i="11" s="1"/>
  <c r="K43" i="11" s="1"/>
  <c r="L43" i="11" s="1"/>
  <c r="M43" i="11" s="1"/>
  <c r="J139" i="4"/>
  <c r="K139" i="4" s="1"/>
  <c r="L139" i="4" s="1"/>
  <c r="M139" i="4" s="1"/>
  <c r="N139" i="4" s="1"/>
  <c r="O139" i="4" s="1"/>
  <c r="H42" i="11"/>
  <c r="I42" i="11" s="1"/>
  <c r="J42" i="11" s="1"/>
  <c r="K42" i="11" s="1"/>
  <c r="L42" i="11" s="1"/>
  <c r="M42" i="11" s="1"/>
  <c r="H66" i="11"/>
  <c r="I66" i="11" s="1"/>
  <c r="J66" i="11" s="1"/>
  <c r="K66" i="11" s="1"/>
  <c r="L66" i="11" s="1"/>
  <c r="M66" i="11" s="1"/>
  <c r="H68" i="11"/>
  <c r="I68" i="11" s="1"/>
  <c r="J68" i="11" s="1"/>
  <c r="K68" i="11" s="1"/>
  <c r="L68" i="11" s="1"/>
  <c r="M68" i="11" s="1"/>
  <c r="H36" i="11"/>
  <c r="I36" i="11" s="1"/>
  <c r="J36" i="11" s="1"/>
  <c r="K36" i="11" s="1"/>
  <c r="L36" i="11" s="1"/>
  <c r="M36" i="11" s="1"/>
  <c r="H32" i="11"/>
  <c r="I32" i="11" s="1"/>
  <c r="J32" i="11" s="1"/>
  <c r="K32" i="11" s="1"/>
  <c r="L32" i="11" s="1"/>
  <c r="M32" i="11" s="1"/>
  <c r="H39" i="11"/>
  <c r="I39" i="11" s="1"/>
  <c r="J39" i="11" s="1"/>
  <c r="K39" i="11" s="1"/>
  <c r="L39" i="11" s="1"/>
  <c r="M39" i="11" s="1"/>
  <c r="H53" i="11"/>
  <c r="I53" i="11" s="1"/>
  <c r="J53" i="11" s="1"/>
  <c r="K53" i="11" s="1"/>
  <c r="L53" i="11" s="1"/>
  <c r="M53" i="11" s="1"/>
  <c r="J137" i="4"/>
  <c r="K137" i="4" s="1"/>
  <c r="L137" i="4" s="1"/>
  <c r="M137" i="4" s="1"/>
  <c r="N137" i="4" s="1"/>
  <c r="O137" i="4" s="1"/>
  <c r="H35" i="11"/>
  <c r="I35" i="11" s="1"/>
  <c r="J35" i="11" s="1"/>
  <c r="K35" i="11" s="1"/>
  <c r="L35" i="11" s="1"/>
  <c r="M35" i="11" s="1"/>
  <c r="H58" i="11"/>
  <c r="I58" i="11" s="1"/>
  <c r="J58" i="11" s="1"/>
  <c r="K58" i="11" s="1"/>
  <c r="L58" i="11" s="1"/>
  <c r="M58" i="11" s="1"/>
  <c r="H64" i="11"/>
  <c r="I64" i="11" s="1"/>
  <c r="J64" i="11" s="1"/>
  <c r="K64" i="11" s="1"/>
  <c r="L64" i="11" s="1"/>
  <c r="M64" i="11" s="1"/>
  <c r="H61" i="11"/>
  <c r="I61" i="11" s="1"/>
  <c r="J61" i="11" s="1"/>
  <c r="K61" i="11" s="1"/>
  <c r="L61" i="11" s="1"/>
  <c r="M61" i="11" s="1"/>
  <c r="H41" i="11"/>
  <c r="I41" i="11" s="1"/>
  <c r="J41" i="11" s="1"/>
  <c r="K41" i="11" s="1"/>
  <c r="L41" i="11" s="1"/>
  <c r="M41" i="11" s="1"/>
  <c r="H38" i="11"/>
  <c r="I38" i="11" s="1"/>
  <c r="J38" i="11" s="1"/>
  <c r="K38" i="11" s="1"/>
  <c r="L38" i="11" s="1"/>
  <c r="M38" i="11" s="1"/>
  <c r="H69" i="11"/>
  <c r="I69" i="11" s="1"/>
  <c r="J69" i="11" s="1"/>
  <c r="K69" i="11" s="1"/>
  <c r="L69" i="11" s="1"/>
  <c r="M69" i="11" s="1"/>
  <c r="J136" i="4"/>
  <c r="K136" i="4" s="1"/>
  <c r="L136" i="4" s="1"/>
  <c r="M136" i="4" s="1"/>
  <c r="N136" i="4" s="1"/>
  <c r="O136" i="4" s="1"/>
  <c r="J134" i="4"/>
  <c r="K134" i="4" s="1"/>
  <c r="L134" i="4" s="1"/>
  <c r="M134" i="4" s="1"/>
  <c r="N134" i="4" s="1"/>
  <c r="O134" i="4" s="1"/>
  <c r="Q10" i="11"/>
  <c r="R10" i="11" s="1"/>
  <c r="S10" i="11" s="1"/>
  <c r="T10" i="11" s="1"/>
  <c r="U10" i="11" s="1"/>
  <c r="V10" i="11" s="1"/>
  <c r="Q11" i="11"/>
  <c r="R11" i="11" s="1"/>
  <c r="S11" i="11" s="1"/>
  <c r="T11" i="11" s="1"/>
  <c r="U11" i="11" s="1"/>
  <c r="V11" i="11" s="1"/>
  <c r="Q9" i="11"/>
  <c r="R9" i="11" s="1"/>
  <c r="S9" i="11" s="1"/>
  <c r="T9" i="11" s="1"/>
  <c r="U9" i="11" s="1"/>
  <c r="V9" i="11" s="1"/>
  <c r="E270" i="4"/>
  <c r="F270" i="4" s="1"/>
  <c r="G270" i="4" s="1"/>
  <c r="H270" i="4" s="1"/>
  <c r="I270" i="4" s="1"/>
  <c r="J270" i="4" s="1"/>
  <c r="K270" i="4" s="1"/>
  <c r="E261" i="4"/>
  <c r="F261" i="4" s="1"/>
  <c r="G261" i="4" s="1"/>
  <c r="H261" i="4" s="1"/>
  <c r="I261" i="4" s="1"/>
  <c r="J261" i="4" s="1"/>
  <c r="K261" i="4" s="1"/>
  <c r="G118" i="4"/>
  <c r="H118" i="4" s="1"/>
  <c r="I118" i="4" s="1"/>
  <c r="J118" i="4" s="1"/>
  <c r="K118" i="4" s="1"/>
  <c r="L118" i="4" s="1"/>
  <c r="M118" i="4" s="1"/>
  <c r="E90" i="4"/>
  <c r="F90" i="4" s="1"/>
  <c r="G90" i="4" s="1"/>
  <c r="H90" i="4" s="1"/>
  <c r="I90" i="4" s="1"/>
  <c r="J90" i="4" s="1"/>
  <c r="K90" i="4" s="1"/>
  <c r="E52" i="4"/>
  <c r="F52" i="4" s="1"/>
  <c r="G52" i="4" s="1"/>
  <c r="H52" i="4" s="1"/>
  <c r="I52" i="4" s="1"/>
  <c r="J52" i="4" s="1"/>
  <c r="K52" i="4" s="1"/>
  <c r="E40" i="4"/>
  <c r="F40" i="4" s="1"/>
  <c r="G40" i="4" s="1"/>
  <c r="H40" i="4" s="1"/>
  <c r="I40" i="4" s="1"/>
  <c r="J40" i="4" s="1"/>
  <c r="K40" i="4" s="1"/>
  <c r="G117" i="4"/>
  <c r="H117" i="4" s="1"/>
  <c r="I117" i="4" s="1"/>
  <c r="J117" i="4" s="1"/>
  <c r="K117" i="4" s="1"/>
  <c r="L117" i="4" s="1"/>
  <c r="M117" i="4" s="1"/>
  <c r="E94" i="4"/>
  <c r="F94" i="4" s="1"/>
  <c r="G94" i="4" s="1"/>
  <c r="H94" i="4" s="1"/>
  <c r="I94" i="4" s="1"/>
  <c r="J94" i="4" s="1"/>
  <c r="K94" i="4" s="1"/>
  <c r="E70" i="4"/>
  <c r="F70" i="4" s="1"/>
  <c r="G70" i="4" s="1"/>
  <c r="H70" i="4" s="1"/>
  <c r="I70" i="4" s="1"/>
  <c r="J70" i="4" s="1"/>
  <c r="K70" i="4" s="1"/>
  <c r="E57" i="4"/>
  <c r="F57" i="4" s="1"/>
  <c r="G57" i="4" s="1"/>
  <c r="H57" i="4" s="1"/>
  <c r="I57" i="4" s="1"/>
  <c r="J57" i="4" s="1"/>
  <c r="K57" i="4" s="1"/>
  <c r="E33" i="4"/>
  <c r="F33" i="4" s="1"/>
  <c r="G33" i="4" s="1"/>
  <c r="H33" i="4" s="1"/>
  <c r="I33" i="4" s="1"/>
  <c r="J33" i="4" s="1"/>
  <c r="K33" i="4" s="1"/>
  <c r="E23" i="4"/>
  <c r="F23" i="4" s="1"/>
  <c r="G23" i="4" s="1"/>
  <c r="H23" i="4" s="1"/>
  <c r="I23" i="4" s="1"/>
  <c r="J23" i="4" s="1"/>
  <c r="K23" i="4" s="1"/>
  <c r="E237" i="4"/>
  <c r="F237" i="4" s="1"/>
  <c r="G237" i="4" s="1"/>
  <c r="H237" i="4" s="1"/>
  <c r="I237" i="4" s="1"/>
  <c r="J237" i="4" s="1"/>
  <c r="K237" i="4" s="1"/>
  <c r="E215" i="4"/>
  <c r="F215" i="4" s="1"/>
  <c r="G215" i="4" s="1"/>
  <c r="H215" i="4" s="1"/>
  <c r="I215" i="4" s="1"/>
  <c r="J215" i="4" s="1"/>
  <c r="K215" i="4" s="1"/>
  <c r="E202" i="4"/>
  <c r="F202" i="4" s="1"/>
  <c r="G202" i="4" s="1"/>
  <c r="H202" i="4" s="1"/>
  <c r="I202" i="4" s="1"/>
  <c r="J202" i="4" s="1"/>
  <c r="K202" i="4" s="1"/>
  <c r="E190" i="4"/>
  <c r="F190" i="4" s="1"/>
  <c r="G190" i="4" s="1"/>
  <c r="H190" i="4" s="1"/>
  <c r="I190" i="4" s="1"/>
  <c r="J190" i="4" s="1"/>
  <c r="K190" i="4" s="1"/>
  <c r="E24" i="4"/>
  <c r="F24" i="4" s="1"/>
  <c r="G24" i="4" s="1"/>
  <c r="H24" i="4" s="1"/>
  <c r="I24" i="4" s="1"/>
  <c r="J24" i="4" s="1"/>
  <c r="K24" i="4" s="1"/>
  <c r="E224" i="4"/>
  <c r="F224" i="4" s="1"/>
  <c r="G224" i="4" s="1"/>
  <c r="H224" i="4" s="1"/>
  <c r="I224" i="4" s="1"/>
  <c r="J224" i="4" s="1"/>
  <c r="K224" i="4" s="1"/>
  <c r="E212" i="4"/>
  <c r="F212" i="4" s="1"/>
  <c r="G212" i="4" s="1"/>
  <c r="H212" i="4" s="1"/>
  <c r="I212" i="4" s="1"/>
  <c r="J212" i="4" s="1"/>
  <c r="K212" i="4" s="1"/>
  <c r="E177" i="4"/>
  <c r="F177" i="4" s="1"/>
  <c r="G177" i="4" s="1"/>
  <c r="H177" i="4" s="1"/>
  <c r="I177" i="4" s="1"/>
  <c r="J177" i="4" s="1"/>
  <c r="K177" i="4" s="1"/>
  <c r="E14" i="4"/>
  <c r="F14" i="4" s="1"/>
  <c r="G14" i="4" s="1"/>
  <c r="H14" i="4" s="1"/>
  <c r="I14" i="4" s="1"/>
  <c r="J14" i="4" s="1"/>
  <c r="K14" i="4" s="1"/>
  <c r="E262" i="4"/>
  <c r="F262" i="4" s="1"/>
  <c r="G262" i="4" s="1"/>
  <c r="H262" i="4" s="1"/>
  <c r="I262" i="4" s="1"/>
  <c r="J262" i="4" s="1"/>
  <c r="K262" i="4" s="1"/>
  <c r="E273" i="4"/>
  <c r="F273" i="4" s="1"/>
  <c r="G273" i="4" s="1"/>
  <c r="H273" i="4" s="1"/>
  <c r="I273" i="4" s="1"/>
  <c r="J273" i="4" s="1"/>
  <c r="K273" i="4" s="1"/>
  <c r="E96" i="4"/>
  <c r="F96" i="4" s="1"/>
  <c r="G96" i="4" s="1"/>
  <c r="H96" i="4" s="1"/>
  <c r="I96" i="4" s="1"/>
  <c r="J96" i="4" s="1"/>
  <c r="K96" i="4" s="1"/>
  <c r="E42" i="4"/>
  <c r="F42" i="4" s="1"/>
  <c r="G42" i="4" s="1"/>
  <c r="H42" i="4" s="1"/>
  <c r="I42" i="4" s="1"/>
  <c r="J42" i="4" s="1"/>
  <c r="K42" i="4" s="1"/>
  <c r="E30" i="4"/>
  <c r="F30" i="4" s="1"/>
  <c r="G30" i="4" s="1"/>
  <c r="H30" i="4" s="1"/>
  <c r="I30" i="4" s="1"/>
  <c r="J30" i="4" s="1"/>
  <c r="K30" i="4" s="1"/>
  <c r="E76" i="4"/>
  <c r="F76" i="4" s="1"/>
  <c r="G76" i="4" s="1"/>
  <c r="H76" i="4" s="1"/>
  <c r="I76" i="4" s="1"/>
  <c r="J76" i="4" s="1"/>
  <c r="K76" i="4" s="1"/>
  <c r="E25" i="4"/>
  <c r="F25" i="4" s="1"/>
  <c r="G25" i="4" s="1"/>
  <c r="H25" i="4" s="1"/>
  <c r="I25" i="4" s="1"/>
  <c r="J25" i="4" s="1"/>
  <c r="K25" i="4" s="1"/>
  <c r="E217" i="4"/>
  <c r="F217" i="4" s="1"/>
  <c r="G217" i="4" s="1"/>
  <c r="H217" i="4" s="1"/>
  <c r="I217" i="4" s="1"/>
  <c r="J217" i="4" s="1"/>
  <c r="K217" i="4" s="1"/>
  <c r="E182" i="4"/>
  <c r="F182" i="4" s="1"/>
  <c r="G182" i="4" s="1"/>
  <c r="H182" i="4" s="1"/>
  <c r="I182" i="4" s="1"/>
  <c r="J182" i="4" s="1"/>
  <c r="K182" i="4" s="1"/>
  <c r="E9" i="4"/>
  <c r="F9" i="4" s="1"/>
  <c r="G9" i="4" s="1"/>
  <c r="H9" i="4" s="1"/>
  <c r="I9" i="4" s="1"/>
  <c r="J9" i="4" s="1"/>
  <c r="K9" i="4" s="1"/>
  <c r="E226" i="4"/>
  <c r="F226" i="4" s="1"/>
  <c r="G226" i="4" s="1"/>
  <c r="H226" i="4" s="1"/>
  <c r="I226" i="4" s="1"/>
  <c r="J226" i="4" s="1"/>
  <c r="K226" i="4" s="1"/>
  <c r="E201" i="4"/>
  <c r="F201" i="4" s="1"/>
  <c r="G201" i="4" s="1"/>
  <c r="H201" i="4" s="1"/>
  <c r="I201" i="4" s="1"/>
  <c r="J201" i="4" s="1"/>
  <c r="K201" i="4" s="1"/>
  <c r="E179" i="4"/>
  <c r="F179" i="4" s="1"/>
  <c r="G179" i="4" s="1"/>
  <c r="H179" i="4" s="1"/>
  <c r="I179" i="4" s="1"/>
  <c r="J179" i="4" s="1"/>
  <c r="K179" i="4" s="1"/>
  <c r="J55" i="6"/>
  <c r="K55" i="6" s="1"/>
  <c r="L55" i="6" s="1"/>
  <c r="M55" i="6" s="1"/>
  <c r="N55" i="6" s="1"/>
  <c r="O55" i="6" s="1"/>
  <c r="P55" i="6" s="1"/>
  <c r="J58" i="6"/>
  <c r="K58" i="6" s="1"/>
  <c r="L58" i="6" s="1"/>
  <c r="M58" i="6" s="1"/>
  <c r="N58" i="6" s="1"/>
  <c r="O58" i="6" s="1"/>
  <c r="P58" i="6" s="1"/>
  <c r="E38" i="4"/>
  <c r="F38" i="4" s="1"/>
  <c r="G38" i="4" s="1"/>
  <c r="H38" i="4" s="1"/>
  <c r="I38" i="4" s="1"/>
  <c r="J38" i="4" s="1"/>
  <c r="K38" i="4" s="1"/>
  <c r="E49" i="4"/>
  <c r="F49" i="4" s="1"/>
  <c r="G49" i="4" s="1"/>
  <c r="H49" i="4" s="1"/>
  <c r="I49" i="4" s="1"/>
  <c r="J49" i="4" s="1"/>
  <c r="K49" i="4" s="1"/>
  <c r="E22" i="4"/>
  <c r="F22" i="4" s="1"/>
  <c r="G22" i="4" s="1"/>
  <c r="H22" i="4" s="1"/>
  <c r="I22" i="4" s="1"/>
  <c r="J22" i="4" s="1"/>
  <c r="K22" i="4" s="1"/>
  <c r="E278" i="4"/>
  <c r="F278" i="4" s="1"/>
  <c r="G278" i="4" s="1"/>
  <c r="H278" i="4" s="1"/>
  <c r="I278" i="4" s="1"/>
  <c r="J278" i="4" s="1"/>
  <c r="K278" i="4" s="1"/>
  <c r="E266" i="4"/>
  <c r="F266" i="4" s="1"/>
  <c r="G266" i="4" s="1"/>
  <c r="H266" i="4" s="1"/>
  <c r="I266" i="4" s="1"/>
  <c r="J266" i="4" s="1"/>
  <c r="K266" i="4" s="1"/>
  <c r="E269" i="4"/>
  <c r="F269" i="4" s="1"/>
  <c r="G269" i="4" s="1"/>
  <c r="H269" i="4" s="1"/>
  <c r="I269" i="4" s="1"/>
  <c r="J269" i="4" s="1"/>
  <c r="K269" i="4" s="1"/>
  <c r="G125" i="4"/>
  <c r="H125" i="4" s="1"/>
  <c r="I125" i="4" s="1"/>
  <c r="J125" i="4" s="1"/>
  <c r="K125" i="4" s="1"/>
  <c r="L125" i="4" s="1"/>
  <c r="M125" i="4" s="1"/>
  <c r="E113" i="4"/>
  <c r="F113" i="4" s="1"/>
  <c r="G113" i="4" s="1"/>
  <c r="H113" i="4" s="1"/>
  <c r="I113" i="4" s="1"/>
  <c r="J113" i="4" s="1"/>
  <c r="K113" i="4" s="1"/>
  <c r="E84" i="4"/>
  <c r="F84" i="4" s="1"/>
  <c r="G84" i="4" s="1"/>
  <c r="H84" i="4" s="1"/>
  <c r="I84" i="4" s="1"/>
  <c r="J84" i="4" s="1"/>
  <c r="K84" i="4" s="1"/>
  <c r="E50" i="4"/>
  <c r="F50" i="4" s="1"/>
  <c r="G50" i="4" s="1"/>
  <c r="H50" i="4" s="1"/>
  <c r="I50" i="4" s="1"/>
  <c r="J50" i="4" s="1"/>
  <c r="K50" i="4" s="1"/>
  <c r="E36" i="4"/>
  <c r="F36" i="4" s="1"/>
  <c r="G36" i="4" s="1"/>
  <c r="H36" i="4" s="1"/>
  <c r="I36" i="4" s="1"/>
  <c r="J36" i="4" s="1"/>
  <c r="K36" i="4" s="1"/>
  <c r="G126" i="4"/>
  <c r="H126" i="4" s="1"/>
  <c r="I126" i="4" s="1"/>
  <c r="J126" i="4" s="1"/>
  <c r="K126" i="4" s="1"/>
  <c r="L126" i="4" s="1"/>
  <c r="M126" i="4" s="1"/>
  <c r="E110" i="4"/>
  <c r="F110" i="4" s="1"/>
  <c r="G110" i="4" s="1"/>
  <c r="H110" i="4" s="1"/>
  <c r="I110" i="4" s="1"/>
  <c r="J110" i="4" s="1"/>
  <c r="K110" i="4" s="1"/>
  <c r="E53" i="4"/>
  <c r="F53" i="4" s="1"/>
  <c r="G53" i="4" s="1"/>
  <c r="H53" i="4" s="1"/>
  <c r="I53" i="4" s="1"/>
  <c r="J53" i="4" s="1"/>
  <c r="K53" i="4" s="1"/>
  <c r="E39" i="4"/>
  <c r="F39" i="4" s="1"/>
  <c r="G39" i="4" s="1"/>
  <c r="H39" i="4" s="1"/>
  <c r="I39" i="4" s="1"/>
  <c r="J39" i="4" s="1"/>
  <c r="K39" i="4" s="1"/>
  <c r="E29" i="4"/>
  <c r="F29" i="4" s="1"/>
  <c r="G29" i="4" s="1"/>
  <c r="H29" i="4" s="1"/>
  <c r="I29" i="4" s="1"/>
  <c r="J29" i="4" s="1"/>
  <c r="K29" i="4" s="1"/>
  <c r="E247" i="4"/>
  <c r="F247" i="4" s="1"/>
  <c r="G247" i="4" s="1"/>
  <c r="H247" i="4" s="1"/>
  <c r="I247" i="4" s="1"/>
  <c r="J247" i="4" s="1"/>
  <c r="K247" i="4" s="1"/>
  <c r="E252" i="4"/>
  <c r="F252" i="4" s="1"/>
  <c r="G252" i="4" s="1"/>
  <c r="H252" i="4" s="1"/>
  <c r="I252" i="4" s="1"/>
  <c r="J252" i="4" s="1"/>
  <c r="K252" i="4" s="1"/>
  <c r="E225" i="4"/>
  <c r="F225" i="4" s="1"/>
  <c r="G225" i="4" s="1"/>
  <c r="H225" i="4" s="1"/>
  <c r="I225" i="4" s="1"/>
  <c r="J225" i="4" s="1"/>
  <c r="K225" i="4" s="1"/>
  <c r="E213" i="4"/>
  <c r="F213" i="4" s="1"/>
  <c r="G213" i="4" s="1"/>
  <c r="H213" i="4" s="1"/>
  <c r="I213" i="4" s="1"/>
  <c r="J213" i="4" s="1"/>
  <c r="K213" i="4" s="1"/>
  <c r="E198" i="4"/>
  <c r="F198" i="4" s="1"/>
  <c r="G198" i="4" s="1"/>
  <c r="H198" i="4" s="1"/>
  <c r="I198" i="4" s="1"/>
  <c r="J198" i="4" s="1"/>
  <c r="K198" i="4" s="1"/>
  <c r="E178" i="4"/>
  <c r="F178" i="4" s="1"/>
  <c r="G178" i="4" s="1"/>
  <c r="H178" i="4" s="1"/>
  <c r="I178" i="4" s="1"/>
  <c r="J178" i="4" s="1"/>
  <c r="K178" i="4" s="1"/>
  <c r="E244" i="4"/>
  <c r="F244" i="4" s="1"/>
  <c r="G244" i="4" s="1"/>
  <c r="H244" i="4" s="1"/>
  <c r="I244" i="4" s="1"/>
  <c r="J244" i="4" s="1"/>
  <c r="K244" i="4" s="1"/>
  <c r="E234" i="4"/>
  <c r="F234" i="4" s="1"/>
  <c r="G234" i="4" s="1"/>
  <c r="H234" i="4" s="1"/>
  <c r="I234" i="4" s="1"/>
  <c r="J234" i="4" s="1"/>
  <c r="K234" i="4" s="1"/>
  <c r="E222" i="4"/>
  <c r="F222" i="4" s="1"/>
  <c r="G222" i="4" s="1"/>
  <c r="H222" i="4" s="1"/>
  <c r="I222" i="4" s="1"/>
  <c r="J222" i="4" s="1"/>
  <c r="K222" i="4" s="1"/>
  <c r="E195" i="4"/>
  <c r="F195" i="4" s="1"/>
  <c r="G195" i="4" s="1"/>
  <c r="H195" i="4" s="1"/>
  <c r="I195" i="4" s="1"/>
  <c r="J195" i="4" s="1"/>
  <c r="K195" i="4" s="1"/>
  <c r="E185" i="4"/>
  <c r="F185" i="4" s="1"/>
  <c r="G185" i="4" s="1"/>
  <c r="H185" i="4" s="1"/>
  <c r="I185" i="4" s="1"/>
  <c r="J185" i="4" s="1"/>
  <c r="K185" i="4" s="1"/>
  <c r="E15" i="4"/>
  <c r="F15" i="4" s="1"/>
  <c r="G15" i="4" s="1"/>
  <c r="H15" i="4" s="1"/>
  <c r="I15" i="4" s="1"/>
  <c r="J15" i="4" s="1"/>
  <c r="K15" i="4" s="1"/>
  <c r="E272" i="4"/>
  <c r="F272" i="4" s="1"/>
  <c r="G272" i="4" s="1"/>
  <c r="H272" i="4" s="1"/>
  <c r="I272" i="4" s="1"/>
  <c r="J272" i="4" s="1"/>
  <c r="K272" i="4" s="1"/>
  <c r="E263" i="4"/>
  <c r="F263" i="4" s="1"/>
  <c r="G263" i="4" s="1"/>
  <c r="H263" i="4" s="1"/>
  <c r="I263" i="4" s="1"/>
  <c r="J263" i="4" s="1"/>
  <c r="K263" i="4" s="1"/>
  <c r="E54" i="4"/>
  <c r="F54" i="4" s="1"/>
  <c r="G54" i="4" s="1"/>
  <c r="H54" i="4" s="1"/>
  <c r="I54" i="4" s="1"/>
  <c r="J54" i="4" s="1"/>
  <c r="K54" i="4" s="1"/>
  <c r="G119" i="4"/>
  <c r="H119" i="4" s="1"/>
  <c r="I119" i="4" s="1"/>
  <c r="J119" i="4" s="1"/>
  <c r="K119" i="4" s="1"/>
  <c r="L119" i="4" s="1"/>
  <c r="M119" i="4" s="1"/>
  <c r="E47" i="4"/>
  <c r="F47" i="4" s="1"/>
  <c r="G47" i="4" s="1"/>
  <c r="H47" i="4" s="1"/>
  <c r="I47" i="4" s="1"/>
  <c r="J47" i="4" s="1"/>
  <c r="K47" i="4" s="1"/>
  <c r="E243" i="4"/>
  <c r="F243" i="4" s="1"/>
  <c r="G243" i="4" s="1"/>
  <c r="H243" i="4" s="1"/>
  <c r="I243" i="4" s="1"/>
  <c r="J243" i="4" s="1"/>
  <c r="K243" i="4" s="1"/>
  <c r="E204" i="4"/>
  <c r="F204" i="4" s="1"/>
  <c r="G204" i="4" s="1"/>
  <c r="H204" i="4" s="1"/>
  <c r="I204" i="4" s="1"/>
  <c r="J204" i="4" s="1"/>
  <c r="K204" i="4" s="1"/>
  <c r="E172" i="4"/>
  <c r="F172" i="4" s="1"/>
  <c r="G172" i="4" s="1"/>
  <c r="H172" i="4" s="1"/>
  <c r="I172" i="4" s="1"/>
  <c r="J172" i="4" s="1"/>
  <c r="K172" i="4" s="1"/>
  <c r="E214" i="4"/>
  <c r="F214" i="4" s="1"/>
  <c r="G214" i="4" s="1"/>
  <c r="H214" i="4" s="1"/>
  <c r="I214" i="4" s="1"/>
  <c r="J214" i="4" s="1"/>
  <c r="K214" i="4" s="1"/>
  <c r="E21" i="4"/>
  <c r="F21" i="4" s="1"/>
  <c r="G21" i="4" s="1"/>
  <c r="H21" i="4" s="1"/>
  <c r="I21" i="4" s="1"/>
  <c r="J21" i="4" s="1"/>
  <c r="K21" i="4" s="1"/>
  <c r="E45" i="4"/>
  <c r="F45" i="4" s="1"/>
  <c r="G45" i="4" s="1"/>
  <c r="H45" i="4" s="1"/>
  <c r="I45" i="4" s="1"/>
  <c r="J45" i="4" s="1"/>
  <c r="K45" i="4" s="1"/>
  <c r="E26" i="4"/>
  <c r="F26" i="4" s="1"/>
  <c r="G26" i="4" s="1"/>
  <c r="H26" i="4" s="1"/>
  <c r="I26" i="4" s="1"/>
  <c r="J26" i="4" s="1"/>
  <c r="K26" i="4" s="1"/>
  <c r="E13" i="4"/>
  <c r="F13" i="4" s="1"/>
  <c r="G13" i="4" s="1"/>
  <c r="H13" i="4" s="1"/>
  <c r="I13" i="4" s="1"/>
  <c r="J13" i="4" s="1"/>
  <c r="K13" i="4" s="1"/>
  <c r="E12" i="4"/>
  <c r="F12" i="4" s="1"/>
  <c r="G12" i="4" s="1"/>
  <c r="H12" i="4" s="1"/>
  <c r="I12" i="4" s="1"/>
  <c r="J12" i="4" s="1"/>
  <c r="K12" i="4" s="1"/>
  <c r="E274" i="4"/>
  <c r="F274" i="4" s="1"/>
  <c r="G274" i="4" s="1"/>
  <c r="H274" i="4" s="1"/>
  <c r="I274" i="4" s="1"/>
  <c r="J274" i="4" s="1"/>
  <c r="K274" i="4" s="1"/>
  <c r="E246" i="4"/>
  <c r="F246" i="4" s="1"/>
  <c r="G246" i="4" s="1"/>
  <c r="H246" i="4" s="1"/>
  <c r="I246" i="4" s="1"/>
  <c r="J246" i="4" s="1"/>
  <c r="K246" i="4" s="1"/>
  <c r="E277" i="4"/>
  <c r="F277" i="4" s="1"/>
  <c r="G277" i="4" s="1"/>
  <c r="H277" i="4" s="1"/>
  <c r="I277" i="4" s="1"/>
  <c r="J277" i="4" s="1"/>
  <c r="K277" i="4" s="1"/>
  <c r="E265" i="4"/>
  <c r="F265" i="4" s="1"/>
  <c r="G265" i="4" s="1"/>
  <c r="H265" i="4" s="1"/>
  <c r="I265" i="4" s="1"/>
  <c r="J265" i="4" s="1"/>
  <c r="K265" i="4" s="1"/>
  <c r="G124" i="4"/>
  <c r="H124" i="4" s="1"/>
  <c r="I124" i="4" s="1"/>
  <c r="J124" i="4" s="1"/>
  <c r="K124" i="4" s="1"/>
  <c r="L124" i="4" s="1"/>
  <c r="M124" i="4" s="1"/>
  <c r="E104" i="4"/>
  <c r="F104" i="4" s="1"/>
  <c r="G104" i="4" s="1"/>
  <c r="H104" i="4" s="1"/>
  <c r="I104" i="4" s="1"/>
  <c r="J104" i="4" s="1"/>
  <c r="K104" i="4" s="1"/>
  <c r="E78" i="4"/>
  <c r="F78" i="4" s="1"/>
  <c r="G78" i="4" s="1"/>
  <c r="H78" i="4" s="1"/>
  <c r="I78" i="4" s="1"/>
  <c r="J78" i="4" s="1"/>
  <c r="K78" i="4" s="1"/>
  <c r="E48" i="4"/>
  <c r="F48" i="4" s="1"/>
  <c r="G48" i="4" s="1"/>
  <c r="H48" i="4" s="1"/>
  <c r="I48" i="4" s="1"/>
  <c r="J48" i="4" s="1"/>
  <c r="K48" i="4" s="1"/>
  <c r="G123" i="4"/>
  <c r="H123" i="4" s="1"/>
  <c r="I123" i="4" s="1"/>
  <c r="J123" i="4" s="1"/>
  <c r="K123" i="4" s="1"/>
  <c r="L123" i="4" s="1"/>
  <c r="M123" i="4" s="1"/>
  <c r="E107" i="4"/>
  <c r="F107" i="4" s="1"/>
  <c r="G107" i="4" s="1"/>
  <c r="H107" i="4" s="1"/>
  <c r="I107" i="4" s="1"/>
  <c r="J107" i="4" s="1"/>
  <c r="K107" i="4" s="1"/>
  <c r="E82" i="4"/>
  <c r="F82" i="4" s="1"/>
  <c r="G82" i="4" s="1"/>
  <c r="H82" i="4" s="1"/>
  <c r="I82" i="4" s="1"/>
  <c r="J82" i="4" s="1"/>
  <c r="K82" i="4" s="1"/>
  <c r="E51" i="4"/>
  <c r="F51" i="4" s="1"/>
  <c r="G51" i="4" s="1"/>
  <c r="H51" i="4" s="1"/>
  <c r="I51" i="4" s="1"/>
  <c r="J51" i="4" s="1"/>
  <c r="K51" i="4" s="1"/>
  <c r="E27" i="4"/>
  <c r="F27" i="4" s="1"/>
  <c r="G27" i="4" s="1"/>
  <c r="H27" i="4" s="1"/>
  <c r="I27" i="4" s="1"/>
  <c r="J27" i="4" s="1"/>
  <c r="K27" i="4" s="1"/>
  <c r="E245" i="4"/>
  <c r="F245" i="4" s="1"/>
  <c r="G245" i="4" s="1"/>
  <c r="H245" i="4" s="1"/>
  <c r="I245" i="4" s="1"/>
  <c r="J245" i="4" s="1"/>
  <c r="K245" i="4" s="1"/>
  <c r="E235" i="4"/>
  <c r="F235" i="4" s="1"/>
  <c r="G235" i="4" s="1"/>
  <c r="H235" i="4" s="1"/>
  <c r="I235" i="4" s="1"/>
  <c r="J235" i="4" s="1"/>
  <c r="K235" i="4" s="1"/>
  <c r="E223" i="4"/>
  <c r="F223" i="4" s="1"/>
  <c r="G223" i="4" s="1"/>
  <c r="H223" i="4" s="1"/>
  <c r="I223" i="4" s="1"/>
  <c r="J223" i="4" s="1"/>
  <c r="K223" i="4" s="1"/>
  <c r="E206" i="4"/>
  <c r="F206" i="4" s="1"/>
  <c r="G206" i="4" s="1"/>
  <c r="H206" i="4" s="1"/>
  <c r="I206" i="4" s="1"/>
  <c r="J206" i="4" s="1"/>
  <c r="K206" i="4" s="1"/>
  <c r="E186" i="4"/>
  <c r="F186" i="4" s="1"/>
  <c r="G186" i="4" s="1"/>
  <c r="H186" i="4" s="1"/>
  <c r="I186" i="4" s="1"/>
  <c r="J186" i="4" s="1"/>
  <c r="K186" i="4" s="1"/>
  <c r="E174" i="4"/>
  <c r="F174" i="4" s="1"/>
  <c r="G174" i="4" s="1"/>
  <c r="H174" i="4" s="1"/>
  <c r="I174" i="4" s="1"/>
  <c r="J174" i="4" s="1"/>
  <c r="K174" i="4" s="1"/>
  <c r="E16" i="4"/>
  <c r="F16" i="4" s="1"/>
  <c r="G16" i="4" s="1"/>
  <c r="H16" i="4" s="1"/>
  <c r="I16" i="4" s="1"/>
  <c r="J16" i="4" s="1"/>
  <c r="K16" i="4" s="1"/>
  <c r="E242" i="4"/>
  <c r="F242" i="4" s="1"/>
  <c r="G242" i="4" s="1"/>
  <c r="H242" i="4" s="1"/>
  <c r="I242" i="4" s="1"/>
  <c r="J242" i="4" s="1"/>
  <c r="K242" i="4" s="1"/>
  <c r="E232" i="4"/>
  <c r="F232" i="4" s="1"/>
  <c r="G232" i="4" s="1"/>
  <c r="H232" i="4" s="1"/>
  <c r="I232" i="4" s="1"/>
  <c r="J232" i="4" s="1"/>
  <c r="K232" i="4" s="1"/>
  <c r="E216" i="4"/>
  <c r="F216" i="4" s="1"/>
  <c r="G216" i="4" s="1"/>
  <c r="H216" i="4" s="1"/>
  <c r="I216" i="4" s="1"/>
  <c r="J216" i="4" s="1"/>
  <c r="K216" i="4" s="1"/>
  <c r="E203" i="4"/>
  <c r="F203" i="4" s="1"/>
  <c r="G203" i="4" s="1"/>
  <c r="H203" i="4" s="1"/>
  <c r="I203" i="4" s="1"/>
  <c r="J203" i="4" s="1"/>
  <c r="K203" i="4" s="1"/>
  <c r="E171" i="4"/>
  <c r="F171" i="4" s="1"/>
  <c r="G171" i="4" s="1"/>
  <c r="H171" i="4" s="1"/>
  <c r="I171" i="4" s="1"/>
  <c r="J171" i="4" s="1"/>
  <c r="K171" i="4" s="1"/>
  <c r="J52" i="6"/>
  <c r="K52" i="6" s="1"/>
  <c r="L52" i="6" s="1"/>
  <c r="M52" i="6" s="1"/>
  <c r="N52" i="6" s="1"/>
  <c r="O52" i="6" s="1"/>
  <c r="P52" i="6" s="1"/>
  <c r="E10" i="4"/>
  <c r="F10" i="4" s="1"/>
  <c r="G10" i="4" s="1"/>
  <c r="H10" i="4" s="1"/>
  <c r="I10" i="4" s="1"/>
  <c r="J10" i="4" s="1"/>
  <c r="K10" i="4" s="1"/>
  <c r="E257" i="4"/>
  <c r="F257" i="4" s="1"/>
  <c r="G257" i="4" s="1"/>
  <c r="H257" i="4" s="1"/>
  <c r="I257" i="4" s="1"/>
  <c r="J257" i="4" s="1"/>
  <c r="K257" i="4" s="1"/>
  <c r="G120" i="4"/>
  <c r="H120" i="4" s="1"/>
  <c r="I120" i="4" s="1"/>
  <c r="J120" i="4" s="1"/>
  <c r="K120" i="4" s="1"/>
  <c r="L120" i="4" s="1"/>
  <c r="M120" i="4" s="1"/>
  <c r="E72" i="4"/>
  <c r="F72" i="4" s="1"/>
  <c r="G72" i="4" s="1"/>
  <c r="H72" i="4" s="1"/>
  <c r="I72" i="4" s="1"/>
  <c r="J72" i="4" s="1"/>
  <c r="K72" i="4" s="1"/>
  <c r="E101" i="4"/>
  <c r="F101" i="4" s="1"/>
  <c r="G101" i="4" s="1"/>
  <c r="H101" i="4" s="1"/>
  <c r="I101" i="4" s="1"/>
  <c r="J101" i="4" s="1"/>
  <c r="K101" i="4" s="1"/>
  <c r="E35" i="4"/>
  <c r="F35" i="4" s="1"/>
  <c r="G35" i="4" s="1"/>
  <c r="H35" i="4" s="1"/>
  <c r="I35" i="4" s="1"/>
  <c r="J35" i="4" s="1"/>
  <c r="K35" i="4" s="1"/>
  <c r="E233" i="4"/>
  <c r="F233" i="4" s="1"/>
  <c r="G233" i="4" s="1"/>
  <c r="H233" i="4" s="1"/>
  <c r="I233" i="4" s="1"/>
  <c r="J233" i="4" s="1"/>
  <c r="K233" i="4" s="1"/>
  <c r="E194" i="4"/>
  <c r="F194" i="4" s="1"/>
  <c r="G194" i="4" s="1"/>
  <c r="H194" i="4" s="1"/>
  <c r="I194" i="4" s="1"/>
  <c r="J194" i="4" s="1"/>
  <c r="K194" i="4" s="1"/>
  <c r="E169" i="4"/>
  <c r="F169" i="4" s="1"/>
  <c r="G169" i="4" s="1"/>
  <c r="H169" i="4" s="1"/>
  <c r="I169" i="4" s="1"/>
  <c r="J169" i="4" s="1"/>
  <c r="K169" i="4" s="1"/>
  <c r="E189" i="4"/>
  <c r="F189" i="4" s="1"/>
  <c r="G189" i="4" s="1"/>
  <c r="H189" i="4" s="1"/>
  <c r="I189" i="4" s="1"/>
  <c r="J189" i="4" s="1"/>
  <c r="K189" i="4" s="1"/>
  <c r="E227" i="4"/>
  <c r="F227" i="4" s="1"/>
  <c r="G227" i="4" s="1"/>
  <c r="H227" i="4" s="1"/>
  <c r="I227" i="4" s="1"/>
  <c r="J227" i="4" s="1"/>
  <c r="K227" i="4" s="1"/>
  <c r="E181" i="4"/>
  <c r="F181" i="4" s="1"/>
  <c r="G181" i="4" s="1"/>
  <c r="H181" i="4" s="1"/>
  <c r="I181" i="4" s="1"/>
  <c r="J181" i="4" s="1"/>
  <c r="K181" i="4" s="1"/>
  <c r="E335" i="4"/>
  <c r="F335" i="4" s="1"/>
  <c r="G335" i="4" s="1"/>
  <c r="H335" i="4" s="1"/>
  <c r="I335" i="4" s="1"/>
  <c r="J335" i="4" s="1"/>
  <c r="K335" i="4" s="1"/>
  <c r="E337" i="4"/>
  <c r="F337" i="4" s="1"/>
  <c r="G337" i="4" s="1"/>
  <c r="H337" i="4" s="1"/>
  <c r="I337" i="4" s="1"/>
  <c r="J337" i="4" s="1"/>
  <c r="K337" i="4" s="1"/>
  <c r="E288" i="4"/>
  <c r="F288" i="4" s="1"/>
  <c r="G288" i="4" s="1"/>
  <c r="H288" i="4" s="1"/>
  <c r="I288" i="4" s="1"/>
  <c r="J288" i="4" s="1"/>
  <c r="K288" i="4" s="1"/>
  <c r="E318" i="4"/>
  <c r="F318" i="4" s="1"/>
  <c r="G318" i="4" s="1"/>
  <c r="H318" i="4" s="1"/>
  <c r="I318" i="4" s="1"/>
  <c r="J318" i="4" s="1"/>
  <c r="K318" i="4" s="1"/>
  <c r="E187" i="4"/>
  <c r="F187" i="4" s="1"/>
  <c r="G187" i="4" s="1"/>
  <c r="H187" i="4" s="1"/>
  <c r="I187" i="4" s="1"/>
  <c r="J187" i="4" s="1"/>
  <c r="K187" i="4" s="1"/>
  <c r="E253" i="4"/>
  <c r="F253" i="4" s="1"/>
  <c r="G253" i="4" s="1"/>
  <c r="H253" i="4" s="1"/>
  <c r="I253" i="4" s="1"/>
  <c r="J253" i="4" s="1"/>
  <c r="K253" i="4" s="1"/>
  <c r="E193" i="4"/>
  <c r="F193" i="4" s="1"/>
  <c r="G193" i="4" s="1"/>
  <c r="H193" i="4" s="1"/>
  <c r="I193" i="4" s="1"/>
  <c r="J193" i="4" s="1"/>
  <c r="K193" i="4" s="1"/>
  <c r="E196" i="4"/>
  <c r="F196" i="4" s="1"/>
  <c r="G196" i="4" s="1"/>
  <c r="H196" i="4" s="1"/>
  <c r="I196" i="4" s="1"/>
  <c r="J196" i="4" s="1"/>
  <c r="K196" i="4" s="1"/>
  <c r="E17" i="4"/>
  <c r="F17" i="4" s="1"/>
  <c r="G17" i="4" s="1"/>
  <c r="H17" i="4" s="1"/>
  <c r="I17" i="4" s="1"/>
  <c r="J17" i="4" s="1"/>
  <c r="K17" i="4" s="1"/>
  <c r="E11" i="4"/>
  <c r="F11" i="4" s="1"/>
  <c r="G11" i="4" s="1"/>
  <c r="H11" i="4" s="1"/>
  <c r="I11" i="4" s="1"/>
  <c r="J11" i="4" s="1"/>
  <c r="K11" i="4" s="1"/>
  <c r="E285" i="4"/>
  <c r="F285" i="4" s="1"/>
  <c r="G285" i="4" s="1"/>
  <c r="H285" i="4" s="1"/>
  <c r="I285" i="4" s="1"/>
  <c r="J285" i="4" s="1"/>
  <c r="K285" i="4" s="1"/>
  <c r="E63" i="4"/>
  <c r="F63" i="4" s="1"/>
  <c r="G63" i="4" s="1"/>
  <c r="H63" i="4" s="1"/>
  <c r="I63" i="4" s="1"/>
  <c r="J63" i="4" s="1"/>
  <c r="K63" i="4" s="1"/>
  <c r="E314" i="4"/>
  <c r="F314" i="4" s="1"/>
  <c r="G314" i="4" s="1"/>
  <c r="H314" i="4" s="1"/>
  <c r="I314" i="4" s="1"/>
  <c r="J314" i="4" s="1"/>
  <c r="K314" i="4" s="1"/>
  <c r="E296" i="4"/>
  <c r="F296" i="4" s="1"/>
  <c r="G296" i="4" s="1"/>
  <c r="H296" i="4" s="1"/>
  <c r="I296" i="4" s="1"/>
  <c r="J296" i="4" s="1"/>
  <c r="K296" i="4" s="1"/>
  <c r="E349" i="4"/>
  <c r="F349" i="4" s="1"/>
  <c r="G349" i="4" s="1"/>
  <c r="H349" i="4" s="1"/>
  <c r="I349" i="4" s="1"/>
  <c r="J349" i="4" s="1"/>
  <c r="K349" i="4" s="1"/>
  <c r="E319" i="4"/>
  <c r="F319" i="4" s="1"/>
  <c r="G319" i="4" s="1"/>
  <c r="H319" i="4" s="1"/>
  <c r="I319" i="4" s="1"/>
  <c r="J319" i="4" s="1"/>
  <c r="K319" i="4" s="1"/>
  <c r="E64" i="4"/>
  <c r="F64" i="4" s="1"/>
  <c r="G64" i="4" s="1"/>
  <c r="H64" i="4" s="1"/>
  <c r="I64" i="4" s="1"/>
  <c r="J64" i="4" s="1"/>
  <c r="K64" i="4" s="1"/>
  <c r="E316" i="4"/>
  <c r="F316" i="4" s="1"/>
  <c r="G316" i="4" s="1"/>
  <c r="H316" i="4" s="1"/>
  <c r="I316" i="4" s="1"/>
  <c r="J316" i="4" s="1"/>
  <c r="K316" i="4" s="1"/>
  <c r="E298" i="4"/>
  <c r="F298" i="4" s="1"/>
  <c r="G298" i="4" s="1"/>
  <c r="H298" i="4" s="1"/>
  <c r="I298" i="4" s="1"/>
  <c r="J298" i="4" s="1"/>
  <c r="K298" i="4" s="1"/>
  <c r="E58" i="4"/>
  <c r="F58" i="4" s="1"/>
  <c r="G58" i="4" s="1"/>
  <c r="H58" i="4" s="1"/>
  <c r="I58" i="4" s="1"/>
  <c r="J58" i="4" s="1"/>
  <c r="K58" i="4" s="1"/>
  <c r="E282" i="4"/>
  <c r="F282" i="4" s="1"/>
  <c r="G282" i="4" s="1"/>
  <c r="H282" i="4" s="1"/>
  <c r="I282" i="4" s="1"/>
  <c r="J282" i="4" s="1"/>
  <c r="K282" i="4" s="1"/>
  <c r="E281" i="4"/>
  <c r="F281" i="4" s="1"/>
  <c r="G281" i="4" s="1"/>
  <c r="H281" i="4" s="1"/>
  <c r="I281" i="4" s="1"/>
  <c r="J281" i="4" s="1"/>
  <c r="K281" i="4" s="1"/>
  <c r="E334" i="4"/>
  <c r="F334" i="4" s="1"/>
  <c r="G334" i="4" s="1"/>
  <c r="H334" i="4" s="1"/>
  <c r="I334" i="4" s="1"/>
  <c r="J334" i="4" s="1"/>
  <c r="K334" i="4" s="1"/>
  <c r="E305" i="4"/>
  <c r="F305" i="4" s="1"/>
  <c r="G305" i="4" s="1"/>
  <c r="H305" i="4" s="1"/>
  <c r="I305" i="4" s="1"/>
  <c r="J305" i="4" s="1"/>
  <c r="K305" i="4" s="1"/>
  <c r="E61" i="4"/>
  <c r="F61" i="4" s="1"/>
  <c r="G61" i="4" s="1"/>
  <c r="H61" i="4" s="1"/>
  <c r="I61" i="4" s="1"/>
  <c r="J61" i="4" s="1"/>
  <c r="K61" i="4" s="1"/>
  <c r="E28" i="4"/>
  <c r="F28" i="4" s="1"/>
  <c r="G28" i="4" s="1"/>
  <c r="H28" i="4" s="1"/>
  <c r="I28" i="4" s="1"/>
  <c r="J28" i="4" s="1"/>
  <c r="K28" i="4" s="1"/>
  <c r="E18" i="4"/>
  <c r="F18" i="4" s="1"/>
  <c r="G18" i="4" s="1"/>
  <c r="H18" i="4" s="1"/>
  <c r="I18" i="4" s="1"/>
  <c r="J18" i="4" s="1"/>
  <c r="K18" i="4" s="1"/>
  <c r="E256" i="4"/>
  <c r="F256" i="4" s="1"/>
  <c r="G256" i="4" s="1"/>
  <c r="H256" i="4" s="1"/>
  <c r="I256" i="4" s="1"/>
  <c r="J256" i="4" s="1"/>
  <c r="K256" i="4" s="1"/>
  <c r="E254" i="4"/>
  <c r="F254" i="4" s="1"/>
  <c r="G254" i="4" s="1"/>
  <c r="H254" i="4" s="1"/>
  <c r="I254" i="4" s="1"/>
  <c r="J254" i="4" s="1"/>
  <c r="K254" i="4" s="1"/>
  <c r="E37" i="4"/>
  <c r="F37" i="4" s="1"/>
  <c r="G37" i="4" s="1"/>
  <c r="H37" i="4" s="1"/>
  <c r="I37" i="4" s="1"/>
  <c r="J37" i="4" s="1"/>
  <c r="K37" i="4" s="1"/>
  <c r="E170" i="4"/>
  <c r="F170" i="4" s="1"/>
  <c r="G170" i="4" s="1"/>
  <c r="H170" i="4" s="1"/>
  <c r="I170" i="4" s="1"/>
  <c r="J170" i="4" s="1"/>
  <c r="K170" i="4" s="1"/>
  <c r="E197" i="4"/>
  <c r="F197" i="4" s="1"/>
  <c r="G197" i="4" s="1"/>
  <c r="H197" i="4" s="1"/>
  <c r="I197" i="4" s="1"/>
  <c r="J197" i="4" s="1"/>
  <c r="K197" i="4" s="1"/>
  <c r="E294" i="4"/>
  <c r="F294" i="4" s="1"/>
  <c r="G294" i="4" s="1"/>
  <c r="H294" i="4" s="1"/>
  <c r="I294" i="4" s="1"/>
  <c r="J294" i="4" s="1"/>
  <c r="K294" i="4" s="1"/>
  <c r="E287" i="4"/>
  <c r="F287" i="4" s="1"/>
  <c r="G287" i="4" s="1"/>
  <c r="H287" i="4" s="1"/>
  <c r="I287" i="4" s="1"/>
  <c r="J287" i="4" s="1"/>
  <c r="K287" i="4" s="1"/>
  <c r="E338" i="4"/>
  <c r="F338" i="4" s="1"/>
  <c r="G338" i="4" s="1"/>
  <c r="H338" i="4" s="1"/>
  <c r="I338" i="4" s="1"/>
  <c r="J338" i="4" s="1"/>
  <c r="K338" i="4" s="1"/>
  <c r="E325" i="4"/>
  <c r="F325" i="4" s="1"/>
  <c r="G325" i="4" s="1"/>
  <c r="H325" i="4" s="1"/>
  <c r="I325" i="4" s="1"/>
  <c r="J325" i="4" s="1"/>
  <c r="K325" i="4" s="1"/>
  <c r="E308" i="4"/>
  <c r="F308" i="4" s="1"/>
  <c r="G308" i="4" s="1"/>
  <c r="H308" i="4" s="1"/>
  <c r="I308" i="4" s="1"/>
  <c r="J308" i="4" s="1"/>
  <c r="K308" i="4" s="1"/>
  <c r="E65" i="4"/>
  <c r="F65" i="4" s="1"/>
  <c r="G65" i="4" s="1"/>
  <c r="H65" i="4" s="1"/>
  <c r="I65" i="4" s="1"/>
  <c r="J65" i="4" s="1"/>
  <c r="K65" i="4" s="1"/>
  <c r="E289" i="4"/>
  <c r="F289" i="4" s="1"/>
  <c r="G289" i="4" s="1"/>
  <c r="H289" i="4" s="1"/>
  <c r="I289" i="4" s="1"/>
  <c r="J289" i="4" s="1"/>
  <c r="K289" i="4" s="1"/>
  <c r="E344" i="4"/>
  <c r="F344" i="4" s="1"/>
  <c r="G344" i="4" s="1"/>
  <c r="H344" i="4" s="1"/>
  <c r="I344" i="4" s="1"/>
  <c r="J344" i="4" s="1"/>
  <c r="K344" i="4" s="1"/>
  <c r="E327" i="4"/>
  <c r="F327" i="4" s="1"/>
  <c r="G327" i="4" s="1"/>
  <c r="H327" i="4" s="1"/>
  <c r="I327" i="4" s="1"/>
  <c r="J327" i="4" s="1"/>
  <c r="K327" i="4" s="1"/>
  <c r="E295" i="4"/>
  <c r="F295" i="4" s="1"/>
  <c r="G295" i="4" s="1"/>
  <c r="H295" i="4" s="1"/>
  <c r="I295" i="4" s="1"/>
  <c r="J295" i="4" s="1"/>
  <c r="K295" i="4" s="1"/>
  <c r="E347" i="4"/>
  <c r="F347" i="4" s="1"/>
  <c r="G347" i="4" s="1"/>
  <c r="H347" i="4" s="1"/>
  <c r="I347" i="4" s="1"/>
  <c r="J347" i="4" s="1"/>
  <c r="K347" i="4" s="1"/>
  <c r="E306" i="4"/>
  <c r="F306" i="4" s="1"/>
  <c r="G306" i="4" s="1"/>
  <c r="H306" i="4" s="1"/>
  <c r="I306" i="4" s="1"/>
  <c r="J306" i="4" s="1"/>
  <c r="K306" i="4" s="1"/>
  <c r="E280" i="4"/>
  <c r="F280" i="4" s="1"/>
  <c r="G280" i="4" s="1"/>
  <c r="H280" i="4" s="1"/>
  <c r="I280" i="4" s="1"/>
  <c r="J280" i="4" s="1"/>
  <c r="K280" i="4" s="1"/>
  <c r="E329" i="4"/>
  <c r="F329" i="4" s="1"/>
  <c r="G329" i="4" s="1"/>
  <c r="H329" i="4" s="1"/>
  <c r="I329" i="4" s="1"/>
  <c r="J329" i="4" s="1"/>
  <c r="K329" i="4" s="1"/>
  <c r="E236" i="4"/>
  <c r="F236" i="4" s="1"/>
  <c r="G236" i="4" s="1"/>
  <c r="H236" i="4" s="1"/>
  <c r="I236" i="4" s="1"/>
  <c r="J236" i="4" s="1"/>
  <c r="K236" i="4" s="1"/>
  <c r="E34" i="4"/>
  <c r="F34" i="4" s="1"/>
  <c r="G34" i="4" s="1"/>
  <c r="H34" i="4" s="1"/>
  <c r="I34" i="4" s="1"/>
  <c r="J34" i="4" s="1"/>
  <c r="K34" i="4" s="1"/>
  <c r="E46" i="4"/>
  <c r="F46" i="4" s="1"/>
  <c r="G46" i="4" s="1"/>
  <c r="H46" i="4" s="1"/>
  <c r="I46" i="4" s="1"/>
  <c r="J46" i="4" s="1"/>
  <c r="K46" i="4" s="1"/>
  <c r="E271" i="4"/>
  <c r="F271" i="4" s="1"/>
  <c r="G271" i="4" s="1"/>
  <c r="H271" i="4" s="1"/>
  <c r="I271" i="4" s="1"/>
  <c r="J271" i="4" s="1"/>
  <c r="K271" i="4" s="1"/>
  <c r="E255" i="4"/>
  <c r="F255" i="4" s="1"/>
  <c r="G255" i="4" s="1"/>
  <c r="H255" i="4" s="1"/>
  <c r="I255" i="4" s="1"/>
  <c r="J255" i="4" s="1"/>
  <c r="K255" i="4" s="1"/>
  <c r="E297" i="4"/>
  <c r="F297" i="4" s="1"/>
  <c r="G297" i="4" s="1"/>
  <c r="H297" i="4" s="1"/>
  <c r="I297" i="4" s="1"/>
  <c r="J297" i="4" s="1"/>
  <c r="K297" i="4" s="1"/>
  <c r="E286" i="4"/>
  <c r="F286" i="4" s="1"/>
  <c r="G286" i="4" s="1"/>
  <c r="H286" i="4" s="1"/>
  <c r="I286" i="4" s="1"/>
  <c r="J286" i="4" s="1"/>
  <c r="K286" i="4" s="1"/>
  <c r="E348" i="4"/>
  <c r="F348" i="4" s="1"/>
  <c r="G348" i="4" s="1"/>
  <c r="H348" i="4" s="1"/>
  <c r="I348" i="4" s="1"/>
  <c r="J348" i="4" s="1"/>
  <c r="K348" i="4" s="1"/>
  <c r="E304" i="4"/>
  <c r="F304" i="4" s="1"/>
  <c r="G304" i="4" s="1"/>
  <c r="H304" i="4" s="1"/>
  <c r="I304" i="4" s="1"/>
  <c r="J304" i="4" s="1"/>
  <c r="K304" i="4" s="1"/>
  <c r="E339" i="4"/>
  <c r="F339" i="4" s="1"/>
  <c r="G339" i="4" s="1"/>
  <c r="H339" i="4" s="1"/>
  <c r="I339" i="4" s="1"/>
  <c r="J339" i="4" s="1"/>
  <c r="K339" i="4" s="1"/>
  <c r="E324" i="4"/>
  <c r="F324" i="4" s="1"/>
  <c r="G324" i="4" s="1"/>
  <c r="H324" i="4" s="1"/>
  <c r="I324" i="4" s="1"/>
  <c r="J324" i="4" s="1"/>
  <c r="K324" i="4" s="1"/>
  <c r="E290" i="4"/>
  <c r="F290" i="4" s="1"/>
  <c r="G290" i="4" s="1"/>
  <c r="H290" i="4" s="1"/>
  <c r="I290" i="4" s="1"/>
  <c r="J290" i="4" s="1"/>
  <c r="K290" i="4" s="1"/>
  <c r="E264" i="4"/>
  <c r="F264" i="4" s="1"/>
  <c r="G264" i="4" s="1"/>
  <c r="H264" i="4" s="1"/>
  <c r="I264" i="4" s="1"/>
  <c r="J264" i="4" s="1"/>
  <c r="K264" i="4" s="1"/>
  <c r="E41" i="4"/>
  <c r="F41" i="4" s="1"/>
  <c r="G41" i="4" s="1"/>
  <c r="H41" i="4" s="1"/>
  <c r="I41" i="4" s="1"/>
  <c r="J41" i="4" s="1"/>
  <c r="K41" i="4" s="1"/>
  <c r="E188" i="4"/>
  <c r="F188" i="4" s="1"/>
  <c r="G188" i="4" s="1"/>
  <c r="H188" i="4" s="1"/>
  <c r="I188" i="4" s="1"/>
  <c r="J188" i="4" s="1"/>
  <c r="K188" i="4" s="1"/>
  <c r="E173" i="4"/>
  <c r="F173" i="4" s="1"/>
  <c r="G173" i="4" s="1"/>
  <c r="H173" i="4" s="1"/>
  <c r="I173" i="4" s="1"/>
  <c r="J173" i="4" s="1"/>
  <c r="K173" i="4" s="1"/>
  <c r="E205" i="4"/>
  <c r="F205" i="4" s="1"/>
  <c r="G205" i="4" s="1"/>
  <c r="H205" i="4" s="1"/>
  <c r="I205" i="4" s="1"/>
  <c r="J205" i="4" s="1"/>
  <c r="K205" i="4" s="1"/>
  <c r="E180" i="4"/>
  <c r="F180" i="4" s="1"/>
  <c r="G180" i="4" s="1"/>
  <c r="H180" i="4" s="1"/>
  <c r="I180" i="4" s="1"/>
  <c r="J180" i="4" s="1"/>
  <c r="K180" i="4" s="1"/>
  <c r="E336" i="4"/>
  <c r="F336" i="4" s="1"/>
  <c r="G336" i="4" s="1"/>
  <c r="H336" i="4" s="1"/>
  <c r="I336" i="4" s="1"/>
  <c r="J336" i="4" s="1"/>
  <c r="K336" i="4" s="1"/>
  <c r="E62" i="4"/>
  <c r="F62" i="4" s="1"/>
  <c r="G62" i="4" s="1"/>
  <c r="H62" i="4" s="1"/>
  <c r="I62" i="4" s="1"/>
  <c r="J62" i="4" s="1"/>
  <c r="K62" i="4" s="1"/>
  <c r="E326" i="4"/>
  <c r="F326" i="4" s="1"/>
  <c r="G326" i="4" s="1"/>
  <c r="H326" i="4" s="1"/>
  <c r="I326" i="4" s="1"/>
  <c r="J326" i="4" s="1"/>
  <c r="K326" i="4" s="1"/>
  <c r="E309" i="4"/>
  <c r="F309" i="4" s="1"/>
  <c r="G309" i="4" s="1"/>
  <c r="H309" i="4" s="1"/>
  <c r="I309" i="4" s="1"/>
  <c r="J309" i="4" s="1"/>
  <c r="K309" i="4" s="1"/>
  <c r="E60" i="4"/>
  <c r="F60" i="4" s="1"/>
  <c r="G60" i="4" s="1"/>
  <c r="H60" i="4" s="1"/>
  <c r="I60" i="4" s="1"/>
  <c r="J60" i="4" s="1"/>
  <c r="K60" i="4" s="1"/>
  <c r="E279" i="4"/>
  <c r="F279" i="4" s="1"/>
  <c r="G279" i="4" s="1"/>
  <c r="H279" i="4" s="1"/>
  <c r="I279" i="4" s="1"/>
  <c r="J279" i="4" s="1"/>
  <c r="K279" i="4" s="1"/>
  <c r="E328" i="4"/>
  <c r="F328" i="4" s="1"/>
  <c r="G328" i="4" s="1"/>
  <c r="H328" i="4" s="1"/>
  <c r="I328" i="4" s="1"/>
  <c r="J328" i="4" s="1"/>
  <c r="K328" i="4" s="1"/>
  <c r="E315" i="4"/>
  <c r="F315" i="4" s="1"/>
  <c r="G315" i="4" s="1"/>
  <c r="H315" i="4" s="1"/>
  <c r="I315" i="4" s="1"/>
  <c r="J315" i="4" s="1"/>
  <c r="K315" i="4" s="1"/>
  <c r="E59" i="4"/>
  <c r="F59" i="4" s="1"/>
  <c r="G59" i="4" s="1"/>
  <c r="H59" i="4" s="1"/>
  <c r="I59" i="4" s="1"/>
  <c r="J59" i="4" s="1"/>
  <c r="K59" i="4" s="1"/>
  <c r="E307" i="4"/>
  <c r="F307" i="4" s="1"/>
  <c r="G307" i="4" s="1"/>
  <c r="H307" i="4" s="1"/>
  <c r="I307" i="4" s="1"/>
  <c r="J307" i="4" s="1"/>
  <c r="K307" i="4" s="1"/>
  <c r="E293" i="4"/>
  <c r="F293" i="4" s="1"/>
  <c r="G293" i="4" s="1"/>
  <c r="H293" i="4" s="1"/>
  <c r="I293" i="4" s="1"/>
  <c r="J293" i="4" s="1"/>
  <c r="K293" i="4" s="1"/>
  <c r="E346" i="4"/>
  <c r="F346" i="4" s="1"/>
  <c r="G346" i="4" s="1"/>
  <c r="H346" i="4" s="1"/>
  <c r="I346" i="4" s="1"/>
  <c r="J346" i="4" s="1"/>
  <c r="K346" i="4" s="1"/>
  <c r="E317" i="4"/>
  <c r="F317" i="4" s="1"/>
  <c r="G317" i="4" s="1"/>
  <c r="H317" i="4" s="1"/>
  <c r="I317" i="4" s="1"/>
  <c r="J317" i="4" s="1"/>
  <c r="K317" i="4" s="1"/>
  <c r="E88" i="4"/>
  <c r="F88" i="4" s="1"/>
  <c r="G88" i="4" s="1"/>
  <c r="H88" i="4" s="1"/>
  <c r="I88" i="4" s="1"/>
  <c r="J88" i="4" s="1"/>
  <c r="K88" i="4" s="1"/>
  <c r="E66" i="4"/>
  <c r="F66" i="4" s="1"/>
  <c r="G66" i="4" s="1"/>
  <c r="H66" i="4" s="1"/>
  <c r="I66" i="4" s="1"/>
  <c r="J66" i="4" s="1"/>
  <c r="K66" i="4" s="1"/>
  <c r="E345" i="4"/>
  <c r="F345" i="4" s="1"/>
  <c r="G345" i="4" s="1"/>
  <c r="H345" i="4" s="1"/>
  <c r="I345" i="4" s="1"/>
  <c r="J345" i="4" s="1"/>
  <c r="K345" i="4" s="1"/>
  <c r="K10" i="6"/>
  <c r="L10" i="6" s="1"/>
  <c r="M10" i="6" s="1"/>
  <c r="N10" i="6" s="1"/>
  <c r="O10" i="6" s="1"/>
  <c r="P10" i="6" s="1"/>
  <c r="Q10" i="6" s="1"/>
  <c r="K8" i="6"/>
  <c r="L8" i="6" s="1"/>
  <c r="M8" i="6" s="1"/>
  <c r="N8" i="6" s="1"/>
  <c r="O8" i="6" s="1"/>
  <c r="P8" i="6" s="1"/>
  <c r="Q8" i="6" s="1"/>
  <c r="K20" i="6"/>
  <c r="L20" i="6" s="1"/>
  <c r="M20" i="6" s="1"/>
  <c r="N20" i="6" s="1"/>
  <c r="O20" i="6" s="1"/>
  <c r="P20" i="6" s="1"/>
  <c r="Q20" i="6" s="1"/>
  <c r="K18" i="6"/>
  <c r="L18" i="6" s="1"/>
  <c r="M18" i="6" s="1"/>
  <c r="N18" i="6" s="1"/>
  <c r="O18" i="6" s="1"/>
  <c r="P18" i="6" s="1"/>
  <c r="Q18" i="6" s="1"/>
  <c r="K14" i="6"/>
  <c r="L14" i="6" s="1"/>
  <c r="M14" i="6" s="1"/>
  <c r="N14" i="6" s="1"/>
  <c r="O14" i="6" s="1"/>
  <c r="P14" i="6" s="1"/>
  <c r="Q14" i="6" s="1"/>
  <c r="K16" i="6"/>
  <c r="L16" i="6" s="1"/>
  <c r="M16" i="6" s="1"/>
  <c r="N16" i="6" s="1"/>
  <c r="O16" i="6" s="1"/>
  <c r="P16" i="6" s="1"/>
  <c r="Q16" i="6" s="1"/>
  <c r="K12" i="6"/>
  <c r="L12" i="6" s="1"/>
  <c r="M12" i="6" s="1"/>
  <c r="N12" i="6" s="1"/>
  <c r="O12" i="6" s="1"/>
  <c r="P12" i="6" s="1"/>
  <c r="Q12" i="6" s="1"/>
  <c r="K22" i="6"/>
  <c r="L22" i="6" s="1"/>
  <c r="M22" i="6" s="1"/>
  <c r="N22" i="6" s="1"/>
  <c r="O22" i="6" s="1"/>
  <c r="P22" i="6" s="1"/>
  <c r="Q22" i="6" s="1"/>
  <c r="K35" i="6"/>
  <c r="L35" i="6" s="1"/>
  <c r="M35" i="6" s="1"/>
  <c r="N35" i="6" s="1"/>
  <c r="O35" i="6" s="1"/>
  <c r="P35" i="6" s="1"/>
  <c r="Q35" i="6" s="1"/>
  <c r="K38" i="6"/>
  <c r="L38" i="6" s="1"/>
  <c r="M38" i="6" s="1"/>
  <c r="N38" i="6" s="1"/>
  <c r="O38" i="6" s="1"/>
  <c r="P38" i="6" s="1"/>
  <c r="Q38" i="6" s="1"/>
  <c r="K40" i="6"/>
  <c r="L40" i="6" s="1"/>
  <c r="M40" i="6" s="1"/>
  <c r="N40" i="6" s="1"/>
  <c r="O40" i="6" s="1"/>
  <c r="P40" i="6" s="1"/>
  <c r="Q40" i="6" s="1"/>
  <c r="K29" i="6"/>
  <c r="L29" i="6" s="1"/>
  <c r="M29" i="6" s="1"/>
  <c r="N29" i="6" s="1"/>
  <c r="O29" i="6" s="1"/>
  <c r="P29" i="6" s="1"/>
  <c r="Q29" i="6" s="1"/>
  <c r="K37" i="6"/>
  <c r="L37" i="6" s="1"/>
  <c r="M37" i="6" s="1"/>
  <c r="N37" i="6" s="1"/>
  <c r="O37" i="6" s="1"/>
  <c r="P37" i="6" s="1"/>
  <c r="Q37" i="6" s="1"/>
  <c r="K28" i="6"/>
  <c r="L28" i="6" s="1"/>
  <c r="M28" i="6" s="1"/>
  <c r="N28" i="6" s="1"/>
  <c r="O28" i="6" s="1"/>
  <c r="P28" i="6" s="1"/>
  <c r="Q28" i="6" s="1"/>
  <c r="K33" i="6"/>
  <c r="L33" i="6" s="1"/>
  <c r="M33" i="6" s="1"/>
  <c r="N33" i="6" s="1"/>
  <c r="O33" i="6" s="1"/>
  <c r="P33" i="6" s="1"/>
  <c r="Q33" i="6" s="1"/>
  <c r="K25" i="6"/>
  <c r="L25" i="6" s="1"/>
  <c r="M25" i="6" s="1"/>
  <c r="N25" i="6" s="1"/>
  <c r="O25" i="6" s="1"/>
  <c r="P25" i="6" s="1"/>
  <c r="Q25" i="6" s="1"/>
  <c r="K31" i="6"/>
  <c r="L31" i="6" s="1"/>
  <c r="M31" i="6" s="1"/>
  <c r="N31" i="6" s="1"/>
  <c r="O31" i="6" s="1"/>
  <c r="P31" i="6" s="1"/>
  <c r="Q31" i="6" s="1"/>
  <c r="K34" i="6"/>
  <c r="L34" i="6" s="1"/>
  <c r="M34" i="6" s="1"/>
  <c r="N34" i="6" s="1"/>
  <c r="O34" i="6" s="1"/>
  <c r="P34" i="6" s="1"/>
  <c r="Q34" i="6" s="1"/>
  <c r="K42" i="6"/>
  <c r="L42" i="6" s="1"/>
  <c r="M42" i="6" s="1"/>
  <c r="N42" i="6" s="1"/>
  <c r="O42" i="6" s="1"/>
  <c r="P42" i="6" s="1"/>
  <c r="Q42" i="6" s="1"/>
  <c r="K36" i="6"/>
  <c r="L36" i="6" s="1"/>
  <c r="M36" i="6" s="1"/>
  <c r="N36" i="6" s="1"/>
  <c r="O36" i="6" s="1"/>
  <c r="P36" i="6" s="1"/>
  <c r="Q36" i="6" s="1"/>
  <c r="K44" i="6"/>
  <c r="L44" i="6" s="1"/>
  <c r="M44" i="6" s="1"/>
  <c r="N44" i="6" s="1"/>
  <c r="O44" i="6" s="1"/>
  <c r="P44" i="6" s="1"/>
  <c r="Q44" i="6" s="1"/>
  <c r="K39" i="6"/>
  <c r="L39" i="6" s="1"/>
  <c r="M39" i="6" s="1"/>
  <c r="N39" i="6" s="1"/>
  <c r="O39" i="6" s="1"/>
  <c r="P39" i="6" s="1"/>
  <c r="Q39" i="6" s="1"/>
  <c r="K30" i="6"/>
  <c r="L30" i="6" s="1"/>
  <c r="M30" i="6" s="1"/>
  <c r="N30" i="6" s="1"/>
  <c r="O30" i="6" s="1"/>
  <c r="P30" i="6" s="1"/>
  <c r="Q30" i="6" s="1"/>
  <c r="K43" i="6"/>
  <c r="L43" i="6" s="1"/>
  <c r="M43" i="6" s="1"/>
  <c r="N43" i="6" s="1"/>
  <c r="O43" i="6" s="1"/>
  <c r="P43" i="6" s="1"/>
  <c r="Q43" i="6" s="1"/>
  <c r="K27" i="6"/>
  <c r="L27" i="6" s="1"/>
  <c r="M27" i="6" s="1"/>
  <c r="N27" i="6" s="1"/>
  <c r="O27" i="6" s="1"/>
  <c r="P27" i="6" s="1"/>
  <c r="Q27" i="6" s="1"/>
  <c r="K32" i="6"/>
  <c r="L32" i="6" s="1"/>
  <c r="M32" i="6" s="1"/>
  <c r="N32" i="6" s="1"/>
  <c r="O32" i="6" s="1"/>
  <c r="P32" i="6" s="1"/>
  <c r="Q32" i="6" s="1"/>
  <c r="K26" i="6"/>
  <c r="L26" i="6" s="1"/>
  <c r="M26" i="6" s="1"/>
  <c r="N26" i="6" s="1"/>
  <c r="O26" i="6" s="1"/>
  <c r="P26" i="6" s="1"/>
  <c r="Q26" i="6" s="1"/>
  <c r="K41" i="6"/>
  <c r="L41" i="6" s="1"/>
  <c r="M41" i="6" s="1"/>
  <c r="N41" i="6" s="1"/>
  <c r="O41" i="6" s="1"/>
  <c r="P41" i="6" s="1"/>
  <c r="Q41" i="6" s="1"/>
  <c r="D13" i="2"/>
  <c r="E13" i="2" s="1"/>
  <c r="F13" i="2" s="1"/>
  <c r="G13" i="2" s="1"/>
  <c r="H13" i="2" s="1"/>
  <c r="I13" i="2" s="1"/>
  <c r="J13" i="2" s="1"/>
  <c r="D12" i="2"/>
  <c r="I146" i="4"/>
  <c r="J146" i="4" s="1"/>
  <c r="K146" i="4" s="1"/>
  <c r="L146" i="4" s="1"/>
  <c r="M146" i="4" s="1"/>
  <c r="N146" i="4" s="1"/>
  <c r="O146" i="4" s="1"/>
  <c r="I144" i="4"/>
  <c r="J144" i="4" s="1"/>
  <c r="K144" i="4" s="1"/>
  <c r="L144" i="4" s="1"/>
  <c r="M144" i="4" s="1"/>
  <c r="N144" i="4" s="1"/>
  <c r="O144" i="4" s="1"/>
  <c r="E12" i="2" l="1"/>
  <c r="D14" i="2"/>
  <c r="D15" i="2"/>
  <c r="F12" i="2" l="1"/>
  <c r="E14" i="2"/>
  <c r="E15" i="2"/>
  <c r="G12" i="2" l="1"/>
  <c r="F15" i="2"/>
  <c r="F14" i="2"/>
  <c r="H12" i="2" l="1"/>
  <c r="G14" i="2"/>
  <c r="G15" i="2"/>
  <c r="I12" i="2" l="1"/>
  <c r="H14" i="2"/>
  <c r="H15" i="2"/>
  <c r="J12" i="2" l="1"/>
  <c r="I15" i="2"/>
  <c r="I14" i="2"/>
  <c r="J14" i="2" l="1"/>
  <c r="J15" i="2"/>
  <c r="N38" i="11" l="1"/>
  <c r="O38" i="11" s="1"/>
  <c r="P38" i="11" s="1"/>
  <c r="Q38" i="11" s="1"/>
  <c r="R38" i="11" s="1"/>
  <c r="S38" i="11" s="1"/>
  <c r="T38" i="11" s="1"/>
  <c r="U38" i="11" s="1"/>
  <c r="V38" i="11" s="1"/>
  <c r="W38" i="11" s="1"/>
  <c r="X38" i="11" s="1"/>
  <c r="Y38" i="11" s="1"/>
  <c r="Z38" i="11" s="1"/>
  <c r="AA38" i="11" s="1"/>
  <c r="AB38" i="11" s="1"/>
  <c r="AC38" i="11" s="1"/>
  <c r="AD38" i="11" s="1"/>
  <c r="AE38" i="11" s="1"/>
  <c r="AF38" i="11" s="1"/>
  <c r="AG38" i="11" s="1"/>
  <c r="AH38" i="11" s="1"/>
  <c r="AI38" i="11" s="1"/>
  <c r="AJ38" i="11" s="1"/>
  <c r="AK38" i="11" s="1"/>
  <c r="AL38" i="11" s="1"/>
  <c r="AM38" i="11" s="1"/>
  <c r="AN38" i="11" s="1"/>
  <c r="AO38" i="11" s="1"/>
  <c r="AP38" i="11" s="1"/>
  <c r="AQ38" i="11" s="1"/>
  <c r="AR38" i="11" s="1"/>
  <c r="AS38" i="11" s="1"/>
  <c r="AT38" i="11" s="1"/>
  <c r="AU38" i="11" s="1"/>
  <c r="AV38" i="11" s="1"/>
  <c r="AW38" i="11" s="1"/>
  <c r="AX38" i="11" s="1"/>
  <c r="AY38" i="11" s="1"/>
  <c r="AZ38" i="11" s="1"/>
  <c r="BA38" i="11" s="1"/>
  <c r="BB38" i="11" s="1"/>
  <c r="BC38" i="11" s="1"/>
  <c r="BD38" i="11" s="1"/>
  <c r="BE38" i="11" s="1"/>
  <c r="BF38" i="11" s="1"/>
  <c r="BG38" i="11" s="1"/>
  <c r="BH38" i="11" s="1"/>
  <c r="BI38" i="11" s="1"/>
  <c r="BJ38" i="11" s="1"/>
  <c r="BK38" i="11" s="1"/>
  <c r="BL38" i="11" s="1"/>
  <c r="BM38" i="11" s="1"/>
  <c r="BN38" i="11" s="1"/>
  <c r="N33" i="11"/>
  <c r="O33" i="11" s="1"/>
  <c r="P33" i="11" s="1"/>
  <c r="Q33" i="11" s="1"/>
  <c r="R33" i="11" s="1"/>
  <c r="S33" i="11" s="1"/>
  <c r="T33" i="11" s="1"/>
  <c r="U33" i="11" s="1"/>
  <c r="V33" i="11" s="1"/>
  <c r="W33" i="11" s="1"/>
  <c r="X33" i="11" s="1"/>
  <c r="Y33" i="11" s="1"/>
  <c r="Z33" i="11" s="1"/>
  <c r="AA33" i="11" s="1"/>
  <c r="AB33" i="11" s="1"/>
  <c r="AC33" i="11" s="1"/>
  <c r="AD33" i="11" s="1"/>
  <c r="AE33" i="11" s="1"/>
  <c r="AF33" i="11" s="1"/>
  <c r="AG33" i="11" s="1"/>
  <c r="AH33" i="11" s="1"/>
  <c r="AI33" i="11" s="1"/>
  <c r="AJ33" i="11" s="1"/>
  <c r="AK33" i="11" s="1"/>
  <c r="AL33" i="11" s="1"/>
  <c r="AM33" i="11" s="1"/>
  <c r="AN33" i="11" s="1"/>
  <c r="AO33" i="11" s="1"/>
  <c r="AP33" i="11" s="1"/>
  <c r="AQ33" i="11" s="1"/>
  <c r="AR33" i="11" s="1"/>
  <c r="AS33" i="11" s="1"/>
  <c r="AT33" i="11" s="1"/>
  <c r="AU33" i="11" s="1"/>
  <c r="AV33" i="11" s="1"/>
  <c r="AW33" i="11" s="1"/>
  <c r="AX33" i="11" s="1"/>
  <c r="AY33" i="11" s="1"/>
  <c r="AZ33" i="11" s="1"/>
  <c r="BA33" i="11" s="1"/>
  <c r="BB33" i="11" s="1"/>
  <c r="BC33" i="11" s="1"/>
  <c r="BD33" i="11" s="1"/>
  <c r="BE33" i="11" s="1"/>
  <c r="BF33" i="11" s="1"/>
  <c r="BG33" i="11" s="1"/>
  <c r="BH33" i="11" s="1"/>
  <c r="BI33" i="11" s="1"/>
  <c r="BJ33" i="11" s="1"/>
  <c r="BK33" i="11" s="1"/>
  <c r="BL33" i="11" s="1"/>
  <c r="BM33" i="11" s="1"/>
  <c r="BN33" i="11" s="1"/>
  <c r="N41" i="11"/>
  <c r="O41" i="11" s="1"/>
  <c r="P41" i="11" s="1"/>
  <c r="Q41" i="11" s="1"/>
  <c r="R41" i="11" s="1"/>
  <c r="S41" i="11" s="1"/>
  <c r="T41" i="11" s="1"/>
  <c r="U41" i="11" s="1"/>
  <c r="V41" i="11" s="1"/>
  <c r="W41" i="11" s="1"/>
  <c r="X41" i="11" s="1"/>
  <c r="Y41" i="11" s="1"/>
  <c r="Z41" i="11" s="1"/>
  <c r="AA41" i="11" s="1"/>
  <c r="AB41" i="11" s="1"/>
  <c r="AC41" i="11" s="1"/>
  <c r="AD41" i="11" s="1"/>
  <c r="AE41" i="11" s="1"/>
  <c r="AF41" i="11" s="1"/>
  <c r="AG41" i="11" s="1"/>
  <c r="AH41" i="11" s="1"/>
  <c r="AI41" i="11" s="1"/>
  <c r="AJ41" i="11" s="1"/>
  <c r="AK41" i="11" s="1"/>
  <c r="AL41" i="11" s="1"/>
  <c r="AM41" i="11" s="1"/>
  <c r="AN41" i="11" s="1"/>
  <c r="AO41" i="11" s="1"/>
  <c r="AP41" i="11" s="1"/>
  <c r="AQ41" i="11" s="1"/>
  <c r="AR41" i="11" s="1"/>
  <c r="AS41" i="11" s="1"/>
  <c r="AT41" i="11" s="1"/>
  <c r="AU41" i="11" s="1"/>
  <c r="AV41" i="11" s="1"/>
  <c r="AW41" i="11" s="1"/>
  <c r="AX41" i="11" s="1"/>
  <c r="AY41" i="11" s="1"/>
  <c r="AZ41" i="11" s="1"/>
  <c r="BA41" i="11" s="1"/>
  <c r="BB41" i="11" s="1"/>
  <c r="BC41" i="11" s="1"/>
  <c r="BD41" i="11" s="1"/>
  <c r="BE41" i="11" s="1"/>
  <c r="BF41" i="11" s="1"/>
  <c r="BG41" i="11" s="1"/>
  <c r="BH41" i="11" s="1"/>
  <c r="BI41" i="11" s="1"/>
  <c r="BJ41" i="11" s="1"/>
  <c r="BK41" i="11" s="1"/>
  <c r="BL41" i="11" s="1"/>
  <c r="BM41" i="11" s="1"/>
  <c r="BN41" i="11" s="1"/>
  <c r="N62" i="11"/>
  <c r="O62" i="11" s="1"/>
  <c r="P62" i="11" s="1"/>
  <c r="Q62" i="11" s="1"/>
  <c r="R62" i="11" s="1"/>
  <c r="S62" i="11" s="1"/>
  <c r="T62" i="11" s="1"/>
  <c r="U62" i="11" s="1"/>
  <c r="V62" i="11" s="1"/>
  <c r="W62" i="11" s="1"/>
  <c r="X62" i="11" s="1"/>
  <c r="Y62" i="11" s="1"/>
  <c r="Z62" i="11" s="1"/>
  <c r="AA62" i="11" s="1"/>
  <c r="AB62" i="11" s="1"/>
  <c r="AC62" i="11" s="1"/>
  <c r="AD62" i="11" s="1"/>
  <c r="AE62" i="11" s="1"/>
  <c r="AF62" i="11" s="1"/>
  <c r="AG62" i="11" s="1"/>
  <c r="AH62" i="11" s="1"/>
  <c r="AI62" i="11" s="1"/>
  <c r="AJ62" i="11" s="1"/>
  <c r="AK62" i="11" s="1"/>
  <c r="AL62" i="11" s="1"/>
  <c r="AM62" i="11" s="1"/>
  <c r="AN62" i="11" s="1"/>
  <c r="AO62" i="11" s="1"/>
  <c r="AP62" i="11" s="1"/>
  <c r="AQ62" i="11" s="1"/>
  <c r="AR62" i="11" s="1"/>
  <c r="AS62" i="11" s="1"/>
  <c r="AT62" i="11" s="1"/>
  <c r="AU62" i="11" s="1"/>
  <c r="AV62" i="11" s="1"/>
  <c r="AW62" i="11" s="1"/>
  <c r="AX62" i="11" s="1"/>
  <c r="AY62" i="11" s="1"/>
  <c r="AZ62" i="11" s="1"/>
  <c r="BA62" i="11" s="1"/>
  <c r="BB62" i="11" s="1"/>
  <c r="BC62" i="11" s="1"/>
  <c r="BD62" i="11" s="1"/>
  <c r="BE62" i="11" s="1"/>
  <c r="BF62" i="11" s="1"/>
  <c r="BG62" i="11" s="1"/>
  <c r="BH62" i="11" s="1"/>
  <c r="BI62" i="11" s="1"/>
  <c r="BJ62" i="11" s="1"/>
  <c r="BK62" i="11" s="1"/>
  <c r="BL62" i="11" s="1"/>
  <c r="BM62" i="11" s="1"/>
  <c r="BN62" i="11" s="1"/>
  <c r="N64" i="11"/>
  <c r="O64" i="11" s="1"/>
  <c r="P64" i="11" s="1"/>
  <c r="Q64" i="11" s="1"/>
  <c r="R64" i="11" s="1"/>
  <c r="S64" i="11" s="1"/>
  <c r="T64" i="11" s="1"/>
  <c r="U64" i="11" s="1"/>
  <c r="V64" i="11" s="1"/>
  <c r="W64" i="11" s="1"/>
  <c r="X64" i="11" s="1"/>
  <c r="Y64" i="11" s="1"/>
  <c r="Z64" i="11" s="1"/>
  <c r="AA64" i="11" s="1"/>
  <c r="AB64" i="11" s="1"/>
  <c r="AC64" i="11" s="1"/>
  <c r="AD64" i="11" s="1"/>
  <c r="AE64" i="11" s="1"/>
  <c r="AF64" i="11" s="1"/>
  <c r="AG64" i="11" s="1"/>
  <c r="AH64" i="11" s="1"/>
  <c r="AI64" i="11" s="1"/>
  <c r="AJ64" i="11" s="1"/>
  <c r="AK64" i="11" s="1"/>
  <c r="AL64" i="11" s="1"/>
  <c r="AM64" i="11" s="1"/>
  <c r="AN64" i="11" s="1"/>
  <c r="AO64" i="11" s="1"/>
  <c r="AP64" i="11" s="1"/>
  <c r="AQ64" i="11" s="1"/>
  <c r="AR64" i="11" s="1"/>
  <c r="AS64" i="11" s="1"/>
  <c r="AT64" i="11" s="1"/>
  <c r="AU64" i="11" s="1"/>
  <c r="AV64" i="11" s="1"/>
  <c r="AW64" i="11" s="1"/>
  <c r="AX64" i="11" s="1"/>
  <c r="AY64" i="11" s="1"/>
  <c r="AZ64" i="11" s="1"/>
  <c r="BA64" i="11" s="1"/>
  <c r="BB64" i="11" s="1"/>
  <c r="BC64" i="11" s="1"/>
  <c r="BD64" i="11" s="1"/>
  <c r="BE64" i="11" s="1"/>
  <c r="BF64" i="11" s="1"/>
  <c r="BG64" i="11" s="1"/>
  <c r="BH64" i="11" s="1"/>
  <c r="BI64" i="11" s="1"/>
  <c r="BJ64" i="11" s="1"/>
  <c r="BK64" i="11" s="1"/>
  <c r="BL64" i="11" s="1"/>
  <c r="BM64" i="11" s="1"/>
  <c r="BN64" i="11" s="1"/>
  <c r="P135" i="4"/>
  <c r="Q135" i="4" s="1"/>
  <c r="R135" i="4" s="1"/>
  <c r="S135" i="4" s="1"/>
  <c r="T135" i="4" s="1"/>
  <c r="U135" i="4" s="1"/>
  <c r="V135" i="4" s="1"/>
  <c r="W135" i="4" s="1"/>
  <c r="X135" i="4" s="1"/>
  <c r="Y135" i="4" s="1"/>
  <c r="Z135" i="4" s="1"/>
  <c r="AA135" i="4" s="1"/>
  <c r="AB135" i="4" s="1"/>
  <c r="AC135" i="4" s="1"/>
  <c r="AD135" i="4" s="1"/>
  <c r="AE135" i="4" s="1"/>
  <c r="AF135" i="4" s="1"/>
  <c r="AG135" i="4" s="1"/>
  <c r="AH135" i="4" s="1"/>
  <c r="AI135" i="4" s="1"/>
  <c r="AJ135" i="4" s="1"/>
  <c r="AK135" i="4" s="1"/>
  <c r="AL135" i="4" s="1"/>
  <c r="AM135" i="4" s="1"/>
  <c r="AN135" i="4" s="1"/>
  <c r="AO135" i="4" s="1"/>
  <c r="AP135" i="4" s="1"/>
  <c r="AQ135" i="4" s="1"/>
  <c r="AR135" i="4" s="1"/>
  <c r="AS135" i="4" s="1"/>
  <c r="AT135" i="4" s="1"/>
  <c r="AU135" i="4" s="1"/>
  <c r="AV135" i="4" s="1"/>
  <c r="AW135" i="4" s="1"/>
  <c r="AX135" i="4" s="1"/>
  <c r="AY135" i="4" s="1"/>
  <c r="AZ135" i="4" s="1"/>
  <c r="BA135" i="4" s="1"/>
  <c r="BB135" i="4" s="1"/>
  <c r="BC135" i="4" s="1"/>
  <c r="BD135" i="4" s="1"/>
  <c r="BE135" i="4" s="1"/>
  <c r="BF135" i="4" s="1"/>
  <c r="BG135" i="4" s="1"/>
  <c r="BH135" i="4" s="1"/>
  <c r="BI135" i="4" s="1"/>
  <c r="BJ135" i="4" s="1"/>
  <c r="BK135" i="4" s="1"/>
  <c r="BL135" i="4" s="1"/>
  <c r="BM135" i="4" s="1"/>
  <c r="BN135" i="4" s="1"/>
  <c r="BO135" i="4" s="1"/>
  <c r="BP135" i="4" s="1"/>
  <c r="N34" i="11"/>
  <c r="O34" i="11" s="1"/>
  <c r="P34" i="11" s="1"/>
  <c r="Q34" i="11" s="1"/>
  <c r="R34" i="11" s="1"/>
  <c r="S34" i="11" s="1"/>
  <c r="T34" i="11" s="1"/>
  <c r="U34" i="11" s="1"/>
  <c r="V34" i="11" s="1"/>
  <c r="W34" i="11" s="1"/>
  <c r="X34" i="11" s="1"/>
  <c r="Y34" i="11" s="1"/>
  <c r="Z34" i="11" s="1"/>
  <c r="AA34" i="11" s="1"/>
  <c r="AB34" i="11" s="1"/>
  <c r="AC34" i="11" s="1"/>
  <c r="AD34" i="11" s="1"/>
  <c r="AE34" i="11" s="1"/>
  <c r="AF34" i="11" s="1"/>
  <c r="AG34" i="11" s="1"/>
  <c r="AH34" i="11" s="1"/>
  <c r="AI34" i="11" s="1"/>
  <c r="AJ34" i="11" s="1"/>
  <c r="AK34" i="11" s="1"/>
  <c r="AL34" i="11" s="1"/>
  <c r="AM34" i="11" s="1"/>
  <c r="AN34" i="11" s="1"/>
  <c r="AO34" i="11" s="1"/>
  <c r="AP34" i="11" s="1"/>
  <c r="AQ34" i="11" s="1"/>
  <c r="AR34" i="11" s="1"/>
  <c r="AS34" i="11" s="1"/>
  <c r="AT34" i="11" s="1"/>
  <c r="AU34" i="11" s="1"/>
  <c r="AV34" i="11" s="1"/>
  <c r="AW34" i="11" s="1"/>
  <c r="AX34" i="11" s="1"/>
  <c r="AY34" i="11" s="1"/>
  <c r="AZ34" i="11" s="1"/>
  <c r="BA34" i="11" s="1"/>
  <c r="BB34" i="11" s="1"/>
  <c r="BC34" i="11" s="1"/>
  <c r="BD34" i="11" s="1"/>
  <c r="BE34" i="11" s="1"/>
  <c r="BF34" i="11" s="1"/>
  <c r="BG34" i="11" s="1"/>
  <c r="BH34" i="11" s="1"/>
  <c r="BI34" i="11" s="1"/>
  <c r="BJ34" i="11" s="1"/>
  <c r="BK34" i="11" s="1"/>
  <c r="BL34" i="11" s="1"/>
  <c r="BM34" i="11" s="1"/>
  <c r="BN34" i="11" s="1"/>
  <c r="N44" i="11"/>
  <c r="O44" i="11" s="1"/>
  <c r="P44" i="11" s="1"/>
  <c r="Q44" i="11" s="1"/>
  <c r="R44" i="11" s="1"/>
  <c r="S44" i="11" s="1"/>
  <c r="T44" i="11" s="1"/>
  <c r="U44" i="11" s="1"/>
  <c r="V44" i="11" s="1"/>
  <c r="W44" i="11" s="1"/>
  <c r="X44" i="11" s="1"/>
  <c r="Y44" i="11" s="1"/>
  <c r="Z44" i="11" s="1"/>
  <c r="AA44" i="11" s="1"/>
  <c r="AB44" i="11" s="1"/>
  <c r="AC44" i="11" s="1"/>
  <c r="AD44" i="11" s="1"/>
  <c r="AE44" i="11" s="1"/>
  <c r="AF44" i="11" s="1"/>
  <c r="AG44" i="11" s="1"/>
  <c r="AH44" i="11" s="1"/>
  <c r="AI44" i="11" s="1"/>
  <c r="AJ44" i="11" s="1"/>
  <c r="AK44" i="11" s="1"/>
  <c r="AL44" i="11" s="1"/>
  <c r="AM44" i="11" s="1"/>
  <c r="AN44" i="11" s="1"/>
  <c r="AO44" i="11" s="1"/>
  <c r="AP44" i="11" s="1"/>
  <c r="AQ44" i="11" s="1"/>
  <c r="AR44" i="11" s="1"/>
  <c r="AS44" i="11" s="1"/>
  <c r="AT44" i="11" s="1"/>
  <c r="AU44" i="11" s="1"/>
  <c r="AV44" i="11" s="1"/>
  <c r="AW44" i="11" s="1"/>
  <c r="AX44" i="11" s="1"/>
  <c r="AY44" i="11" s="1"/>
  <c r="AZ44" i="11" s="1"/>
  <c r="BA44" i="11" s="1"/>
  <c r="BB44" i="11" s="1"/>
  <c r="BC44" i="11" s="1"/>
  <c r="BD44" i="11" s="1"/>
  <c r="BE44" i="11" s="1"/>
  <c r="BF44" i="11" s="1"/>
  <c r="BG44" i="11" s="1"/>
  <c r="BH44" i="11" s="1"/>
  <c r="BI44" i="11" s="1"/>
  <c r="BJ44" i="11" s="1"/>
  <c r="BK44" i="11" s="1"/>
  <c r="BL44" i="11" s="1"/>
  <c r="BM44" i="11" s="1"/>
  <c r="BN44" i="11" s="1"/>
  <c r="P141" i="4"/>
  <c r="Q141" i="4" s="1"/>
  <c r="R141" i="4" s="1"/>
  <c r="S141" i="4" s="1"/>
  <c r="T141" i="4" s="1"/>
  <c r="U141" i="4" s="1"/>
  <c r="V141" i="4" s="1"/>
  <c r="W141" i="4" s="1"/>
  <c r="X141" i="4" s="1"/>
  <c r="Y141" i="4" s="1"/>
  <c r="Z141" i="4" s="1"/>
  <c r="AA141" i="4" s="1"/>
  <c r="AB141" i="4" s="1"/>
  <c r="AC141" i="4" s="1"/>
  <c r="AD141" i="4" s="1"/>
  <c r="AE141" i="4" s="1"/>
  <c r="AF141" i="4" s="1"/>
  <c r="AG141" i="4" s="1"/>
  <c r="AH141" i="4" s="1"/>
  <c r="AI141" i="4" s="1"/>
  <c r="AJ141" i="4" s="1"/>
  <c r="AK141" i="4" s="1"/>
  <c r="AL141" i="4" s="1"/>
  <c r="AM141" i="4" s="1"/>
  <c r="AN141" i="4" s="1"/>
  <c r="AO141" i="4" s="1"/>
  <c r="AP141" i="4" s="1"/>
  <c r="AQ141" i="4" s="1"/>
  <c r="AR141" i="4" s="1"/>
  <c r="AS141" i="4" s="1"/>
  <c r="AT141" i="4" s="1"/>
  <c r="AU141" i="4" s="1"/>
  <c r="AV141" i="4" s="1"/>
  <c r="AW141" i="4" s="1"/>
  <c r="AX141" i="4" s="1"/>
  <c r="AY141" i="4" s="1"/>
  <c r="AZ141" i="4" s="1"/>
  <c r="BA141" i="4" s="1"/>
  <c r="BB141" i="4" s="1"/>
  <c r="BC141" i="4" s="1"/>
  <c r="BD141" i="4" s="1"/>
  <c r="BE141" i="4" s="1"/>
  <c r="BF141" i="4" s="1"/>
  <c r="BG141" i="4" s="1"/>
  <c r="BH141" i="4" s="1"/>
  <c r="BI141" i="4" s="1"/>
  <c r="BJ141" i="4" s="1"/>
  <c r="BK141" i="4" s="1"/>
  <c r="BL141" i="4" s="1"/>
  <c r="BM141" i="4" s="1"/>
  <c r="BN141" i="4" s="1"/>
  <c r="BO141" i="4" s="1"/>
  <c r="BP141" i="4" s="1"/>
  <c r="N61" i="11"/>
  <c r="O61" i="11" s="1"/>
  <c r="P61" i="11" s="1"/>
  <c r="Q61" i="11" s="1"/>
  <c r="R61" i="11" s="1"/>
  <c r="S61" i="11" s="1"/>
  <c r="T61" i="11" s="1"/>
  <c r="U61" i="11" s="1"/>
  <c r="V61" i="11" s="1"/>
  <c r="W61" i="11" s="1"/>
  <c r="X61" i="11" s="1"/>
  <c r="Y61" i="11" s="1"/>
  <c r="Z61" i="11" s="1"/>
  <c r="AA61" i="11" s="1"/>
  <c r="AB61" i="11" s="1"/>
  <c r="AC61" i="11" s="1"/>
  <c r="AD61" i="11" s="1"/>
  <c r="AE61" i="11" s="1"/>
  <c r="AF61" i="11" s="1"/>
  <c r="AG61" i="11" s="1"/>
  <c r="AH61" i="11" s="1"/>
  <c r="AI61" i="11" s="1"/>
  <c r="AJ61" i="11" s="1"/>
  <c r="AK61" i="11" s="1"/>
  <c r="AL61" i="11" s="1"/>
  <c r="AM61" i="11" s="1"/>
  <c r="AN61" i="11" s="1"/>
  <c r="AO61" i="11" s="1"/>
  <c r="AP61" i="11" s="1"/>
  <c r="AQ61" i="11" s="1"/>
  <c r="AR61" i="11" s="1"/>
  <c r="AS61" i="11" s="1"/>
  <c r="AT61" i="11" s="1"/>
  <c r="AU61" i="11" s="1"/>
  <c r="AV61" i="11" s="1"/>
  <c r="AW61" i="11" s="1"/>
  <c r="AX61" i="11" s="1"/>
  <c r="AY61" i="11" s="1"/>
  <c r="AZ61" i="11" s="1"/>
  <c r="BA61" i="11" s="1"/>
  <c r="BB61" i="11" s="1"/>
  <c r="BC61" i="11" s="1"/>
  <c r="BD61" i="11" s="1"/>
  <c r="BE61" i="11" s="1"/>
  <c r="BF61" i="11" s="1"/>
  <c r="BG61" i="11" s="1"/>
  <c r="BH61" i="11" s="1"/>
  <c r="BI61" i="11" s="1"/>
  <c r="BJ61" i="11" s="1"/>
  <c r="BK61" i="11" s="1"/>
  <c r="BL61" i="11" s="1"/>
  <c r="BM61" i="11" s="1"/>
  <c r="BN61" i="11" s="1"/>
  <c r="N60" i="11"/>
  <c r="O60" i="11" s="1"/>
  <c r="P60" i="11" s="1"/>
  <c r="Q60" i="11" s="1"/>
  <c r="R60" i="11" s="1"/>
  <c r="S60" i="11" s="1"/>
  <c r="T60" i="11" s="1"/>
  <c r="U60" i="11" s="1"/>
  <c r="V60" i="11" s="1"/>
  <c r="W60" i="11" s="1"/>
  <c r="X60" i="11" s="1"/>
  <c r="Y60" i="11" s="1"/>
  <c r="Z60" i="11" s="1"/>
  <c r="AA60" i="11" s="1"/>
  <c r="AB60" i="11" s="1"/>
  <c r="AC60" i="11" s="1"/>
  <c r="AD60" i="11" s="1"/>
  <c r="AE60" i="11" s="1"/>
  <c r="AF60" i="11" s="1"/>
  <c r="AG60" i="11" s="1"/>
  <c r="AH60" i="11" s="1"/>
  <c r="AI60" i="11" s="1"/>
  <c r="AJ60" i="11" s="1"/>
  <c r="AK60" i="11" s="1"/>
  <c r="AL60" i="11" s="1"/>
  <c r="AM60" i="11" s="1"/>
  <c r="AN60" i="11" s="1"/>
  <c r="AO60" i="11" s="1"/>
  <c r="AP60" i="11" s="1"/>
  <c r="AQ60" i="11" s="1"/>
  <c r="AR60" i="11" s="1"/>
  <c r="AS60" i="11" s="1"/>
  <c r="AT60" i="11" s="1"/>
  <c r="AU60" i="11" s="1"/>
  <c r="AV60" i="11" s="1"/>
  <c r="AW60" i="11" s="1"/>
  <c r="AX60" i="11" s="1"/>
  <c r="AY60" i="11" s="1"/>
  <c r="AZ60" i="11" s="1"/>
  <c r="BA60" i="11" s="1"/>
  <c r="BB60" i="11" s="1"/>
  <c r="BC60" i="11" s="1"/>
  <c r="BD60" i="11" s="1"/>
  <c r="BE60" i="11" s="1"/>
  <c r="BF60" i="11" s="1"/>
  <c r="BG60" i="11" s="1"/>
  <c r="BH60" i="11" s="1"/>
  <c r="BI60" i="11" s="1"/>
  <c r="BJ60" i="11" s="1"/>
  <c r="BK60" i="11" s="1"/>
  <c r="BL60" i="11" s="1"/>
  <c r="BM60" i="11" s="1"/>
  <c r="BN60" i="11" s="1"/>
  <c r="N67" i="11"/>
  <c r="O67" i="11" s="1"/>
  <c r="P67" i="11" s="1"/>
  <c r="Q67" i="11" s="1"/>
  <c r="R67" i="11" s="1"/>
  <c r="S67" i="11" s="1"/>
  <c r="T67" i="11" s="1"/>
  <c r="U67" i="11" s="1"/>
  <c r="V67" i="11" s="1"/>
  <c r="W67" i="11" s="1"/>
  <c r="X67" i="11" s="1"/>
  <c r="Y67" i="11" s="1"/>
  <c r="Z67" i="11" s="1"/>
  <c r="AA67" i="11" s="1"/>
  <c r="AB67" i="11" s="1"/>
  <c r="AC67" i="11" s="1"/>
  <c r="AD67" i="11" s="1"/>
  <c r="AE67" i="11" s="1"/>
  <c r="AF67" i="11" s="1"/>
  <c r="AG67" i="11" s="1"/>
  <c r="AH67" i="11" s="1"/>
  <c r="AI67" i="11" s="1"/>
  <c r="AJ67" i="11" s="1"/>
  <c r="AK67" i="11" s="1"/>
  <c r="AL67" i="11" s="1"/>
  <c r="AM67" i="11" s="1"/>
  <c r="AN67" i="11" s="1"/>
  <c r="AO67" i="11" s="1"/>
  <c r="AP67" i="11" s="1"/>
  <c r="AQ67" i="11" s="1"/>
  <c r="AR67" i="11" s="1"/>
  <c r="AS67" i="11" s="1"/>
  <c r="AT67" i="11" s="1"/>
  <c r="AU67" i="11" s="1"/>
  <c r="AV67" i="11" s="1"/>
  <c r="AW67" i="11" s="1"/>
  <c r="AX67" i="11" s="1"/>
  <c r="AY67" i="11" s="1"/>
  <c r="AZ67" i="11" s="1"/>
  <c r="BA67" i="11" s="1"/>
  <c r="BB67" i="11" s="1"/>
  <c r="BC67" i="11" s="1"/>
  <c r="BD67" i="11" s="1"/>
  <c r="BE67" i="11" s="1"/>
  <c r="BF67" i="11" s="1"/>
  <c r="BG67" i="11" s="1"/>
  <c r="BH67" i="11" s="1"/>
  <c r="BI67" i="11" s="1"/>
  <c r="BJ67" i="11" s="1"/>
  <c r="BK67" i="11" s="1"/>
  <c r="BL67" i="11" s="1"/>
  <c r="BM67" i="11" s="1"/>
  <c r="BN67" i="11" s="1"/>
  <c r="N54" i="11"/>
  <c r="O54" i="11" s="1"/>
  <c r="P54" i="11" s="1"/>
  <c r="Q54" i="11" s="1"/>
  <c r="R54" i="11" s="1"/>
  <c r="S54" i="11" s="1"/>
  <c r="T54" i="11" s="1"/>
  <c r="U54" i="11" s="1"/>
  <c r="V54" i="11" s="1"/>
  <c r="W54" i="11" s="1"/>
  <c r="X54" i="11" s="1"/>
  <c r="Y54" i="11" s="1"/>
  <c r="Z54" i="11" s="1"/>
  <c r="AA54" i="11" s="1"/>
  <c r="AB54" i="11" s="1"/>
  <c r="AC54" i="11" s="1"/>
  <c r="AD54" i="11" s="1"/>
  <c r="AE54" i="11" s="1"/>
  <c r="AF54" i="11" s="1"/>
  <c r="AG54" i="11" s="1"/>
  <c r="AH54" i="11" s="1"/>
  <c r="AI54" i="11" s="1"/>
  <c r="AJ54" i="11" s="1"/>
  <c r="AK54" i="11" s="1"/>
  <c r="AL54" i="11" s="1"/>
  <c r="AM54" i="11" s="1"/>
  <c r="AN54" i="11" s="1"/>
  <c r="AO54" i="11" s="1"/>
  <c r="AP54" i="11" s="1"/>
  <c r="AQ54" i="11" s="1"/>
  <c r="AR54" i="11" s="1"/>
  <c r="AS54" i="11" s="1"/>
  <c r="AT54" i="11" s="1"/>
  <c r="AU54" i="11" s="1"/>
  <c r="AV54" i="11" s="1"/>
  <c r="AW54" i="11" s="1"/>
  <c r="AX54" i="11" s="1"/>
  <c r="AY54" i="11" s="1"/>
  <c r="AZ54" i="11" s="1"/>
  <c r="BA54" i="11" s="1"/>
  <c r="BB54" i="11" s="1"/>
  <c r="BC54" i="11" s="1"/>
  <c r="BD54" i="11" s="1"/>
  <c r="BE54" i="11" s="1"/>
  <c r="BF54" i="11" s="1"/>
  <c r="BG54" i="11" s="1"/>
  <c r="BH54" i="11" s="1"/>
  <c r="BI54" i="11" s="1"/>
  <c r="BJ54" i="11" s="1"/>
  <c r="BK54" i="11" s="1"/>
  <c r="BL54" i="11" s="1"/>
  <c r="BM54" i="11" s="1"/>
  <c r="BN54" i="11" s="1"/>
  <c r="P146" i="4"/>
  <c r="Q146" i="4" s="1"/>
  <c r="R146" i="4" s="1"/>
  <c r="S146" i="4" s="1"/>
  <c r="T146" i="4" s="1"/>
  <c r="U146" i="4" s="1"/>
  <c r="V146" i="4" s="1"/>
  <c r="W146" i="4" s="1"/>
  <c r="X146" i="4" s="1"/>
  <c r="Y146" i="4" s="1"/>
  <c r="Z146" i="4" s="1"/>
  <c r="AA146" i="4" s="1"/>
  <c r="AB146" i="4" s="1"/>
  <c r="AC146" i="4" s="1"/>
  <c r="AD146" i="4" s="1"/>
  <c r="AE146" i="4" s="1"/>
  <c r="AF146" i="4" s="1"/>
  <c r="AG146" i="4" s="1"/>
  <c r="AH146" i="4" s="1"/>
  <c r="AI146" i="4" s="1"/>
  <c r="AJ146" i="4" s="1"/>
  <c r="AK146" i="4" s="1"/>
  <c r="AL146" i="4" s="1"/>
  <c r="AM146" i="4" s="1"/>
  <c r="AN146" i="4" s="1"/>
  <c r="AO146" i="4" s="1"/>
  <c r="AP146" i="4" s="1"/>
  <c r="AQ146" i="4" s="1"/>
  <c r="AR146" i="4" s="1"/>
  <c r="AS146" i="4" s="1"/>
  <c r="AT146" i="4" s="1"/>
  <c r="AU146" i="4" s="1"/>
  <c r="AV146" i="4" s="1"/>
  <c r="AW146" i="4" s="1"/>
  <c r="AX146" i="4" s="1"/>
  <c r="AY146" i="4" s="1"/>
  <c r="AZ146" i="4" s="1"/>
  <c r="BA146" i="4" s="1"/>
  <c r="BB146" i="4" s="1"/>
  <c r="BC146" i="4" s="1"/>
  <c r="BD146" i="4" s="1"/>
  <c r="BE146" i="4" s="1"/>
  <c r="BF146" i="4" s="1"/>
  <c r="BG146" i="4" s="1"/>
  <c r="BH146" i="4" s="1"/>
  <c r="BI146" i="4" s="1"/>
  <c r="BJ146" i="4" s="1"/>
  <c r="BK146" i="4" s="1"/>
  <c r="BL146" i="4" s="1"/>
  <c r="BM146" i="4" s="1"/>
  <c r="BN146" i="4" s="1"/>
  <c r="BO146" i="4" s="1"/>
  <c r="BP146" i="4" s="1"/>
  <c r="W10" i="11"/>
  <c r="X10" i="11" s="1"/>
  <c r="Y10" i="11" s="1"/>
  <c r="Z10" i="11" s="1"/>
  <c r="AA10" i="11" s="1"/>
  <c r="AB10" i="11" s="1"/>
  <c r="AC10" i="11" s="1"/>
  <c r="AD10" i="11" s="1"/>
  <c r="AE10" i="11" s="1"/>
  <c r="AF10" i="11" s="1"/>
  <c r="AG10" i="11" s="1"/>
  <c r="AH10" i="11" s="1"/>
  <c r="AI10" i="11" s="1"/>
  <c r="AJ10" i="11" s="1"/>
  <c r="AK10" i="11" s="1"/>
  <c r="AL10" i="11" s="1"/>
  <c r="AM10" i="11" s="1"/>
  <c r="AN10" i="11" s="1"/>
  <c r="AO10" i="11" s="1"/>
  <c r="AP10" i="11" s="1"/>
  <c r="AQ10" i="11" s="1"/>
  <c r="AR10" i="11" s="1"/>
  <c r="AS10" i="11" s="1"/>
  <c r="AT10" i="11" s="1"/>
  <c r="AU10" i="11" s="1"/>
  <c r="AV10" i="11" s="1"/>
  <c r="AW10" i="11" s="1"/>
  <c r="AX10" i="11" s="1"/>
  <c r="AY10" i="11" s="1"/>
  <c r="AZ10" i="11" s="1"/>
  <c r="BA10" i="11" s="1"/>
  <c r="BB10" i="11" s="1"/>
  <c r="BC10" i="11" s="1"/>
  <c r="BD10" i="11" s="1"/>
  <c r="BE10" i="11" s="1"/>
  <c r="BF10" i="11" s="1"/>
  <c r="BG10" i="11" s="1"/>
  <c r="BH10" i="11" s="1"/>
  <c r="BI10" i="11" s="1"/>
  <c r="BJ10" i="11" s="1"/>
  <c r="BK10" i="11" s="1"/>
  <c r="BL10" i="11" s="1"/>
  <c r="BM10" i="11" s="1"/>
  <c r="BN10" i="11" s="1"/>
  <c r="BO10" i="11" s="1"/>
  <c r="BP10" i="11" s="1"/>
  <c r="BQ10" i="11" s="1"/>
  <c r="BR10" i="11" s="1"/>
  <c r="BS10" i="11" s="1"/>
  <c r="BT10" i="11" s="1"/>
  <c r="BU10" i="11" s="1"/>
  <c r="BV10" i="11" s="1"/>
  <c r="BW10" i="11" s="1"/>
  <c r="P137" i="4"/>
  <c r="Q137" i="4" s="1"/>
  <c r="R137" i="4" s="1"/>
  <c r="S137" i="4" s="1"/>
  <c r="T137" i="4" s="1"/>
  <c r="U137" i="4" s="1"/>
  <c r="V137" i="4" s="1"/>
  <c r="W137" i="4" s="1"/>
  <c r="X137" i="4" s="1"/>
  <c r="Y137" i="4" s="1"/>
  <c r="Z137" i="4" s="1"/>
  <c r="AA137" i="4" s="1"/>
  <c r="AB137" i="4" s="1"/>
  <c r="AC137" i="4" s="1"/>
  <c r="AD137" i="4" s="1"/>
  <c r="AE137" i="4" s="1"/>
  <c r="AF137" i="4" s="1"/>
  <c r="AG137" i="4" s="1"/>
  <c r="AH137" i="4" s="1"/>
  <c r="AI137" i="4" s="1"/>
  <c r="AJ137" i="4" s="1"/>
  <c r="AK137" i="4" s="1"/>
  <c r="AL137" i="4" s="1"/>
  <c r="AM137" i="4" s="1"/>
  <c r="AN137" i="4" s="1"/>
  <c r="AO137" i="4" s="1"/>
  <c r="AP137" i="4" s="1"/>
  <c r="AQ137" i="4" s="1"/>
  <c r="AR137" i="4" s="1"/>
  <c r="AS137" i="4" s="1"/>
  <c r="AT137" i="4" s="1"/>
  <c r="AU137" i="4" s="1"/>
  <c r="AV137" i="4" s="1"/>
  <c r="AW137" i="4" s="1"/>
  <c r="AX137" i="4" s="1"/>
  <c r="AY137" i="4" s="1"/>
  <c r="AZ137" i="4" s="1"/>
  <c r="BA137" i="4" s="1"/>
  <c r="BB137" i="4" s="1"/>
  <c r="BC137" i="4" s="1"/>
  <c r="BD137" i="4" s="1"/>
  <c r="BE137" i="4" s="1"/>
  <c r="BF137" i="4" s="1"/>
  <c r="BG137" i="4" s="1"/>
  <c r="BH137" i="4" s="1"/>
  <c r="BI137" i="4" s="1"/>
  <c r="BJ137" i="4" s="1"/>
  <c r="BK137" i="4" s="1"/>
  <c r="BL137" i="4" s="1"/>
  <c r="BM137" i="4" s="1"/>
  <c r="BN137" i="4" s="1"/>
  <c r="BO137" i="4" s="1"/>
  <c r="BP137" i="4" s="1"/>
  <c r="N40" i="11"/>
  <c r="O40" i="11" s="1"/>
  <c r="P40" i="11" s="1"/>
  <c r="Q40" i="11" s="1"/>
  <c r="R40" i="11" s="1"/>
  <c r="S40" i="11" s="1"/>
  <c r="T40" i="11" s="1"/>
  <c r="U40" i="11" s="1"/>
  <c r="V40" i="11" s="1"/>
  <c r="W40" i="11" s="1"/>
  <c r="X40" i="11" s="1"/>
  <c r="Y40" i="11" s="1"/>
  <c r="Z40" i="11" s="1"/>
  <c r="AA40" i="11" s="1"/>
  <c r="AB40" i="11" s="1"/>
  <c r="AC40" i="11" s="1"/>
  <c r="AD40" i="11" s="1"/>
  <c r="AE40" i="11" s="1"/>
  <c r="AF40" i="11" s="1"/>
  <c r="AG40" i="11" s="1"/>
  <c r="AH40" i="11" s="1"/>
  <c r="AI40" i="11" s="1"/>
  <c r="AJ40" i="11" s="1"/>
  <c r="AK40" i="11" s="1"/>
  <c r="AL40" i="11" s="1"/>
  <c r="AM40" i="11" s="1"/>
  <c r="AN40" i="11" s="1"/>
  <c r="AO40" i="11" s="1"/>
  <c r="AP40" i="11" s="1"/>
  <c r="AQ40" i="11" s="1"/>
  <c r="AR40" i="11" s="1"/>
  <c r="AS40" i="11" s="1"/>
  <c r="AT40" i="11" s="1"/>
  <c r="AU40" i="11" s="1"/>
  <c r="AV40" i="11" s="1"/>
  <c r="AW40" i="11" s="1"/>
  <c r="AX40" i="11" s="1"/>
  <c r="AY40" i="11" s="1"/>
  <c r="AZ40" i="11" s="1"/>
  <c r="BA40" i="11" s="1"/>
  <c r="BB40" i="11" s="1"/>
  <c r="BC40" i="11" s="1"/>
  <c r="BD40" i="11" s="1"/>
  <c r="BE40" i="11" s="1"/>
  <c r="BF40" i="11" s="1"/>
  <c r="BG40" i="11" s="1"/>
  <c r="BH40" i="11" s="1"/>
  <c r="BI40" i="11" s="1"/>
  <c r="BJ40" i="11" s="1"/>
  <c r="BK40" i="11" s="1"/>
  <c r="BL40" i="11" s="1"/>
  <c r="BM40" i="11" s="1"/>
  <c r="BN40" i="11" s="1"/>
  <c r="P133" i="4"/>
  <c r="Q133" i="4" s="1"/>
  <c r="R133" i="4" s="1"/>
  <c r="S133" i="4" s="1"/>
  <c r="T133" i="4" s="1"/>
  <c r="U133" i="4" s="1"/>
  <c r="V133" i="4" s="1"/>
  <c r="W133" i="4" s="1"/>
  <c r="X133" i="4" s="1"/>
  <c r="Y133" i="4" s="1"/>
  <c r="Z133" i="4" s="1"/>
  <c r="AA133" i="4" s="1"/>
  <c r="AB133" i="4" s="1"/>
  <c r="AC133" i="4" s="1"/>
  <c r="AD133" i="4" s="1"/>
  <c r="AE133" i="4" s="1"/>
  <c r="AF133" i="4" s="1"/>
  <c r="AG133" i="4" s="1"/>
  <c r="AH133" i="4" s="1"/>
  <c r="AI133" i="4" s="1"/>
  <c r="AJ133" i="4" s="1"/>
  <c r="AK133" i="4" s="1"/>
  <c r="AL133" i="4" s="1"/>
  <c r="AM133" i="4" s="1"/>
  <c r="AN133" i="4" s="1"/>
  <c r="AO133" i="4" s="1"/>
  <c r="AP133" i="4" s="1"/>
  <c r="AQ133" i="4" s="1"/>
  <c r="AR133" i="4" s="1"/>
  <c r="AS133" i="4" s="1"/>
  <c r="AT133" i="4" s="1"/>
  <c r="AU133" i="4" s="1"/>
  <c r="AV133" i="4" s="1"/>
  <c r="AW133" i="4" s="1"/>
  <c r="AX133" i="4" s="1"/>
  <c r="AY133" i="4" s="1"/>
  <c r="AZ133" i="4" s="1"/>
  <c r="BA133" i="4" s="1"/>
  <c r="BB133" i="4" s="1"/>
  <c r="BC133" i="4" s="1"/>
  <c r="BD133" i="4" s="1"/>
  <c r="BE133" i="4" s="1"/>
  <c r="BF133" i="4" s="1"/>
  <c r="BG133" i="4" s="1"/>
  <c r="BH133" i="4" s="1"/>
  <c r="BI133" i="4" s="1"/>
  <c r="BJ133" i="4" s="1"/>
  <c r="BK133" i="4" s="1"/>
  <c r="BL133" i="4" s="1"/>
  <c r="BM133" i="4" s="1"/>
  <c r="BN133" i="4" s="1"/>
  <c r="BO133" i="4" s="1"/>
  <c r="BP133" i="4" s="1"/>
  <c r="N63" i="11"/>
  <c r="O63" i="11" s="1"/>
  <c r="P63" i="11" s="1"/>
  <c r="Q63" i="11" s="1"/>
  <c r="R63" i="11" s="1"/>
  <c r="S63" i="11" s="1"/>
  <c r="T63" i="11" s="1"/>
  <c r="U63" i="11" s="1"/>
  <c r="V63" i="11" s="1"/>
  <c r="W63" i="11" s="1"/>
  <c r="X63" i="11" s="1"/>
  <c r="Y63" i="11" s="1"/>
  <c r="Z63" i="11" s="1"/>
  <c r="AA63" i="11" s="1"/>
  <c r="AB63" i="11" s="1"/>
  <c r="AC63" i="11" s="1"/>
  <c r="AD63" i="11" s="1"/>
  <c r="AE63" i="11" s="1"/>
  <c r="AF63" i="11" s="1"/>
  <c r="AG63" i="11" s="1"/>
  <c r="AH63" i="11" s="1"/>
  <c r="AI63" i="11" s="1"/>
  <c r="AJ63" i="11" s="1"/>
  <c r="AK63" i="11" s="1"/>
  <c r="AL63" i="11" s="1"/>
  <c r="AM63" i="11" s="1"/>
  <c r="AN63" i="11" s="1"/>
  <c r="AO63" i="11" s="1"/>
  <c r="AP63" i="11" s="1"/>
  <c r="AQ63" i="11" s="1"/>
  <c r="AR63" i="11" s="1"/>
  <c r="AS63" i="11" s="1"/>
  <c r="AT63" i="11" s="1"/>
  <c r="AU63" i="11" s="1"/>
  <c r="AV63" i="11" s="1"/>
  <c r="AW63" i="11" s="1"/>
  <c r="AX63" i="11" s="1"/>
  <c r="AY63" i="11" s="1"/>
  <c r="AZ63" i="11" s="1"/>
  <c r="BA63" i="11" s="1"/>
  <c r="BB63" i="11" s="1"/>
  <c r="BC63" i="11" s="1"/>
  <c r="BD63" i="11" s="1"/>
  <c r="BE63" i="11" s="1"/>
  <c r="BF63" i="11" s="1"/>
  <c r="BG63" i="11" s="1"/>
  <c r="BH63" i="11" s="1"/>
  <c r="BI63" i="11" s="1"/>
  <c r="BJ63" i="11" s="1"/>
  <c r="BK63" i="11" s="1"/>
  <c r="BL63" i="11" s="1"/>
  <c r="BM63" i="11" s="1"/>
  <c r="BN63" i="11" s="1"/>
  <c r="N31" i="11"/>
  <c r="O31" i="11" s="1"/>
  <c r="P31" i="11" s="1"/>
  <c r="Q31" i="11" s="1"/>
  <c r="R31" i="11" s="1"/>
  <c r="S31" i="11" s="1"/>
  <c r="T31" i="11" s="1"/>
  <c r="U31" i="11" s="1"/>
  <c r="V31" i="11" s="1"/>
  <c r="W31" i="11" s="1"/>
  <c r="X31" i="11" s="1"/>
  <c r="Y31" i="11" s="1"/>
  <c r="Z31" i="11" s="1"/>
  <c r="AA31" i="11" s="1"/>
  <c r="AB31" i="11" s="1"/>
  <c r="AC31" i="11" s="1"/>
  <c r="AD31" i="11" s="1"/>
  <c r="AE31" i="11" s="1"/>
  <c r="AF31" i="11" s="1"/>
  <c r="AG31" i="11" s="1"/>
  <c r="AH31" i="11" s="1"/>
  <c r="AI31" i="11" s="1"/>
  <c r="AJ31" i="11" s="1"/>
  <c r="AK31" i="11" s="1"/>
  <c r="AL31" i="11" s="1"/>
  <c r="AM31" i="11" s="1"/>
  <c r="AN31" i="11" s="1"/>
  <c r="AO31" i="11" s="1"/>
  <c r="AP31" i="11" s="1"/>
  <c r="AQ31" i="11" s="1"/>
  <c r="AR31" i="11" s="1"/>
  <c r="AS31" i="11" s="1"/>
  <c r="AT31" i="11" s="1"/>
  <c r="AU31" i="11" s="1"/>
  <c r="AV31" i="11" s="1"/>
  <c r="AW31" i="11" s="1"/>
  <c r="AX31" i="11" s="1"/>
  <c r="AY31" i="11" s="1"/>
  <c r="AZ31" i="11" s="1"/>
  <c r="BA31" i="11" s="1"/>
  <c r="BB31" i="11" s="1"/>
  <c r="BC31" i="11" s="1"/>
  <c r="BD31" i="11" s="1"/>
  <c r="BE31" i="11" s="1"/>
  <c r="BF31" i="11" s="1"/>
  <c r="BG31" i="11" s="1"/>
  <c r="BH31" i="11" s="1"/>
  <c r="BI31" i="11" s="1"/>
  <c r="BJ31" i="11" s="1"/>
  <c r="BK31" i="11" s="1"/>
  <c r="BL31" i="11" s="1"/>
  <c r="BM31" i="11" s="1"/>
  <c r="BN31" i="11" s="1"/>
  <c r="W11" i="11"/>
  <c r="X11" i="11" s="1"/>
  <c r="Y11" i="11" s="1"/>
  <c r="Z11" i="11" s="1"/>
  <c r="AA11" i="11" s="1"/>
  <c r="AB11" i="11" s="1"/>
  <c r="AC11" i="11" s="1"/>
  <c r="AD11" i="11" s="1"/>
  <c r="AE11" i="11" s="1"/>
  <c r="AF11" i="11" s="1"/>
  <c r="AG11" i="11" s="1"/>
  <c r="AH11" i="11" s="1"/>
  <c r="AI11" i="11" s="1"/>
  <c r="AJ11" i="11" s="1"/>
  <c r="AK11" i="11" s="1"/>
  <c r="AL11" i="11" s="1"/>
  <c r="AM11" i="11" s="1"/>
  <c r="AN11" i="11" s="1"/>
  <c r="AO11" i="11" s="1"/>
  <c r="AP11" i="11" s="1"/>
  <c r="AQ11" i="11" s="1"/>
  <c r="AR11" i="11" s="1"/>
  <c r="AS11" i="11" s="1"/>
  <c r="AT11" i="11" s="1"/>
  <c r="AU11" i="11" s="1"/>
  <c r="AV11" i="11" s="1"/>
  <c r="AW11" i="11" s="1"/>
  <c r="AX11" i="11" s="1"/>
  <c r="AY11" i="11" s="1"/>
  <c r="AZ11" i="11" s="1"/>
  <c r="BA11" i="11" s="1"/>
  <c r="BB11" i="11" s="1"/>
  <c r="BC11" i="11" s="1"/>
  <c r="BD11" i="11" s="1"/>
  <c r="BE11" i="11" s="1"/>
  <c r="BF11" i="11" s="1"/>
  <c r="BG11" i="11" s="1"/>
  <c r="BH11" i="11" s="1"/>
  <c r="BI11" i="11" s="1"/>
  <c r="BJ11" i="11" s="1"/>
  <c r="BK11" i="11" s="1"/>
  <c r="BL11" i="11" s="1"/>
  <c r="BM11" i="11" s="1"/>
  <c r="BN11" i="11" s="1"/>
  <c r="BO11" i="11" s="1"/>
  <c r="BP11" i="11" s="1"/>
  <c r="BQ11" i="11" s="1"/>
  <c r="BR11" i="11" s="1"/>
  <c r="BS11" i="11" s="1"/>
  <c r="BT11" i="11" s="1"/>
  <c r="BU11" i="11" s="1"/>
  <c r="BV11" i="11" s="1"/>
  <c r="BW11" i="11" s="1"/>
  <c r="P140" i="4"/>
  <c r="Q140" i="4" s="1"/>
  <c r="R140" i="4" s="1"/>
  <c r="S140" i="4" s="1"/>
  <c r="T140" i="4" s="1"/>
  <c r="U140" i="4" s="1"/>
  <c r="V140" i="4" s="1"/>
  <c r="W140" i="4" s="1"/>
  <c r="X140" i="4" s="1"/>
  <c r="Y140" i="4" s="1"/>
  <c r="Z140" i="4" s="1"/>
  <c r="AA140" i="4" s="1"/>
  <c r="AB140" i="4" s="1"/>
  <c r="AC140" i="4" s="1"/>
  <c r="AD140" i="4" s="1"/>
  <c r="AE140" i="4" s="1"/>
  <c r="AF140" i="4" s="1"/>
  <c r="AG140" i="4" s="1"/>
  <c r="AH140" i="4" s="1"/>
  <c r="AI140" i="4" s="1"/>
  <c r="AJ140" i="4" s="1"/>
  <c r="AK140" i="4" s="1"/>
  <c r="AL140" i="4" s="1"/>
  <c r="AM140" i="4" s="1"/>
  <c r="AN140" i="4" s="1"/>
  <c r="AO140" i="4" s="1"/>
  <c r="AP140" i="4" s="1"/>
  <c r="AQ140" i="4" s="1"/>
  <c r="AR140" i="4" s="1"/>
  <c r="AS140" i="4" s="1"/>
  <c r="AT140" i="4" s="1"/>
  <c r="AU140" i="4" s="1"/>
  <c r="AV140" i="4" s="1"/>
  <c r="AW140" i="4" s="1"/>
  <c r="AX140" i="4" s="1"/>
  <c r="AY140" i="4" s="1"/>
  <c r="AZ140" i="4" s="1"/>
  <c r="BA140" i="4" s="1"/>
  <c r="BB140" i="4" s="1"/>
  <c r="BC140" i="4" s="1"/>
  <c r="BD140" i="4" s="1"/>
  <c r="BE140" i="4" s="1"/>
  <c r="BF140" i="4" s="1"/>
  <c r="BG140" i="4" s="1"/>
  <c r="BH140" i="4" s="1"/>
  <c r="BI140" i="4" s="1"/>
  <c r="BJ140" i="4" s="1"/>
  <c r="BK140" i="4" s="1"/>
  <c r="BL140" i="4" s="1"/>
  <c r="BM140" i="4" s="1"/>
  <c r="BN140" i="4" s="1"/>
  <c r="BO140" i="4" s="1"/>
  <c r="BP140" i="4" s="1"/>
  <c r="N42" i="11"/>
  <c r="O42" i="11" s="1"/>
  <c r="P42" i="11" s="1"/>
  <c r="Q42" i="11" s="1"/>
  <c r="R42" i="11" s="1"/>
  <c r="S42" i="11" s="1"/>
  <c r="T42" i="11" s="1"/>
  <c r="U42" i="11" s="1"/>
  <c r="V42" i="11" s="1"/>
  <c r="W42" i="11" s="1"/>
  <c r="X42" i="11" s="1"/>
  <c r="Y42" i="11" s="1"/>
  <c r="Z42" i="11" s="1"/>
  <c r="AA42" i="11" s="1"/>
  <c r="AB42" i="11" s="1"/>
  <c r="AC42" i="11" s="1"/>
  <c r="AD42" i="11" s="1"/>
  <c r="AE42" i="11" s="1"/>
  <c r="AF42" i="11" s="1"/>
  <c r="AG42" i="11" s="1"/>
  <c r="AH42" i="11" s="1"/>
  <c r="AI42" i="11" s="1"/>
  <c r="AJ42" i="11" s="1"/>
  <c r="AK42" i="11" s="1"/>
  <c r="AL42" i="11" s="1"/>
  <c r="AM42" i="11" s="1"/>
  <c r="AN42" i="11" s="1"/>
  <c r="AO42" i="11" s="1"/>
  <c r="AP42" i="11" s="1"/>
  <c r="AQ42" i="11" s="1"/>
  <c r="AR42" i="11" s="1"/>
  <c r="AS42" i="11" s="1"/>
  <c r="AT42" i="11" s="1"/>
  <c r="AU42" i="11" s="1"/>
  <c r="AV42" i="11" s="1"/>
  <c r="AW42" i="11" s="1"/>
  <c r="AX42" i="11" s="1"/>
  <c r="AY42" i="11" s="1"/>
  <c r="AZ42" i="11" s="1"/>
  <c r="BA42" i="11" s="1"/>
  <c r="BB42" i="11" s="1"/>
  <c r="BC42" i="11" s="1"/>
  <c r="BD42" i="11" s="1"/>
  <c r="BE42" i="11" s="1"/>
  <c r="BF42" i="11" s="1"/>
  <c r="BG42" i="11" s="1"/>
  <c r="BH42" i="11" s="1"/>
  <c r="BI42" i="11" s="1"/>
  <c r="BJ42" i="11" s="1"/>
  <c r="BK42" i="11" s="1"/>
  <c r="BL42" i="11" s="1"/>
  <c r="BM42" i="11" s="1"/>
  <c r="BN42" i="11" s="1"/>
  <c r="N36" i="11"/>
  <c r="O36" i="11" s="1"/>
  <c r="P36" i="11" s="1"/>
  <c r="Q36" i="11" s="1"/>
  <c r="R36" i="11" s="1"/>
  <c r="S36" i="11" s="1"/>
  <c r="T36" i="11" s="1"/>
  <c r="U36" i="11" s="1"/>
  <c r="V36" i="11" s="1"/>
  <c r="W36" i="11" s="1"/>
  <c r="X36" i="11" s="1"/>
  <c r="Y36" i="11" s="1"/>
  <c r="Z36" i="11" s="1"/>
  <c r="AA36" i="11" s="1"/>
  <c r="AB36" i="11" s="1"/>
  <c r="AC36" i="11" s="1"/>
  <c r="AD36" i="11" s="1"/>
  <c r="AE36" i="11" s="1"/>
  <c r="AF36" i="11" s="1"/>
  <c r="AG36" i="11" s="1"/>
  <c r="AH36" i="11" s="1"/>
  <c r="AI36" i="11" s="1"/>
  <c r="AJ36" i="11" s="1"/>
  <c r="AK36" i="11" s="1"/>
  <c r="AL36" i="11" s="1"/>
  <c r="AM36" i="11" s="1"/>
  <c r="AN36" i="11" s="1"/>
  <c r="AO36" i="11" s="1"/>
  <c r="AP36" i="11" s="1"/>
  <c r="AQ36" i="11" s="1"/>
  <c r="AR36" i="11" s="1"/>
  <c r="AS36" i="11" s="1"/>
  <c r="AT36" i="11" s="1"/>
  <c r="AU36" i="11" s="1"/>
  <c r="AV36" i="11" s="1"/>
  <c r="AW36" i="11" s="1"/>
  <c r="AX36" i="11" s="1"/>
  <c r="AY36" i="11" s="1"/>
  <c r="AZ36" i="11" s="1"/>
  <c r="BA36" i="11" s="1"/>
  <c r="BB36" i="11" s="1"/>
  <c r="BC36" i="11" s="1"/>
  <c r="BD36" i="11" s="1"/>
  <c r="BE36" i="11" s="1"/>
  <c r="BF36" i="11" s="1"/>
  <c r="BG36" i="11" s="1"/>
  <c r="BH36" i="11" s="1"/>
  <c r="BI36" i="11" s="1"/>
  <c r="BJ36" i="11" s="1"/>
  <c r="BK36" i="11" s="1"/>
  <c r="BL36" i="11" s="1"/>
  <c r="BM36" i="11" s="1"/>
  <c r="BN36" i="11" s="1"/>
  <c r="N45" i="11"/>
  <c r="O45" i="11" s="1"/>
  <c r="P45" i="11" s="1"/>
  <c r="Q45" i="11" s="1"/>
  <c r="R45" i="11" s="1"/>
  <c r="S45" i="11" s="1"/>
  <c r="T45" i="11" s="1"/>
  <c r="U45" i="11" s="1"/>
  <c r="V45" i="11" s="1"/>
  <c r="W45" i="11" s="1"/>
  <c r="X45" i="11" s="1"/>
  <c r="Y45" i="11" s="1"/>
  <c r="Z45" i="11" s="1"/>
  <c r="AA45" i="11" s="1"/>
  <c r="AB45" i="11" s="1"/>
  <c r="AC45" i="11" s="1"/>
  <c r="AD45" i="11" s="1"/>
  <c r="AE45" i="11" s="1"/>
  <c r="AF45" i="11" s="1"/>
  <c r="AG45" i="11" s="1"/>
  <c r="AH45" i="11" s="1"/>
  <c r="AI45" i="11" s="1"/>
  <c r="AJ45" i="11" s="1"/>
  <c r="AK45" i="11" s="1"/>
  <c r="AL45" i="11" s="1"/>
  <c r="AM45" i="11" s="1"/>
  <c r="AN45" i="11" s="1"/>
  <c r="AO45" i="11" s="1"/>
  <c r="AP45" i="11" s="1"/>
  <c r="AQ45" i="11" s="1"/>
  <c r="AR45" i="11" s="1"/>
  <c r="AS45" i="11" s="1"/>
  <c r="AT45" i="11" s="1"/>
  <c r="AU45" i="11" s="1"/>
  <c r="AV45" i="11" s="1"/>
  <c r="AW45" i="11" s="1"/>
  <c r="AX45" i="11" s="1"/>
  <c r="AY45" i="11" s="1"/>
  <c r="AZ45" i="11" s="1"/>
  <c r="BA45" i="11" s="1"/>
  <c r="BB45" i="11" s="1"/>
  <c r="BC45" i="11" s="1"/>
  <c r="BD45" i="11" s="1"/>
  <c r="BE45" i="11" s="1"/>
  <c r="BF45" i="11" s="1"/>
  <c r="BG45" i="11" s="1"/>
  <c r="BH45" i="11" s="1"/>
  <c r="BI45" i="11" s="1"/>
  <c r="BJ45" i="11" s="1"/>
  <c r="BK45" i="11" s="1"/>
  <c r="BL45" i="11" s="1"/>
  <c r="BM45" i="11" s="1"/>
  <c r="BN45" i="11" s="1"/>
  <c r="N65" i="11"/>
  <c r="O65" i="11" s="1"/>
  <c r="P65" i="11" s="1"/>
  <c r="Q65" i="11" s="1"/>
  <c r="R65" i="11" s="1"/>
  <c r="S65" i="11" s="1"/>
  <c r="T65" i="11" s="1"/>
  <c r="U65" i="11" s="1"/>
  <c r="V65" i="11" s="1"/>
  <c r="W65" i="11" s="1"/>
  <c r="X65" i="11" s="1"/>
  <c r="Y65" i="11" s="1"/>
  <c r="Z65" i="11" s="1"/>
  <c r="AA65" i="11" s="1"/>
  <c r="AB65" i="11" s="1"/>
  <c r="AC65" i="11" s="1"/>
  <c r="AD65" i="11" s="1"/>
  <c r="AE65" i="11" s="1"/>
  <c r="AF65" i="11" s="1"/>
  <c r="AG65" i="11" s="1"/>
  <c r="AH65" i="11" s="1"/>
  <c r="AI65" i="11" s="1"/>
  <c r="AJ65" i="11" s="1"/>
  <c r="AK65" i="11" s="1"/>
  <c r="AL65" i="11" s="1"/>
  <c r="AM65" i="11" s="1"/>
  <c r="AN65" i="11" s="1"/>
  <c r="AO65" i="11" s="1"/>
  <c r="AP65" i="11" s="1"/>
  <c r="AQ65" i="11" s="1"/>
  <c r="AR65" i="11" s="1"/>
  <c r="AS65" i="11" s="1"/>
  <c r="AT65" i="11" s="1"/>
  <c r="AU65" i="11" s="1"/>
  <c r="AV65" i="11" s="1"/>
  <c r="AW65" i="11" s="1"/>
  <c r="AX65" i="11" s="1"/>
  <c r="AY65" i="11" s="1"/>
  <c r="AZ65" i="11" s="1"/>
  <c r="BA65" i="11" s="1"/>
  <c r="BB65" i="11" s="1"/>
  <c r="BC65" i="11" s="1"/>
  <c r="BD65" i="11" s="1"/>
  <c r="BE65" i="11" s="1"/>
  <c r="BF65" i="11" s="1"/>
  <c r="BG65" i="11" s="1"/>
  <c r="BH65" i="11" s="1"/>
  <c r="BI65" i="11" s="1"/>
  <c r="BJ65" i="11" s="1"/>
  <c r="BK65" i="11" s="1"/>
  <c r="BL65" i="11" s="1"/>
  <c r="BM65" i="11" s="1"/>
  <c r="BN65" i="11" s="1"/>
  <c r="P134" i="4"/>
  <c r="Q134" i="4" s="1"/>
  <c r="R134" i="4" s="1"/>
  <c r="S134" i="4" s="1"/>
  <c r="T134" i="4" s="1"/>
  <c r="U134" i="4" s="1"/>
  <c r="V134" i="4" s="1"/>
  <c r="W134" i="4" s="1"/>
  <c r="X134" i="4" s="1"/>
  <c r="Y134" i="4" s="1"/>
  <c r="Z134" i="4" s="1"/>
  <c r="AA134" i="4" s="1"/>
  <c r="AB134" i="4" s="1"/>
  <c r="AC134" i="4" s="1"/>
  <c r="AD134" i="4" s="1"/>
  <c r="AE134" i="4" s="1"/>
  <c r="AF134" i="4" s="1"/>
  <c r="AG134" i="4" s="1"/>
  <c r="AH134" i="4" s="1"/>
  <c r="AI134" i="4" s="1"/>
  <c r="AJ134" i="4" s="1"/>
  <c r="AK134" i="4" s="1"/>
  <c r="AL134" i="4" s="1"/>
  <c r="AM134" i="4" s="1"/>
  <c r="AN134" i="4" s="1"/>
  <c r="AO134" i="4" s="1"/>
  <c r="AP134" i="4" s="1"/>
  <c r="AQ134" i="4" s="1"/>
  <c r="AR134" i="4" s="1"/>
  <c r="AS134" i="4" s="1"/>
  <c r="AT134" i="4" s="1"/>
  <c r="AU134" i="4" s="1"/>
  <c r="AV134" i="4" s="1"/>
  <c r="AW134" i="4" s="1"/>
  <c r="AX134" i="4" s="1"/>
  <c r="AY134" i="4" s="1"/>
  <c r="AZ134" i="4" s="1"/>
  <c r="BA134" i="4" s="1"/>
  <c r="BB134" i="4" s="1"/>
  <c r="BC134" i="4" s="1"/>
  <c r="BD134" i="4" s="1"/>
  <c r="BE134" i="4" s="1"/>
  <c r="BF134" i="4" s="1"/>
  <c r="BG134" i="4" s="1"/>
  <c r="BH134" i="4" s="1"/>
  <c r="BI134" i="4" s="1"/>
  <c r="BJ134" i="4" s="1"/>
  <c r="BK134" i="4" s="1"/>
  <c r="BL134" i="4" s="1"/>
  <c r="BM134" i="4" s="1"/>
  <c r="BN134" i="4" s="1"/>
  <c r="BO134" i="4" s="1"/>
  <c r="BP134" i="4" s="1"/>
  <c r="N55" i="11"/>
  <c r="O55" i="11" s="1"/>
  <c r="P55" i="11" s="1"/>
  <c r="Q55" i="11" s="1"/>
  <c r="R55" i="11" s="1"/>
  <c r="S55" i="11" s="1"/>
  <c r="T55" i="11" s="1"/>
  <c r="U55" i="11" s="1"/>
  <c r="V55" i="11" s="1"/>
  <c r="W55" i="11" s="1"/>
  <c r="X55" i="11" s="1"/>
  <c r="Y55" i="11" s="1"/>
  <c r="Z55" i="11" s="1"/>
  <c r="AA55" i="11" s="1"/>
  <c r="AB55" i="11" s="1"/>
  <c r="AC55" i="11" s="1"/>
  <c r="AD55" i="11" s="1"/>
  <c r="AE55" i="11" s="1"/>
  <c r="AF55" i="11" s="1"/>
  <c r="AG55" i="11" s="1"/>
  <c r="AH55" i="11" s="1"/>
  <c r="AI55" i="11" s="1"/>
  <c r="AJ55" i="11" s="1"/>
  <c r="AK55" i="11" s="1"/>
  <c r="AL55" i="11" s="1"/>
  <c r="AM55" i="11" s="1"/>
  <c r="AN55" i="11" s="1"/>
  <c r="AO55" i="11" s="1"/>
  <c r="AP55" i="11" s="1"/>
  <c r="AQ55" i="11" s="1"/>
  <c r="AR55" i="11" s="1"/>
  <c r="AS55" i="11" s="1"/>
  <c r="AT55" i="11" s="1"/>
  <c r="AU55" i="11" s="1"/>
  <c r="AV55" i="11" s="1"/>
  <c r="AW55" i="11" s="1"/>
  <c r="AX55" i="11" s="1"/>
  <c r="AY55" i="11" s="1"/>
  <c r="AZ55" i="11" s="1"/>
  <c r="BA55" i="11" s="1"/>
  <c r="BB55" i="11" s="1"/>
  <c r="BC55" i="11" s="1"/>
  <c r="BD55" i="11" s="1"/>
  <c r="BE55" i="11" s="1"/>
  <c r="BF55" i="11" s="1"/>
  <c r="BG55" i="11" s="1"/>
  <c r="BH55" i="11" s="1"/>
  <c r="BI55" i="11" s="1"/>
  <c r="BJ55" i="11" s="1"/>
  <c r="BK55" i="11" s="1"/>
  <c r="BL55" i="11" s="1"/>
  <c r="BM55" i="11" s="1"/>
  <c r="BN55" i="11" s="1"/>
  <c r="N69" i="11"/>
  <c r="O69" i="11" s="1"/>
  <c r="P69" i="11" s="1"/>
  <c r="Q69" i="11" s="1"/>
  <c r="R69" i="11" s="1"/>
  <c r="S69" i="11" s="1"/>
  <c r="T69" i="11" s="1"/>
  <c r="U69" i="11" s="1"/>
  <c r="V69" i="11" s="1"/>
  <c r="W69" i="11" s="1"/>
  <c r="X69" i="11" s="1"/>
  <c r="Y69" i="11" s="1"/>
  <c r="Z69" i="11" s="1"/>
  <c r="AA69" i="11" s="1"/>
  <c r="AB69" i="11" s="1"/>
  <c r="AC69" i="11" s="1"/>
  <c r="AD69" i="11" s="1"/>
  <c r="AE69" i="11" s="1"/>
  <c r="AF69" i="11" s="1"/>
  <c r="AG69" i="11" s="1"/>
  <c r="AH69" i="11" s="1"/>
  <c r="AI69" i="11" s="1"/>
  <c r="AJ69" i="11" s="1"/>
  <c r="AK69" i="11" s="1"/>
  <c r="AL69" i="11" s="1"/>
  <c r="AM69" i="11" s="1"/>
  <c r="AN69" i="11" s="1"/>
  <c r="AO69" i="11" s="1"/>
  <c r="AP69" i="11" s="1"/>
  <c r="AQ69" i="11" s="1"/>
  <c r="AR69" i="11" s="1"/>
  <c r="AS69" i="11" s="1"/>
  <c r="AT69" i="11" s="1"/>
  <c r="AU69" i="11" s="1"/>
  <c r="AV69" i="11" s="1"/>
  <c r="AW69" i="11" s="1"/>
  <c r="AX69" i="11" s="1"/>
  <c r="AY69" i="11" s="1"/>
  <c r="AZ69" i="11" s="1"/>
  <c r="BA69" i="11" s="1"/>
  <c r="BB69" i="11" s="1"/>
  <c r="BC69" i="11" s="1"/>
  <c r="BD69" i="11" s="1"/>
  <c r="BE69" i="11" s="1"/>
  <c r="BF69" i="11" s="1"/>
  <c r="BG69" i="11" s="1"/>
  <c r="BH69" i="11" s="1"/>
  <c r="BI69" i="11" s="1"/>
  <c r="BJ69" i="11" s="1"/>
  <c r="BK69" i="11" s="1"/>
  <c r="BL69" i="11" s="1"/>
  <c r="BM69" i="11" s="1"/>
  <c r="BN69" i="11" s="1"/>
  <c r="N43" i="11"/>
  <c r="O43" i="11" s="1"/>
  <c r="P43" i="11" s="1"/>
  <c r="Q43" i="11" s="1"/>
  <c r="R43" i="11" s="1"/>
  <c r="S43" i="11" s="1"/>
  <c r="T43" i="11" s="1"/>
  <c r="U43" i="11" s="1"/>
  <c r="V43" i="11" s="1"/>
  <c r="W43" i="11" s="1"/>
  <c r="X43" i="11" s="1"/>
  <c r="Y43" i="11" s="1"/>
  <c r="Z43" i="11" s="1"/>
  <c r="AA43" i="11" s="1"/>
  <c r="AB43" i="11" s="1"/>
  <c r="AC43" i="11" s="1"/>
  <c r="AD43" i="11" s="1"/>
  <c r="AE43" i="11" s="1"/>
  <c r="AF43" i="11" s="1"/>
  <c r="AG43" i="11" s="1"/>
  <c r="AH43" i="11" s="1"/>
  <c r="AI43" i="11" s="1"/>
  <c r="AJ43" i="11" s="1"/>
  <c r="AK43" i="11" s="1"/>
  <c r="AL43" i="11" s="1"/>
  <c r="AM43" i="11" s="1"/>
  <c r="AN43" i="11" s="1"/>
  <c r="AO43" i="11" s="1"/>
  <c r="AP43" i="11" s="1"/>
  <c r="AQ43" i="11" s="1"/>
  <c r="AR43" i="11" s="1"/>
  <c r="AS43" i="11" s="1"/>
  <c r="AT43" i="11" s="1"/>
  <c r="AU43" i="11" s="1"/>
  <c r="AV43" i="11" s="1"/>
  <c r="AW43" i="11" s="1"/>
  <c r="AX43" i="11" s="1"/>
  <c r="AY43" i="11" s="1"/>
  <c r="AZ43" i="11" s="1"/>
  <c r="BA43" i="11" s="1"/>
  <c r="BB43" i="11" s="1"/>
  <c r="BC43" i="11" s="1"/>
  <c r="BD43" i="11" s="1"/>
  <c r="BE43" i="11" s="1"/>
  <c r="BF43" i="11" s="1"/>
  <c r="BG43" i="11" s="1"/>
  <c r="BH43" i="11" s="1"/>
  <c r="BI43" i="11" s="1"/>
  <c r="BJ43" i="11" s="1"/>
  <c r="BK43" i="11" s="1"/>
  <c r="BL43" i="11" s="1"/>
  <c r="BM43" i="11" s="1"/>
  <c r="BN43" i="11" s="1"/>
  <c r="N56" i="11"/>
  <c r="O56" i="11" s="1"/>
  <c r="P56" i="11" s="1"/>
  <c r="Q56" i="11" s="1"/>
  <c r="R56" i="11" s="1"/>
  <c r="S56" i="11" s="1"/>
  <c r="T56" i="11" s="1"/>
  <c r="U56" i="11" s="1"/>
  <c r="V56" i="11" s="1"/>
  <c r="W56" i="11" s="1"/>
  <c r="X56" i="11" s="1"/>
  <c r="Y56" i="11" s="1"/>
  <c r="Z56" i="11" s="1"/>
  <c r="AA56" i="11" s="1"/>
  <c r="AB56" i="11" s="1"/>
  <c r="AC56" i="11" s="1"/>
  <c r="AD56" i="11" s="1"/>
  <c r="AE56" i="11" s="1"/>
  <c r="AF56" i="11" s="1"/>
  <c r="AG56" i="11" s="1"/>
  <c r="AH56" i="11" s="1"/>
  <c r="AI56" i="11" s="1"/>
  <c r="AJ56" i="11" s="1"/>
  <c r="AK56" i="11" s="1"/>
  <c r="AL56" i="11" s="1"/>
  <c r="AM56" i="11" s="1"/>
  <c r="AN56" i="11" s="1"/>
  <c r="AO56" i="11" s="1"/>
  <c r="AP56" i="11" s="1"/>
  <c r="AQ56" i="11" s="1"/>
  <c r="AR56" i="11" s="1"/>
  <c r="AS56" i="11" s="1"/>
  <c r="AT56" i="11" s="1"/>
  <c r="AU56" i="11" s="1"/>
  <c r="AV56" i="11" s="1"/>
  <c r="AW56" i="11" s="1"/>
  <c r="AX56" i="11" s="1"/>
  <c r="AY56" i="11" s="1"/>
  <c r="AZ56" i="11" s="1"/>
  <c r="BA56" i="11" s="1"/>
  <c r="BB56" i="11" s="1"/>
  <c r="BC56" i="11" s="1"/>
  <c r="BD56" i="11" s="1"/>
  <c r="BE56" i="11" s="1"/>
  <c r="BF56" i="11" s="1"/>
  <c r="BG56" i="11" s="1"/>
  <c r="BH56" i="11" s="1"/>
  <c r="BI56" i="11" s="1"/>
  <c r="BJ56" i="11" s="1"/>
  <c r="BK56" i="11" s="1"/>
  <c r="BL56" i="11" s="1"/>
  <c r="BM56" i="11" s="1"/>
  <c r="BN56" i="11" s="1"/>
  <c r="N66" i="11"/>
  <c r="O66" i="11" s="1"/>
  <c r="P66" i="11" s="1"/>
  <c r="Q66" i="11" s="1"/>
  <c r="R66" i="11" s="1"/>
  <c r="S66" i="11" s="1"/>
  <c r="T66" i="11" s="1"/>
  <c r="U66" i="11" s="1"/>
  <c r="V66" i="11" s="1"/>
  <c r="W66" i="11" s="1"/>
  <c r="X66" i="11" s="1"/>
  <c r="Y66" i="11" s="1"/>
  <c r="Z66" i="11" s="1"/>
  <c r="AA66" i="11" s="1"/>
  <c r="AB66" i="11" s="1"/>
  <c r="AC66" i="11" s="1"/>
  <c r="AD66" i="11" s="1"/>
  <c r="AE66" i="11" s="1"/>
  <c r="AF66" i="11" s="1"/>
  <c r="AG66" i="11" s="1"/>
  <c r="AH66" i="11" s="1"/>
  <c r="AI66" i="11" s="1"/>
  <c r="AJ66" i="11" s="1"/>
  <c r="AK66" i="11" s="1"/>
  <c r="AL66" i="11" s="1"/>
  <c r="AM66" i="11" s="1"/>
  <c r="AN66" i="11" s="1"/>
  <c r="AO66" i="11" s="1"/>
  <c r="AP66" i="11" s="1"/>
  <c r="AQ66" i="11" s="1"/>
  <c r="AR66" i="11" s="1"/>
  <c r="AS66" i="11" s="1"/>
  <c r="AT66" i="11" s="1"/>
  <c r="AU66" i="11" s="1"/>
  <c r="AV66" i="11" s="1"/>
  <c r="AW66" i="11" s="1"/>
  <c r="AX66" i="11" s="1"/>
  <c r="AY66" i="11" s="1"/>
  <c r="AZ66" i="11" s="1"/>
  <c r="BA66" i="11" s="1"/>
  <c r="BB66" i="11" s="1"/>
  <c r="BC66" i="11" s="1"/>
  <c r="BD66" i="11" s="1"/>
  <c r="BE66" i="11" s="1"/>
  <c r="BF66" i="11" s="1"/>
  <c r="BG66" i="11" s="1"/>
  <c r="BH66" i="11" s="1"/>
  <c r="BI66" i="11" s="1"/>
  <c r="BJ66" i="11" s="1"/>
  <c r="BK66" i="11" s="1"/>
  <c r="BL66" i="11" s="1"/>
  <c r="BM66" i="11" s="1"/>
  <c r="BN66" i="11" s="1"/>
  <c r="N37" i="11"/>
  <c r="O37" i="11" s="1"/>
  <c r="P37" i="11" s="1"/>
  <c r="Q37" i="11" s="1"/>
  <c r="R37" i="11" s="1"/>
  <c r="S37" i="11" s="1"/>
  <c r="T37" i="11" s="1"/>
  <c r="U37" i="11" s="1"/>
  <c r="V37" i="11" s="1"/>
  <c r="W37" i="11" s="1"/>
  <c r="X37" i="11" s="1"/>
  <c r="Y37" i="11" s="1"/>
  <c r="Z37" i="11" s="1"/>
  <c r="AA37" i="11" s="1"/>
  <c r="AB37" i="11" s="1"/>
  <c r="AC37" i="11" s="1"/>
  <c r="AD37" i="11" s="1"/>
  <c r="AE37" i="11" s="1"/>
  <c r="AF37" i="11" s="1"/>
  <c r="AG37" i="11" s="1"/>
  <c r="AH37" i="11" s="1"/>
  <c r="AI37" i="11" s="1"/>
  <c r="AJ37" i="11" s="1"/>
  <c r="AK37" i="11" s="1"/>
  <c r="AL37" i="11" s="1"/>
  <c r="AM37" i="11" s="1"/>
  <c r="AN37" i="11" s="1"/>
  <c r="AO37" i="11" s="1"/>
  <c r="AP37" i="11" s="1"/>
  <c r="AQ37" i="11" s="1"/>
  <c r="AR37" i="11" s="1"/>
  <c r="AS37" i="11" s="1"/>
  <c r="AT37" i="11" s="1"/>
  <c r="AU37" i="11" s="1"/>
  <c r="AV37" i="11" s="1"/>
  <c r="AW37" i="11" s="1"/>
  <c r="AX37" i="11" s="1"/>
  <c r="AY37" i="11" s="1"/>
  <c r="AZ37" i="11" s="1"/>
  <c r="BA37" i="11" s="1"/>
  <c r="BB37" i="11" s="1"/>
  <c r="BC37" i="11" s="1"/>
  <c r="BD37" i="11" s="1"/>
  <c r="BE37" i="11" s="1"/>
  <c r="BF37" i="11" s="1"/>
  <c r="BG37" i="11" s="1"/>
  <c r="BH37" i="11" s="1"/>
  <c r="BI37" i="11" s="1"/>
  <c r="BJ37" i="11" s="1"/>
  <c r="BK37" i="11" s="1"/>
  <c r="BL37" i="11" s="1"/>
  <c r="BM37" i="11" s="1"/>
  <c r="BN37" i="11" s="1"/>
  <c r="P136" i="4"/>
  <c r="Q136" i="4" s="1"/>
  <c r="R136" i="4" s="1"/>
  <c r="S136" i="4" s="1"/>
  <c r="T136" i="4" s="1"/>
  <c r="U136" i="4" s="1"/>
  <c r="V136" i="4" s="1"/>
  <c r="W136" i="4" s="1"/>
  <c r="X136" i="4" s="1"/>
  <c r="Y136" i="4" s="1"/>
  <c r="Z136" i="4" s="1"/>
  <c r="AA136" i="4" s="1"/>
  <c r="AB136" i="4" s="1"/>
  <c r="AC136" i="4" s="1"/>
  <c r="AD136" i="4" s="1"/>
  <c r="AE136" i="4" s="1"/>
  <c r="AF136" i="4" s="1"/>
  <c r="AG136" i="4" s="1"/>
  <c r="AH136" i="4" s="1"/>
  <c r="AI136" i="4" s="1"/>
  <c r="AJ136" i="4" s="1"/>
  <c r="AK136" i="4" s="1"/>
  <c r="AL136" i="4" s="1"/>
  <c r="AM136" i="4" s="1"/>
  <c r="AN136" i="4" s="1"/>
  <c r="AO136" i="4" s="1"/>
  <c r="AP136" i="4" s="1"/>
  <c r="AQ136" i="4" s="1"/>
  <c r="AR136" i="4" s="1"/>
  <c r="AS136" i="4" s="1"/>
  <c r="AT136" i="4" s="1"/>
  <c r="AU136" i="4" s="1"/>
  <c r="AV136" i="4" s="1"/>
  <c r="AW136" i="4" s="1"/>
  <c r="AX136" i="4" s="1"/>
  <c r="AY136" i="4" s="1"/>
  <c r="AZ136" i="4" s="1"/>
  <c r="BA136" i="4" s="1"/>
  <c r="BB136" i="4" s="1"/>
  <c r="BC136" i="4" s="1"/>
  <c r="BD136" i="4" s="1"/>
  <c r="BE136" i="4" s="1"/>
  <c r="BF136" i="4" s="1"/>
  <c r="BG136" i="4" s="1"/>
  <c r="BH136" i="4" s="1"/>
  <c r="BI136" i="4" s="1"/>
  <c r="BJ136" i="4" s="1"/>
  <c r="BK136" i="4" s="1"/>
  <c r="BL136" i="4" s="1"/>
  <c r="BM136" i="4" s="1"/>
  <c r="BN136" i="4" s="1"/>
  <c r="BO136" i="4" s="1"/>
  <c r="BP136" i="4" s="1"/>
  <c r="P139" i="4"/>
  <c r="Q139" i="4" s="1"/>
  <c r="R139" i="4" s="1"/>
  <c r="S139" i="4" s="1"/>
  <c r="T139" i="4" s="1"/>
  <c r="U139" i="4" s="1"/>
  <c r="V139" i="4" s="1"/>
  <c r="W139" i="4" s="1"/>
  <c r="X139" i="4" s="1"/>
  <c r="Y139" i="4" s="1"/>
  <c r="Z139" i="4" s="1"/>
  <c r="AA139" i="4" s="1"/>
  <c r="AB139" i="4" s="1"/>
  <c r="AC139" i="4" s="1"/>
  <c r="AD139" i="4" s="1"/>
  <c r="AE139" i="4" s="1"/>
  <c r="AF139" i="4" s="1"/>
  <c r="AG139" i="4" s="1"/>
  <c r="AH139" i="4" s="1"/>
  <c r="AI139" i="4" s="1"/>
  <c r="AJ139" i="4" s="1"/>
  <c r="AK139" i="4" s="1"/>
  <c r="AL139" i="4" s="1"/>
  <c r="AM139" i="4" s="1"/>
  <c r="AN139" i="4" s="1"/>
  <c r="AO139" i="4" s="1"/>
  <c r="AP139" i="4" s="1"/>
  <c r="AQ139" i="4" s="1"/>
  <c r="AR139" i="4" s="1"/>
  <c r="AS139" i="4" s="1"/>
  <c r="AT139" i="4" s="1"/>
  <c r="AU139" i="4" s="1"/>
  <c r="AV139" i="4" s="1"/>
  <c r="AW139" i="4" s="1"/>
  <c r="AX139" i="4" s="1"/>
  <c r="AY139" i="4" s="1"/>
  <c r="AZ139" i="4" s="1"/>
  <c r="BA139" i="4" s="1"/>
  <c r="BB139" i="4" s="1"/>
  <c r="BC139" i="4" s="1"/>
  <c r="BD139" i="4" s="1"/>
  <c r="BE139" i="4" s="1"/>
  <c r="BF139" i="4" s="1"/>
  <c r="BG139" i="4" s="1"/>
  <c r="BH139" i="4" s="1"/>
  <c r="BI139" i="4" s="1"/>
  <c r="BJ139" i="4" s="1"/>
  <c r="BK139" i="4" s="1"/>
  <c r="BL139" i="4" s="1"/>
  <c r="BM139" i="4" s="1"/>
  <c r="BN139" i="4" s="1"/>
  <c r="BO139" i="4" s="1"/>
  <c r="BP139" i="4" s="1"/>
  <c r="P142" i="4"/>
  <c r="Q142" i="4" s="1"/>
  <c r="R142" i="4" s="1"/>
  <c r="S142" i="4" s="1"/>
  <c r="T142" i="4" s="1"/>
  <c r="U142" i="4" s="1"/>
  <c r="V142" i="4" s="1"/>
  <c r="W142" i="4" s="1"/>
  <c r="X142" i="4" s="1"/>
  <c r="Y142" i="4" s="1"/>
  <c r="Z142" i="4" s="1"/>
  <c r="AA142" i="4" s="1"/>
  <c r="AB142" i="4" s="1"/>
  <c r="AC142" i="4" s="1"/>
  <c r="AD142" i="4" s="1"/>
  <c r="AE142" i="4" s="1"/>
  <c r="AF142" i="4" s="1"/>
  <c r="AG142" i="4" s="1"/>
  <c r="AH142" i="4" s="1"/>
  <c r="AI142" i="4" s="1"/>
  <c r="AJ142" i="4" s="1"/>
  <c r="AK142" i="4" s="1"/>
  <c r="AL142" i="4" s="1"/>
  <c r="AM142" i="4" s="1"/>
  <c r="AN142" i="4" s="1"/>
  <c r="AO142" i="4" s="1"/>
  <c r="AP142" i="4" s="1"/>
  <c r="AQ142" i="4" s="1"/>
  <c r="AR142" i="4" s="1"/>
  <c r="AS142" i="4" s="1"/>
  <c r="AT142" i="4" s="1"/>
  <c r="AU142" i="4" s="1"/>
  <c r="AV142" i="4" s="1"/>
  <c r="AW142" i="4" s="1"/>
  <c r="AX142" i="4" s="1"/>
  <c r="AY142" i="4" s="1"/>
  <c r="AZ142" i="4" s="1"/>
  <c r="BA142" i="4" s="1"/>
  <c r="BB142" i="4" s="1"/>
  <c r="BC142" i="4" s="1"/>
  <c r="BD142" i="4" s="1"/>
  <c r="BE142" i="4" s="1"/>
  <c r="BF142" i="4" s="1"/>
  <c r="BG142" i="4" s="1"/>
  <c r="BH142" i="4" s="1"/>
  <c r="BI142" i="4" s="1"/>
  <c r="BJ142" i="4" s="1"/>
  <c r="BK142" i="4" s="1"/>
  <c r="BL142" i="4" s="1"/>
  <c r="BM142" i="4" s="1"/>
  <c r="BN142" i="4" s="1"/>
  <c r="BO142" i="4" s="1"/>
  <c r="BP142" i="4" s="1"/>
  <c r="N39" i="11"/>
  <c r="O39" i="11" s="1"/>
  <c r="P39" i="11" s="1"/>
  <c r="Q39" i="11" s="1"/>
  <c r="R39" i="11" s="1"/>
  <c r="S39" i="11" s="1"/>
  <c r="T39" i="11" s="1"/>
  <c r="U39" i="11" s="1"/>
  <c r="V39" i="11" s="1"/>
  <c r="W39" i="11" s="1"/>
  <c r="X39" i="11" s="1"/>
  <c r="Y39" i="11" s="1"/>
  <c r="Z39" i="11" s="1"/>
  <c r="AA39" i="11" s="1"/>
  <c r="AB39" i="11" s="1"/>
  <c r="AC39" i="11" s="1"/>
  <c r="AD39" i="11" s="1"/>
  <c r="AE39" i="11" s="1"/>
  <c r="AF39" i="11" s="1"/>
  <c r="AG39" i="11" s="1"/>
  <c r="AH39" i="11" s="1"/>
  <c r="AI39" i="11" s="1"/>
  <c r="AJ39" i="11" s="1"/>
  <c r="AK39" i="11" s="1"/>
  <c r="AL39" i="11" s="1"/>
  <c r="AM39" i="11" s="1"/>
  <c r="AN39" i="11" s="1"/>
  <c r="AO39" i="11" s="1"/>
  <c r="AP39" i="11" s="1"/>
  <c r="AQ39" i="11" s="1"/>
  <c r="AR39" i="11" s="1"/>
  <c r="AS39" i="11" s="1"/>
  <c r="AT39" i="11" s="1"/>
  <c r="AU39" i="11" s="1"/>
  <c r="AV39" i="11" s="1"/>
  <c r="AW39" i="11" s="1"/>
  <c r="AX39" i="11" s="1"/>
  <c r="AY39" i="11" s="1"/>
  <c r="AZ39" i="11" s="1"/>
  <c r="BA39" i="11" s="1"/>
  <c r="BB39" i="11" s="1"/>
  <c r="BC39" i="11" s="1"/>
  <c r="BD39" i="11" s="1"/>
  <c r="BE39" i="11" s="1"/>
  <c r="BF39" i="11" s="1"/>
  <c r="BG39" i="11" s="1"/>
  <c r="BH39" i="11" s="1"/>
  <c r="BI39" i="11" s="1"/>
  <c r="BJ39" i="11" s="1"/>
  <c r="BK39" i="11" s="1"/>
  <c r="BL39" i="11" s="1"/>
  <c r="BM39" i="11" s="1"/>
  <c r="BN39" i="11" s="1"/>
  <c r="N32" i="11"/>
  <c r="O32" i="11" s="1"/>
  <c r="P32" i="11" s="1"/>
  <c r="Q32" i="11" s="1"/>
  <c r="R32" i="11" s="1"/>
  <c r="S32" i="11" s="1"/>
  <c r="T32" i="11" s="1"/>
  <c r="U32" i="11" s="1"/>
  <c r="V32" i="11" s="1"/>
  <c r="W32" i="11" s="1"/>
  <c r="X32" i="11" s="1"/>
  <c r="Y32" i="11" s="1"/>
  <c r="Z32" i="11" s="1"/>
  <c r="AA32" i="11" s="1"/>
  <c r="AB32" i="11" s="1"/>
  <c r="AC32" i="11" s="1"/>
  <c r="AD32" i="11" s="1"/>
  <c r="AE32" i="11" s="1"/>
  <c r="AF32" i="11" s="1"/>
  <c r="AG32" i="11" s="1"/>
  <c r="AH32" i="11" s="1"/>
  <c r="AI32" i="11" s="1"/>
  <c r="AJ32" i="11" s="1"/>
  <c r="AK32" i="11" s="1"/>
  <c r="AL32" i="11" s="1"/>
  <c r="AM32" i="11" s="1"/>
  <c r="AN32" i="11" s="1"/>
  <c r="AO32" i="11" s="1"/>
  <c r="AP32" i="11" s="1"/>
  <c r="AQ32" i="11" s="1"/>
  <c r="AR32" i="11" s="1"/>
  <c r="AS32" i="11" s="1"/>
  <c r="AT32" i="11" s="1"/>
  <c r="AU32" i="11" s="1"/>
  <c r="AV32" i="11" s="1"/>
  <c r="AW32" i="11" s="1"/>
  <c r="AX32" i="11" s="1"/>
  <c r="AY32" i="11" s="1"/>
  <c r="AZ32" i="11" s="1"/>
  <c r="BA32" i="11" s="1"/>
  <c r="BB32" i="11" s="1"/>
  <c r="BC32" i="11" s="1"/>
  <c r="BD32" i="11" s="1"/>
  <c r="BE32" i="11" s="1"/>
  <c r="BF32" i="11" s="1"/>
  <c r="BG32" i="11" s="1"/>
  <c r="BH32" i="11" s="1"/>
  <c r="BI32" i="11" s="1"/>
  <c r="BJ32" i="11" s="1"/>
  <c r="BK32" i="11" s="1"/>
  <c r="BL32" i="11" s="1"/>
  <c r="BM32" i="11" s="1"/>
  <c r="BN32" i="11" s="1"/>
  <c r="N53" i="11"/>
  <c r="O53" i="11" s="1"/>
  <c r="P53" i="11" s="1"/>
  <c r="Q53" i="11" s="1"/>
  <c r="R53" i="11" s="1"/>
  <c r="S53" i="11" s="1"/>
  <c r="T53" i="11" s="1"/>
  <c r="U53" i="11" s="1"/>
  <c r="V53" i="11" s="1"/>
  <c r="W53" i="11" s="1"/>
  <c r="X53" i="11" s="1"/>
  <c r="Y53" i="11" s="1"/>
  <c r="Z53" i="11" s="1"/>
  <c r="AA53" i="11" s="1"/>
  <c r="AB53" i="11" s="1"/>
  <c r="AC53" i="11" s="1"/>
  <c r="AD53" i="11" s="1"/>
  <c r="AE53" i="11" s="1"/>
  <c r="AF53" i="11" s="1"/>
  <c r="AG53" i="11" s="1"/>
  <c r="AH53" i="11" s="1"/>
  <c r="AI53" i="11" s="1"/>
  <c r="AJ53" i="11" s="1"/>
  <c r="AK53" i="11" s="1"/>
  <c r="AL53" i="11" s="1"/>
  <c r="AM53" i="11" s="1"/>
  <c r="AN53" i="11" s="1"/>
  <c r="AO53" i="11" s="1"/>
  <c r="AP53" i="11" s="1"/>
  <c r="AQ53" i="11" s="1"/>
  <c r="AR53" i="11" s="1"/>
  <c r="AS53" i="11" s="1"/>
  <c r="AT53" i="11" s="1"/>
  <c r="AU53" i="11" s="1"/>
  <c r="AV53" i="11" s="1"/>
  <c r="AW53" i="11" s="1"/>
  <c r="AX53" i="11" s="1"/>
  <c r="AY53" i="11" s="1"/>
  <c r="AZ53" i="11" s="1"/>
  <c r="BA53" i="11" s="1"/>
  <c r="BB53" i="11" s="1"/>
  <c r="BC53" i="11" s="1"/>
  <c r="BD53" i="11" s="1"/>
  <c r="BE53" i="11" s="1"/>
  <c r="BF53" i="11" s="1"/>
  <c r="BG53" i="11" s="1"/>
  <c r="BH53" i="11" s="1"/>
  <c r="BI53" i="11" s="1"/>
  <c r="BJ53" i="11" s="1"/>
  <c r="BK53" i="11" s="1"/>
  <c r="BL53" i="11" s="1"/>
  <c r="BM53" i="11" s="1"/>
  <c r="BN53" i="11" s="1"/>
  <c r="N57" i="11"/>
  <c r="O57" i="11" s="1"/>
  <c r="P57" i="11" s="1"/>
  <c r="Q57" i="11" s="1"/>
  <c r="R57" i="11" s="1"/>
  <c r="S57" i="11" s="1"/>
  <c r="T57" i="11" s="1"/>
  <c r="U57" i="11" s="1"/>
  <c r="V57" i="11" s="1"/>
  <c r="W57" i="11" s="1"/>
  <c r="X57" i="11" s="1"/>
  <c r="Y57" i="11" s="1"/>
  <c r="Z57" i="11" s="1"/>
  <c r="AA57" i="11" s="1"/>
  <c r="AB57" i="11" s="1"/>
  <c r="AC57" i="11" s="1"/>
  <c r="AD57" i="11" s="1"/>
  <c r="AE57" i="11" s="1"/>
  <c r="AF57" i="11" s="1"/>
  <c r="AG57" i="11" s="1"/>
  <c r="AH57" i="11" s="1"/>
  <c r="AI57" i="11" s="1"/>
  <c r="AJ57" i="11" s="1"/>
  <c r="AK57" i="11" s="1"/>
  <c r="AL57" i="11" s="1"/>
  <c r="AM57" i="11" s="1"/>
  <c r="AN57" i="11" s="1"/>
  <c r="AO57" i="11" s="1"/>
  <c r="AP57" i="11" s="1"/>
  <c r="AQ57" i="11" s="1"/>
  <c r="AR57" i="11" s="1"/>
  <c r="AS57" i="11" s="1"/>
  <c r="AT57" i="11" s="1"/>
  <c r="AU57" i="11" s="1"/>
  <c r="AV57" i="11" s="1"/>
  <c r="AW57" i="11" s="1"/>
  <c r="AX57" i="11" s="1"/>
  <c r="AY57" i="11" s="1"/>
  <c r="AZ57" i="11" s="1"/>
  <c r="BA57" i="11" s="1"/>
  <c r="BB57" i="11" s="1"/>
  <c r="BC57" i="11" s="1"/>
  <c r="BD57" i="11" s="1"/>
  <c r="BE57" i="11" s="1"/>
  <c r="BF57" i="11" s="1"/>
  <c r="BG57" i="11" s="1"/>
  <c r="BH57" i="11" s="1"/>
  <c r="BI57" i="11" s="1"/>
  <c r="BJ57" i="11" s="1"/>
  <c r="BK57" i="11" s="1"/>
  <c r="BL57" i="11" s="1"/>
  <c r="BM57" i="11" s="1"/>
  <c r="BN57" i="11" s="1"/>
  <c r="N35" i="11"/>
  <c r="O35" i="11" s="1"/>
  <c r="P35" i="11" s="1"/>
  <c r="Q35" i="11" s="1"/>
  <c r="R35" i="11" s="1"/>
  <c r="S35" i="11" s="1"/>
  <c r="T35" i="11" s="1"/>
  <c r="U35" i="11" s="1"/>
  <c r="V35" i="11" s="1"/>
  <c r="W35" i="11" s="1"/>
  <c r="X35" i="11" s="1"/>
  <c r="Y35" i="11" s="1"/>
  <c r="Z35" i="11" s="1"/>
  <c r="AA35" i="11" s="1"/>
  <c r="AB35" i="11" s="1"/>
  <c r="AC35" i="11" s="1"/>
  <c r="AD35" i="11" s="1"/>
  <c r="AE35" i="11" s="1"/>
  <c r="AF35" i="11" s="1"/>
  <c r="AG35" i="11" s="1"/>
  <c r="AH35" i="11" s="1"/>
  <c r="AI35" i="11" s="1"/>
  <c r="AJ35" i="11" s="1"/>
  <c r="AK35" i="11" s="1"/>
  <c r="AL35" i="11" s="1"/>
  <c r="AM35" i="11" s="1"/>
  <c r="AN35" i="11" s="1"/>
  <c r="AO35" i="11" s="1"/>
  <c r="AP35" i="11" s="1"/>
  <c r="AQ35" i="11" s="1"/>
  <c r="AR35" i="11" s="1"/>
  <c r="AS35" i="11" s="1"/>
  <c r="AT35" i="11" s="1"/>
  <c r="AU35" i="11" s="1"/>
  <c r="AV35" i="11" s="1"/>
  <c r="AW35" i="11" s="1"/>
  <c r="AX35" i="11" s="1"/>
  <c r="AY35" i="11" s="1"/>
  <c r="AZ35" i="11" s="1"/>
  <c r="BA35" i="11" s="1"/>
  <c r="BB35" i="11" s="1"/>
  <c r="BC35" i="11" s="1"/>
  <c r="BD35" i="11" s="1"/>
  <c r="BE35" i="11" s="1"/>
  <c r="BF35" i="11" s="1"/>
  <c r="BG35" i="11" s="1"/>
  <c r="BH35" i="11" s="1"/>
  <c r="BI35" i="11" s="1"/>
  <c r="BJ35" i="11" s="1"/>
  <c r="BK35" i="11" s="1"/>
  <c r="BL35" i="11" s="1"/>
  <c r="BM35" i="11" s="1"/>
  <c r="BN35" i="11" s="1"/>
  <c r="P144" i="4"/>
  <c r="Q144" i="4" s="1"/>
  <c r="R144" i="4" s="1"/>
  <c r="S144" i="4" s="1"/>
  <c r="T144" i="4" s="1"/>
  <c r="U144" i="4" s="1"/>
  <c r="V144" i="4" s="1"/>
  <c r="W144" i="4" s="1"/>
  <c r="X144" i="4" s="1"/>
  <c r="Y144" i="4" s="1"/>
  <c r="Z144" i="4" s="1"/>
  <c r="AA144" i="4" s="1"/>
  <c r="AB144" i="4" s="1"/>
  <c r="AC144" i="4" s="1"/>
  <c r="AD144" i="4" s="1"/>
  <c r="AE144" i="4" s="1"/>
  <c r="AF144" i="4" s="1"/>
  <c r="AG144" i="4" s="1"/>
  <c r="AH144" i="4" s="1"/>
  <c r="AI144" i="4" s="1"/>
  <c r="AJ144" i="4" s="1"/>
  <c r="AK144" i="4" s="1"/>
  <c r="AL144" i="4" s="1"/>
  <c r="AM144" i="4" s="1"/>
  <c r="AN144" i="4" s="1"/>
  <c r="AO144" i="4" s="1"/>
  <c r="AP144" i="4" s="1"/>
  <c r="AQ144" i="4" s="1"/>
  <c r="AR144" i="4" s="1"/>
  <c r="AS144" i="4" s="1"/>
  <c r="AT144" i="4" s="1"/>
  <c r="AU144" i="4" s="1"/>
  <c r="AV144" i="4" s="1"/>
  <c r="AW144" i="4" s="1"/>
  <c r="AX144" i="4" s="1"/>
  <c r="AY144" i="4" s="1"/>
  <c r="AZ144" i="4" s="1"/>
  <c r="BA144" i="4" s="1"/>
  <c r="BB144" i="4" s="1"/>
  <c r="BC144" i="4" s="1"/>
  <c r="BD144" i="4" s="1"/>
  <c r="BE144" i="4" s="1"/>
  <c r="BF144" i="4" s="1"/>
  <c r="BG144" i="4" s="1"/>
  <c r="BH144" i="4" s="1"/>
  <c r="BI144" i="4" s="1"/>
  <c r="BJ144" i="4" s="1"/>
  <c r="BK144" i="4" s="1"/>
  <c r="BL144" i="4" s="1"/>
  <c r="BM144" i="4" s="1"/>
  <c r="BN144" i="4" s="1"/>
  <c r="BO144" i="4" s="1"/>
  <c r="BP144" i="4" s="1"/>
  <c r="N59" i="11"/>
  <c r="O59" i="11" s="1"/>
  <c r="P59" i="11" s="1"/>
  <c r="Q59" i="11" s="1"/>
  <c r="R59" i="11" s="1"/>
  <c r="S59" i="11" s="1"/>
  <c r="T59" i="11" s="1"/>
  <c r="U59" i="11" s="1"/>
  <c r="V59" i="11" s="1"/>
  <c r="W59" i="11" s="1"/>
  <c r="X59" i="11" s="1"/>
  <c r="Y59" i="11" s="1"/>
  <c r="Z59" i="11" s="1"/>
  <c r="AA59" i="11" s="1"/>
  <c r="AB59" i="11" s="1"/>
  <c r="AC59" i="11" s="1"/>
  <c r="AD59" i="11" s="1"/>
  <c r="AE59" i="11" s="1"/>
  <c r="AF59" i="11" s="1"/>
  <c r="AG59" i="11" s="1"/>
  <c r="AH59" i="11" s="1"/>
  <c r="AI59" i="11" s="1"/>
  <c r="AJ59" i="11" s="1"/>
  <c r="AK59" i="11" s="1"/>
  <c r="AL59" i="11" s="1"/>
  <c r="AM59" i="11" s="1"/>
  <c r="AN59" i="11" s="1"/>
  <c r="AO59" i="11" s="1"/>
  <c r="AP59" i="11" s="1"/>
  <c r="AQ59" i="11" s="1"/>
  <c r="AR59" i="11" s="1"/>
  <c r="AS59" i="11" s="1"/>
  <c r="AT59" i="11" s="1"/>
  <c r="AU59" i="11" s="1"/>
  <c r="AV59" i="11" s="1"/>
  <c r="AW59" i="11" s="1"/>
  <c r="AX59" i="11" s="1"/>
  <c r="AY59" i="11" s="1"/>
  <c r="AZ59" i="11" s="1"/>
  <c r="BA59" i="11" s="1"/>
  <c r="BB59" i="11" s="1"/>
  <c r="BC59" i="11" s="1"/>
  <c r="BD59" i="11" s="1"/>
  <c r="BE59" i="11" s="1"/>
  <c r="BF59" i="11" s="1"/>
  <c r="BG59" i="11" s="1"/>
  <c r="BH59" i="11" s="1"/>
  <c r="BI59" i="11" s="1"/>
  <c r="BJ59" i="11" s="1"/>
  <c r="BK59" i="11" s="1"/>
  <c r="BL59" i="11" s="1"/>
  <c r="BM59" i="11" s="1"/>
  <c r="BN59" i="11" s="1"/>
  <c r="N68" i="11"/>
  <c r="O68" i="11" s="1"/>
  <c r="P68" i="11" s="1"/>
  <c r="Q68" i="11" s="1"/>
  <c r="R68" i="11" s="1"/>
  <c r="S68" i="11" s="1"/>
  <c r="T68" i="11" s="1"/>
  <c r="U68" i="11" s="1"/>
  <c r="V68" i="11" s="1"/>
  <c r="W68" i="11" s="1"/>
  <c r="X68" i="11" s="1"/>
  <c r="Y68" i="11" s="1"/>
  <c r="Z68" i="11" s="1"/>
  <c r="AA68" i="11" s="1"/>
  <c r="AB68" i="11" s="1"/>
  <c r="AC68" i="11" s="1"/>
  <c r="AD68" i="11" s="1"/>
  <c r="AE68" i="11" s="1"/>
  <c r="AF68" i="11" s="1"/>
  <c r="AG68" i="11" s="1"/>
  <c r="AH68" i="11" s="1"/>
  <c r="AI68" i="11" s="1"/>
  <c r="AJ68" i="11" s="1"/>
  <c r="AK68" i="11" s="1"/>
  <c r="AL68" i="11" s="1"/>
  <c r="AM68" i="11" s="1"/>
  <c r="AN68" i="11" s="1"/>
  <c r="AO68" i="11" s="1"/>
  <c r="AP68" i="11" s="1"/>
  <c r="AQ68" i="11" s="1"/>
  <c r="AR68" i="11" s="1"/>
  <c r="AS68" i="11" s="1"/>
  <c r="AT68" i="11" s="1"/>
  <c r="AU68" i="11" s="1"/>
  <c r="AV68" i="11" s="1"/>
  <c r="AW68" i="11" s="1"/>
  <c r="AX68" i="11" s="1"/>
  <c r="AY68" i="11" s="1"/>
  <c r="AZ68" i="11" s="1"/>
  <c r="BA68" i="11" s="1"/>
  <c r="BB68" i="11" s="1"/>
  <c r="BC68" i="11" s="1"/>
  <c r="BD68" i="11" s="1"/>
  <c r="BE68" i="11" s="1"/>
  <c r="BF68" i="11" s="1"/>
  <c r="BG68" i="11" s="1"/>
  <c r="BH68" i="11" s="1"/>
  <c r="BI68" i="11" s="1"/>
  <c r="BJ68" i="11" s="1"/>
  <c r="BK68" i="11" s="1"/>
  <c r="BL68" i="11" s="1"/>
  <c r="BM68" i="11" s="1"/>
  <c r="BN68" i="11" s="1"/>
  <c r="N58" i="11"/>
  <c r="O58" i="11" s="1"/>
  <c r="P58" i="11" s="1"/>
  <c r="Q58" i="11" s="1"/>
  <c r="R58" i="11" s="1"/>
  <c r="S58" i="11" s="1"/>
  <c r="T58" i="11" s="1"/>
  <c r="U58" i="11" s="1"/>
  <c r="V58" i="11" s="1"/>
  <c r="W58" i="11" s="1"/>
  <c r="X58" i="11" s="1"/>
  <c r="Y58" i="11" s="1"/>
  <c r="Z58" i="11" s="1"/>
  <c r="AA58" i="11" s="1"/>
  <c r="AB58" i="11" s="1"/>
  <c r="AC58" i="11" s="1"/>
  <c r="AD58" i="11" s="1"/>
  <c r="AE58" i="11" s="1"/>
  <c r="AF58" i="11" s="1"/>
  <c r="AG58" i="11" s="1"/>
  <c r="AH58" i="11" s="1"/>
  <c r="AI58" i="11" s="1"/>
  <c r="AJ58" i="11" s="1"/>
  <c r="AK58" i="11" s="1"/>
  <c r="AL58" i="11" s="1"/>
  <c r="AM58" i="11" s="1"/>
  <c r="AN58" i="11" s="1"/>
  <c r="AO58" i="11" s="1"/>
  <c r="AP58" i="11" s="1"/>
  <c r="AQ58" i="11" s="1"/>
  <c r="AR58" i="11" s="1"/>
  <c r="AS58" i="11" s="1"/>
  <c r="AT58" i="11" s="1"/>
  <c r="AU58" i="11" s="1"/>
  <c r="AV58" i="11" s="1"/>
  <c r="AW58" i="11" s="1"/>
  <c r="AX58" i="11" s="1"/>
  <c r="AY58" i="11" s="1"/>
  <c r="AZ58" i="11" s="1"/>
  <c r="BA58" i="11" s="1"/>
  <c r="BB58" i="11" s="1"/>
  <c r="BC58" i="11" s="1"/>
  <c r="BD58" i="11" s="1"/>
  <c r="BE58" i="11" s="1"/>
  <c r="BF58" i="11" s="1"/>
  <c r="BG58" i="11" s="1"/>
  <c r="BH58" i="11" s="1"/>
  <c r="BI58" i="11" s="1"/>
  <c r="BJ58" i="11" s="1"/>
  <c r="BK58" i="11" s="1"/>
  <c r="BL58" i="11" s="1"/>
  <c r="BM58" i="11" s="1"/>
  <c r="BN58" i="11" s="1"/>
  <c r="W9" i="11"/>
  <c r="X9" i="11" s="1"/>
  <c r="Y9" i="11" s="1"/>
  <c r="Z9" i="11" s="1"/>
  <c r="AA9" i="11" s="1"/>
  <c r="AB9" i="11" s="1"/>
  <c r="AC9" i="11" s="1"/>
  <c r="AD9" i="11" s="1"/>
  <c r="AE9" i="11" s="1"/>
  <c r="AF9" i="11" s="1"/>
  <c r="AG9" i="11" s="1"/>
  <c r="AH9" i="11" s="1"/>
  <c r="AI9" i="11" s="1"/>
  <c r="AJ9" i="11" s="1"/>
  <c r="AK9" i="11" s="1"/>
  <c r="AL9" i="11" s="1"/>
  <c r="AM9" i="11" s="1"/>
  <c r="AN9" i="11" s="1"/>
  <c r="AO9" i="11" s="1"/>
  <c r="AP9" i="11" s="1"/>
  <c r="AQ9" i="11" s="1"/>
  <c r="AR9" i="11" s="1"/>
  <c r="AS9" i="11" s="1"/>
  <c r="AT9" i="11" s="1"/>
  <c r="AU9" i="11" s="1"/>
  <c r="AV9" i="11" s="1"/>
  <c r="AW9" i="11" s="1"/>
  <c r="AX9" i="11" s="1"/>
  <c r="AY9" i="11" s="1"/>
  <c r="AZ9" i="11" s="1"/>
  <c r="BA9" i="11" s="1"/>
  <c r="BB9" i="11" s="1"/>
  <c r="BC9" i="11" s="1"/>
  <c r="BD9" i="11" s="1"/>
  <c r="BE9" i="11" s="1"/>
  <c r="BF9" i="11" s="1"/>
  <c r="BG9" i="11" s="1"/>
  <c r="BH9" i="11" s="1"/>
  <c r="BI9" i="11" s="1"/>
  <c r="BJ9" i="11" s="1"/>
  <c r="BK9" i="11" s="1"/>
  <c r="BL9" i="11" s="1"/>
  <c r="BM9" i="11" s="1"/>
  <c r="BN9" i="11" s="1"/>
  <c r="BO9" i="11" s="1"/>
  <c r="BP9" i="11" s="1"/>
  <c r="BQ9" i="11" s="1"/>
  <c r="BR9" i="11" s="1"/>
  <c r="BS9" i="11" s="1"/>
  <c r="BT9" i="11" s="1"/>
  <c r="BU9" i="11" s="1"/>
  <c r="BV9" i="11" s="1"/>
  <c r="BW9" i="11" s="1"/>
  <c r="L10" i="4"/>
  <c r="M10" i="4" s="1"/>
  <c r="N10" i="4" s="1"/>
  <c r="O10" i="4" s="1"/>
  <c r="P10" i="4" s="1"/>
  <c r="Q10" i="4" s="1"/>
  <c r="R10" i="4" s="1"/>
  <c r="S10" i="4" s="1"/>
  <c r="T10" i="4" s="1"/>
  <c r="U10" i="4" s="1"/>
  <c r="V10" i="4" s="1"/>
  <c r="W10" i="4" s="1"/>
  <c r="X10" i="4" s="1"/>
  <c r="Y10" i="4" s="1"/>
  <c r="Z10" i="4" s="1"/>
  <c r="AA10" i="4" s="1"/>
  <c r="AB10" i="4" s="1"/>
  <c r="AC10" i="4" s="1"/>
  <c r="AD10" i="4" s="1"/>
  <c r="AE10" i="4" s="1"/>
  <c r="AF10" i="4" s="1"/>
  <c r="AG10" i="4" s="1"/>
  <c r="AH10" i="4" s="1"/>
  <c r="AI10" i="4" s="1"/>
  <c r="AJ10" i="4" s="1"/>
  <c r="AK10" i="4" s="1"/>
  <c r="AL10" i="4" s="1"/>
  <c r="AM10" i="4" s="1"/>
  <c r="AN10" i="4" s="1"/>
  <c r="AO10" i="4" s="1"/>
  <c r="AP10" i="4" s="1"/>
  <c r="AQ10" i="4" s="1"/>
  <c r="AR10" i="4" s="1"/>
  <c r="AS10" i="4" s="1"/>
  <c r="AT10" i="4" s="1"/>
  <c r="AU10" i="4" s="1"/>
  <c r="AV10" i="4" s="1"/>
  <c r="AW10" i="4" s="1"/>
  <c r="AX10" i="4" s="1"/>
  <c r="AY10" i="4" s="1"/>
  <c r="AZ10" i="4" s="1"/>
  <c r="BA10" i="4" s="1"/>
  <c r="BB10" i="4" s="1"/>
  <c r="BC10" i="4" s="1"/>
  <c r="BD10" i="4" s="1"/>
  <c r="BE10" i="4" s="1"/>
  <c r="BF10" i="4" s="1"/>
  <c r="BG10" i="4" s="1"/>
  <c r="BH10" i="4" s="1"/>
  <c r="BI10" i="4" s="1"/>
  <c r="BJ10" i="4" s="1"/>
  <c r="BK10" i="4" s="1"/>
  <c r="BL10" i="4" s="1"/>
  <c r="R37" i="6"/>
  <c r="S37" i="6" s="1"/>
  <c r="T37" i="6" s="1"/>
  <c r="U37" i="6" s="1"/>
  <c r="V37" i="6" s="1"/>
  <c r="W37" i="6" s="1"/>
  <c r="X37" i="6" s="1"/>
  <c r="Y37" i="6" s="1"/>
  <c r="Z37" i="6" s="1"/>
  <c r="AA37" i="6" s="1"/>
  <c r="AB37" i="6" s="1"/>
  <c r="AC37" i="6" s="1"/>
  <c r="AD37" i="6" s="1"/>
  <c r="AE37" i="6" s="1"/>
  <c r="AF37" i="6" s="1"/>
  <c r="AG37" i="6" s="1"/>
  <c r="AH37" i="6" s="1"/>
  <c r="AI37" i="6" s="1"/>
  <c r="AJ37" i="6" s="1"/>
  <c r="AK37" i="6" s="1"/>
  <c r="AL37" i="6" s="1"/>
  <c r="AM37" i="6" s="1"/>
  <c r="AN37" i="6" s="1"/>
  <c r="AO37" i="6" s="1"/>
  <c r="AP37" i="6" s="1"/>
  <c r="AQ37" i="6" s="1"/>
  <c r="AR37" i="6" s="1"/>
  <c r="AS37" i="6" s="1"/>
  <c r="AT37" i="6" s="1"/>
  <c r="AU37" i="6" s="1"/>
  <c r="AV37" i="6" s="1"/>
  <c r="AW37" i="6" s="1"/>
  <c r="AX37" i="6" s="1"/>
  <c r="AY37" i="6" s="1"/>
  <c r="AZ37" i="6" s="1"/>
  <c r="BA37" i="6" s="1"/>
  <c r="BB37" i="6" s="1"/>
  <c r="BC37" i="6" s="1"/>
  <c r="BD37" i="6" s="1"/>
  <c r="BE37" i="6" s="1"/>
  <c r="BF37" i="6" s="1"/>
  <c r="BG37" i="6" s="1"/>
  <c r="BH37" i="6" s="1"/>
  <c r="BI37" i="6" s="1"/>
  <c r="BJ37" i="6" s="1"/>
  <c r="BK37" i="6" s="1"/>
  <c r="BL37" i="6" s="1"/>
  <c r="BM37" i="6" s="1"/>
  <c r="BN37" i="6" s="1"/>
  <c r="BO37" i="6" s="1"/>
  <c r="BP37" i="6" s="1"/>
  <c r="BQ37" i="6" s="1"/>
  <c r="BR37" i="6" s="1"/>
  <c r="L170" i="4"/>
  <c r="M170" i="4" s="1"/>
  <c r="N170" i="4" s="1"/>
  <c r="O170" i="4" s="1"/>
  <c r="P170" i="4" s="1"/>
  <c r="Q170" i="4" s="1"/>
  <c r="R170" i="4" s="1"/>
  <c r="S170" i="4" s="1"/>
  <c r="T170" i="4" s="1"/>
  <c r="U170" i="4" s="1"/>
  <c r="V170" i="4" s="1"/>
  <c r="W170" i="4" s="1"/>
  <c r="X170" i="4" s="1"/>
  <c r="Y170" i="4" s="1"/>
  <c r="Z170" i="4" s="1"/>
  <c r="AA170" i="4" s="1"/>
  <c r="AB170" i="4" s="1"/>
  <c r="AC170" i="4" s="1"/>
  <c r="AD170" i="4" s="1"/>
  <c r="AE170" i="4" s="1"/>
  <c r="AF170" i="4" s="1"/>
  <c r="AG170" i="4" s="1"/>
  <c r="AH170" i="4" s="1"/>
  <c r="AI170" i="4" s="1"/>
  <c r="AJ170" i="4" s="1"/>
  <c r="AK170" i="4" s="1"/>
  <c r="AL170" i="4" s="1"/>
  <c r="AM170" i="4" s="1"/>
  <c r="AN170" i="4" s="1"/>
  <c r="AO170" i="4" s="1"/>
  <c r="AP170" i="4" s="1"/>
  <c r="AQ170" i="4" s="1"/>
  <c r="AR170" i="4" s="1"/>
  <c r="AS170" i="4" s="1"/>
  <c r="AT170" i="4" s="1"/>
  <c r="AU170" i="4" s="1"/>
  <c r="AV170" i="4" s="1"/>
  <c r="AW170" i="4" s="1"/>
  <c r="AX170" i="4" s="1"/>
  <c r="AY170" i="4" s="1"/>
  <c r="AZ170" i="4" s="1"/>
  <c r="BA170" i="4" s="1"/>
  <c r="BB170" i="4" s="1"/>
  <c r="BC170" i="4" s="1"/>
  <c r="BD170" i="4" s="1"/>
  <c r="BE170" i="4" s="1"/>
  <c r="BF170" i="4" s="1"/>
  <c r="BG170" i="4" s="1"/>
  <c r="BH170" i="4" s="1"/>
  <c r="BI170" i="4" s="1"/>
  <c r="BJ170" i="4" s="1"/>
  <c r="BK170" i="4" s="1"/>
  <c r="BL170" i="4" s="1"/>
  <c r="R18" i="6"/>
  <c r="S18" i="6" s="1"/>
  <c r="T18" i="6" s="1"/>
  <c r="U18" i="6" s="1"/>
  <c r="V18" i="6" s="1"/>
  <c r="W18" i="6" s="1"/>
  <c r="X18" i="6" s="1"/>
  <c r="Y18" i="6" s="1"/>
  <c r="Z18" i="6" s="1"/>
  <c r="AA18" i="6" s="1"/>
  <c r="AB18" i="6" s="1"/>
  <c r="AC18" i="6" s="1"/>
  <c r="AD18" i="6" s="1"/>
  <c r="AE18" i="6" s="1"/>
  <c r="AF18" i="6" s="1"/>
  <c r="AG18" i="6" s="1"/>
  <c r="AH18" i="6" s="1"/>
  <c r="AI18" i="6" s="1"/>
  <c r="AJ18" i="6" s="1"/>
  <c r="AK18" i="6" s="1"/>
  <c r="AL18" i="6" s="1"/>
  <c r="AM18" i="6" s="1"/>
  <c r="AN18" i="6" s="1"/>
  <c r="AO18" i="6" s="1"/>
  <c r="AP18" i="6" s="1"/>
  <c r="AQ18" i="6" s="1"/>
  <c r="AR18" i="6" s="1"/>
  <c r="AS18" i="6" s="1"/>
  <c r="AT18" i="6" s="1"/>
  <c r="AU18" i="6" s="1"/>
  <c r="AV18" i="6" s="1"/>
  <c r="AW18" i="6" s="1"/>
  <c r="AX18" i="6" s="1"/>
  <c r="AY18" i="6" s="1"/>
  <c r="AZ18" i="6" s="1"/>
  <c r="BA18" i="6" s="1"/>
  <c r="BB18" i="6" s="1"/>
  <c r="BC18" i="6" s="1"/>
  <c r="BD18" i="6" s="1"/>
  <c r="BE18" i="6" s="1"/>
  <c r="BF18" i="6" s="1"/>
  <c r="BG18" i="6" s="1"/>
  <c r="BH18" i="6" s="1"/>
  <c r="BI18" i="6" s="1"/>
  <c r="BJ18" i="6" s="1"/>
  <c r="BK18" i="6" s="1"/>
  <c r="BL18" i="6" s="1"/>
  <c r="BM18" i="6" s="1"/>
  <c r="BN18" i="6" s="1"/>
  <c r="BO18" i="6" s="1"/>
  <c r="BP18" i="6" s="1"/>
  <c r="BQ18" i="6" s="1"/>
  <c r="BR18" i="6" s="1"/>
  <c r="L294" i="4"/>
  <c r="M294" i="4" s="1"/>
  <c r="N294" i="4" s="1"/>
  <c r="O294" i="4" s="1"/>
  <c r="P294" i="4" s="1"/>
  <c r="Q294" i="4" s="1"/>
  <c r="R294" i="4" s="1"/>
  <c r="S294" i="4" s="1"/>
  <c r="T294" i="4" s="1"/>
  <c r="U294" i="4" s="1"/>
  <c r="V294" i="4" s="1"/>
  <c r="W294" i="4" s="1"/>
  <c r="X294" i="4" s="1"/>
  <c r="Y294" i="4" s="1"/>
  <c r="Z294" i="4" s="1"/>
  <c r="AA294" i="4" s="1"/>
  <c r="AB294" i="4" s="1"/>
  <c r="AC294" i="4" s="1"/>
  <c r="AD294" i="4" s="1"/>
  <c r="AE294" i="4" s="1"/>
  <c r="AF294" i="4" s="1"/>
  <c r="AG294" i="4" s="1"/>
  <c r="AH294" i="4" s="1"/>
  <c r="AI294" i="4" s="1"/>
  <c r="AJ294" i="4" s="1"/>
  <c r="AK294" i="4" s="1"/>
  <c r="AL294" i="4" s="1"/>
  <c r="AM294" i="4" s="1"/>
  <c r="AN294" i="4" s="1"/>
  <c r="AO294" i="4" s="1"/>
  <c r="AP294" i="4" s="1"/>
  <c r="AQ294" i="4" s="1"/>
  <c r="AR294" i="4" s="1"/>
  <c r="AS294" i="4" s="1"/>
  <c r="AT294" i="4" s="1"/>
  <c r="AU294" i="4" s="1"/>
  <c r="AV294" i="4" s="1"/>
  <c r="AW294" i="4" s="1"/>
  <c r="AX294" i="4" s="1"/>
  <c r="AY294" i="4" s="1"/>
  <c r="AZ294" i="4" s="1"/>
  <c r="BA294" i="4" s="1"/>
  <c r="BB294" i="4" s="1"/>
  <c r="BC294" i="4" s="1"/>
  <c r="BD294" i="4" s="1"/>
  <c r="BE294" i="4" s="1"/>
  <c r="BF294" i="4" s="1"/>
  <c r="BG294" i="4" s="1"/>
  <c r="BH294" i="4" s="1"/>
  <c r="BI294" i="4" s="1"/>
  <c r="BJ294" i="4" s="1"/>
  <c r="BK294" i="4" s="1"/>
  <c r="BL294" i="4" s="1"/>
  <c r="L270" i="4"/>
  <c r="M270" i="4" s="1"/>
  <c r="N270" i="4" s="1"/>
  <c r="O270" i="4" s="1"/>
  <c r="P270" i="4" s="1"/>
  <c r="Q270" i="4" s="1"/>
  <c r="R270" i="4" s="1"/>
  <c r="S270" i="4" s="1"/>
  <c r="T270" i="4" s="1"/>
  <c r="U270" i="4" s="1"/>
  <c r="V270" i="4" s="1"/>
  <c r="W270" i="4" s="1"/>
  <c r="X270" i="4" s="1"/>
  <c r="Y270" i="4" s="1"/>
  <c r="Z270" i="4" s="1"/>
  <c r="AA270" i="4" s="1"/>
  <c r="AB270" i="4" s="1"/>
  <c r="AC270" i="4" s="1"/>
  <c r="AD270" i="4" s="1"/>
  <c r="AE270" i="4" s="1"/>
  <c r="AF270" i="4" s="1"/>
  <c r="AG270" i="4" s="1"/>
  <c r="AH270" i="4" s="1"/>
  <c r="AI270" i="4" s="1"/>
  <c r="AJ270" i="4" s="1"/>
  <c r="AK270" i="4" s="1"/>
  <c r="AL270" i="4" s="1"/>
  <c r="AM270" i="4" s="1"/>
  <c r="AN270" i="4" s="1"/>
  <c r="AO270" i="4" s="1"/>
  <c r="AP270" i="4" s="1"/>
  <c r="AQ270" i="4" s="1"/>
  <c r="AR270" i="4" s="1"/>
  <c r="AS270" i="4" s="1"/>
  <c r="AT270" i="4" s="1"/>
  <c r="AU270" i="4" s="1"/>
  <c r="AV270" i="4" s="1"/>
  <c r="AW270" i="4" s="1"/>
  <c r="AX270" i="4" s="1"/>
  <c r="AY270" i="4" s="1"/>
  <c r="AZ270" i="4" s="1"/>
  <c r="BA270" i="4" s="1"/>
  <c r="BB270" i="4" s="1"/>
  <c r="BC270" i="4" s="1"/>
  <c r="BD270" i="4" s="1"/>
  <c r="BE270" i="4" s="1"/>
  <c r="BF270" i="4" s="1"/>
  <c r="BG270" i="4" s="1"/>
  <c r="BH270" i="4" s="1"/>
  <c r="BI270" i="4" s="1"/>
  <c r="BJ270" i="4" s="1"/>
  <c r="BK270" i="4" s="1"/>
  <c r="BL270" i="4" s="1"/>
  <c r="L57" i="4"/>
  <c r="M57" i="4" s="1"/>
  <c r="N57" i="4" s="1"/>
  <c r="O57" i="4" s="1"/>
  <c r="P57" i="4" s="1"/>
  <c r="Q57" i="4" s="1"/>
  <c r="R57" i="4" s="1"/>
  <c r="S57" i="4" s="1"/>
  <c r="T57" i="4" s="1"/>
  <c r="U57" i="4" s="1"/>
  <c r="V57" i="4" s="1"/>
  <c r="W57" i="4" s="1"/>
  <c r="X57" i="4" s="1"/>
  <c r="Y57" i="4" s="1"/>
  <c r="Z57" i="4" s="1"/>
  <c r="AA57" i="4" s="1"/>
  <c r="AB57" i="4" s="1"/>
  <c r="AC57" i="4" s="1"/>
  <c r="AD57" i="4" s="1"/>
  <c r="AE57" i="4" s="1"/>
  <c r="AF57" i="4" s="1"/>
  <c r="AG57" i="4" s="1"/>
  <c r="AH57" i="4" s="1"/>
  <c r="AI57" i="4" s="1"/>
  <c r="AJ57" i="4" s="1"/>
  <c r="AK57" i="4" s="1"/>
  <c r="AL57" i="4" s="1"/>
  <c r="AM57" i="4" s="1"/>
  <c r="AN57" i="4" s="1"/>
  <c r="AO57" i="4" s="1"/>
  <c r="AP57" i="4" s="1"/>
  <c r="AQ57" i="4" s="1"/>
  <c r="AR57" i="4" s="1"/>
  <c r="AS57" i="4" s="1"/>
  <c r="AT57" i="4" s="1"/>
  <c r="AU57" i="4" s="1"/>
  <c r="AV57" i="4" s="1"/>
  <c r="AW57" i="4" s="1"/>
  <c r="AX57" i="4" s="1"/>
  <c r="AY57" i="4" s="1"/>
  <c r="AZ57" i="4" s="1"/>
  <c r="BA57" i="4" s="1"/>
  <c r="BB57" i="4" s="1"/>
  <c r="BC57" i="4" s="1"/>
  <c r="BD57" i="4" s="1"/>
  <c r="BE57" i="4" s="1"/>
  <c r="BF57" i="4" s="1"/>
  <c r="BG57" i="4" s="1"/>
  <c r="BH57" i="4" s="1"/>
  <c r="BI57" i="4" s="1"/>
  <c r="BJ57" i="4" s="1"/>
  <c r="BK57" i="4" s="1"/>
  <c r="BL57" i="4" s="1"/>
  <c r="L222" i="4"/>
  <c r="M222" i="4" s="1"/>
  <c r="N222" i="4" s="1"/>
  <c r="O222" i="4" s="1"/>
  <c r="P222" i="4" s="1"/>
  <c r="Q222" i="4" s="1"/>
  <c r="R222" i="4" s="1"/>
  <c r="S222" i="4" s="1"/>
  <c r="T222" i="4" s="1"/>
  <c r="U222" i="4" s="1"/>
  <c r="V222" i="4" s="1"/>
  <c r="W222" i="4" s="1"/>
  <c r="X222" i="4" s="1"/>
  <c r="Y222" i="4" s="1"/>
  <c r="Z222" i="4" s="1"/>
  <c r="AA222" i="4" s="1"/>
  <c r="AB222" i="4" s="1"/>
  <c r="AC222" i="4" s="1"/>
  <c r="AD222" i="4" s="1"/>
  <c r="AE222" i="4" s="1"/>
  <c r="AF222" i="4" s="1"/>
  <c r="AG222" i="4" s="1"/>
  <c r="AH222" i="4" s="1"/>
  <c r="AI222" i="4" s="1"/>
  <c r="AJ222" i="4" s="1"/>
  <c r="AK222" i="4" s="1"/>
  <c r="AL222" i="4" s="1"/>
  <c r="AM222" i="4" s="1"/>
  <c r="AN222" i="4" s="1"/>
  <c r="AO222" i="4" s="1"/>
  <c r="AP222" i="4" s="1"/>
  <c r="AQ222" i="4" s="1"/>
  <c r="AR222" i="4" s="1"/>
  <c r="AS222" i="4" s="1"/>
  <c r="AT222" i="4" s="1"/>
  <c r="AU222" i="4" s="1"/>
  <c r="AV222" i="4" s="1"/>
  <c r="AW222" i="4" s="1"/>
  <c r="AX222" i="4" s="1"/>
  <c r="AY222" i="4" s="1"/>
  <c r="AZ222" i="4" s="1"/>
  <c r="BA222" i="4" s="1"/>
  <c r="BB222" i="4" s="1"/>
  <c r="BC222" i="4" s="1"/>
  <c r="BD222" i="4" s="1"/>
  <c r="BE222" i="4" s="1"/>
  <c r="BF222" i="4" s="1"/>
  <c r="BG222" i="4" s="1"/>
  <c r="BH222" i="4" s="1"/>
  <c r="BI222" i="4" s="1"/>
  <c r="BJ222" i="4" s="1"/>
  <c r="BK222" i="4" s="1"/>
  <c r="BL222" i="4" s="1"/>
  <c r="L190" i="4"/>
  <c r="M190" i="4" s="1"/>
  <c r="N190" i="4" s="1"/>
  <c r="O190" i="4" s="1"/>
  <c r="P190" i="4" s="1"/>
  <c r="Q190" i="4" s="1"/>
  <c r="R190" i="4" s="1"/>
  <c r="S190" i="4" s="1"/>
  <c r="T190" i="4" s="1"/>
  <c r="U190" i="4" s="1"/>
  <c r="V190" i="4" s="1"/>
  <c r="W190" i="4" s="1"/>
  <c r="X190" i="4" s="1"/>
  <c r="Y190" i="4" s="1"/>
  <c r="Z190" i="4" s="1"/>
  <c r="AA190" i="4" s="1"/>
  <c r="AB190" i="4" s="1"/>
  <c r="AC190" i="4" s="1"/>
  <c r="AD190" i="4" s="1"/>
  <c r="AE190" i="4" s="1"/>
  <c r="AF190" i="4" s="1"/>
  <c r="AG190" i="4" s="1"/>
  <c r="AH190" i="4" s="1"/>
  <c r="AI190" i="4" s="1"/>
  <c r="AJ190" i="4" s="1"/>
  <c r="AK190" i="4" s="1"/>
  <c r="AL190" i="4" s="1"/>
  <c r="AM190" i="4" s="1"/>
  <c r="AN190" i="4" s="1"/>
  <c r="AO190" i="4" s="1"/>
  <c r="AP190" i="4" s="1"/>
  <c r="AQ190" i="4" s="1"/>
  <c r="AR190" i="4" s="1"/>
  <c r="AS190" i="4" s="1"/>
  <c r="AT190" i="4" s="1"/>
  <c r="AU190" i="4" s="1"/>
  <c r="AV190" i="4" s="1"/>
  <c r="AW190" i="4" s="1"/>
  <c r="AX190" i="4" s="1"/>
  <c r="AY190" i="4" s="1"/>
  <c r="AZ190" i="4" s="1"/>
  <c r="BA190" i="4" s="1"/>
  <c r="BB190" i="4" s="1"/>
  <c r="BC190" i="4" s="1"/>
  <c r="BD190" i="4" s="1"/>
  <c r="BE190" i="4" s="1"/>
  <c r="BF190" i="4" s="1"/>
  <c r="BG190" i="4" s="1"/>
  <c r="BH190" i="4" s="1"/>
  <c r="BI190" i="4" s="1"/>
  <c r="BJ190" i="4" s="1"/>
  <c r="BK190" i="4" s="1"/>
  <c r="BL190" i="4" s="1"/>
  <c r="L179" i="4"/>
  <c r="M179" i="4" s="1"/>
  <c r="N179" i="4" s="1"/>
  <c r="O179" i="4" s="1"/>
  <c r="P179" i="4" s="1"/>
  <c r="Q179" i="4" s="1"/>
  <c r="R179" i="4" s="1"/>
  <c r="S179" i="4" s="1"/>
  <c r="T179" i="4" s="1"/>
  <c r="U179" i="4" s="1"/>
  <c r="V179" i="4" s="1"/>
  <c r="W179" i="4" s="1"/>
  <c r="X179" i="4" s="1"/>
  <c r="Y179" i="4" s="1"/>
  <c r="Z179" i="4" s="1"/>
  <c r="AA179" i="4" s="1"/>
  <c r="AB179" i="4" s="1"/>
  <c r="AC179" i="4" s="1"/>
  <c r="AD179" i="4" s="1"/>
  <c r="AE179" i="4" s="1"/>
  <c r="AF179" i="4" s="1"/>
  <c r="AG179" i="4" s="1"/>
  <c r="AH179" i="4" s="1"/>
  <c r="AI179" i="4" s="1"/>
  <c r="AJ179" i="4" s="1"/>
  <c r="AK179" i="4" s="1"/>
  <c r="AL179" i="4" s="1"/>
  <c r="AM179" i="4" s="1"/>
  <c r="AN179" i="4" s="1"/>
  <c r="AO179" i="4" s="1"/>
  <c r="AP179" i="4" s="1"/>
  <c r="AQ179" i="4" s="1"/>
  <c r="AR179" i="4" s="1"/>
  <c r="AS179" i="4" s="1"/>
  <c r="AT179" i="4" s="1"/>
  <c r="AU179" i="4" s="1"/>
  <c r="AV179" i="4" s="1"/>
  <c r="AW179" i="4" s="1"/>
  <c r="AX179" i="4" s="1"/>
  <c r="AY179" i="4" s="1"/>
  <c r="AZ179" i="4" s="1"/>
  <c r="BA179" i="4" s="1"/>
  <c r="BB179" i="4" s="1"/>
  <c r="BC179" i="4" s="1"/>
  <c r="BD179" i="4" s="1"/>
  <c r="BE179" i="4" s="1"/>
  <c r="BF179" i="4" s="1"/>
  <c r="BG179" i="4" s="1"/>
  <c r="BH179" i="4" s="1"/>
  <c r="BI179" i="4" s="1"/>
  <c r="BJ179" i="4" s="1"/>
  <c r="BK179" i="4" s="1"/>
  <c r="BL179" i="4" s="1"/>
  <c r="L180" i="4"/>
  <c r="M180" i="4" s="1"/>
  <c r="N180" i="4" s="1"/>
  <c r="O180" i="4" s="1"/>
  <c r="P180" i="4" s="1"/>
  <c r="Q180" i="4" s="1"/>
  <c r="R180" i="4" s="1"/>
  <c r="S180" i="4" s="1"/>
  <c r="T180" i="4" s="1"/>
  <c r="U180" i="4" s="1"/>
  <c r="V180" i="4" s="1"/>
  <c r="W180" i="4" s="1"/>
  <c r="X180" i="4" s="1"/>
  <c r="Y180" i="4" s="1"/>
  <c r="Z180" i="4" s="1"/>
  <c r="AA180" i="4" s="1"/>
  <c r="AB180" i="4" s="1"/>
  <c r="AC180" i="4" s="1"/>
  <c r="AD180" i="4" s="1"/>
  <c r="AE180" i="4" s="1"/>
  <c r="AF180" i="4" s="1"/>
  <c r="AG180" i="4" s="1"/>
  <c r="AH180" i="4" s="1"/>
  <c r="AI180" i="4" s="1"/>
  <c r="AJ180" i="4" s="1"/>
  <c r="AK180" i="4" s="1"/>
  <c r="AL180" i="4" s="1"/>
  <c r="AM180" i="4" s="1"/>
  <c r="AN180" i="4" s="1"/>
  <c r="AO180" i="4" s="1"/>
  <c r="AP180" i="4" s="1"/>
  <c r="AQ180" i="4" s="1"/>
  <c r="AR180" i="4" s="1"/>
  <c r="AS180" i="4" s="1"/>
  <c r="AT180" i="4" s="1"/>
  <c r="AU180" i="4" s="1"/>
  <c r="AV180" i="4" s="1"/>
  <c r="AW180" i="4" s="1"/>
  <c r="AX180" i="4" s="1"/>
  <c r="AY180" i="4" s="1"/>
  <c r="AZ180" i="4" s="1"/>
  <c r="BA180" i="4" s="1"/>
  <c r="BB180" i="4" s="1"/>
  <c r="BC180" i="4" s="1"/>
  <c r="BD180" i="4" s="1"/>
  <c r="BE180" i="4" s="1"/>
  <c r="BF180" i="4" s="1"/>
  <c r="BG180" i="4" s="1"/>
  <c r="BH180" i="4" s="1"/>
  <c r="BI180" i="4" s="1"/>
  <c r="BJ180" i="4" s="1"/>
  <c r="BK180" i="4" s="1"/>
  <c r="BL180" i="4" s="1"/>
  <c r="L11" i="4"/>
  <c r="M11" i="4" s="1"/>
  <c r="N11" i="4" s="1"/>
  <c r="O11" i="4" s="1"/>
  <c r="P11" i="4" s="1"/>
  <c r="Q11" i="4" s="1"/>
  <c r="R11" i="4" s="1"/>
  <c r="S11" i="4" s="1"/>
  <c r="T11" i="4" s="1"/>
  <c r="U11" i="4" s="1"/>
  <c r="V11" i="4" s="1"/>
  <c r="W11" i="4" s="1"/>
  <c r="X11" i="4" s="1"/>
  <c r="Y11" i="4" s="1"/>
  <c r="Z11" i="4" s="1"/>
  <c r="AA11" i="4" s="1"/>
  <c r="AB11" i="4" s="1"/>
  <c r="AC11" i="4" s="1"/>
  <c r="AD11" i="4" s="1"/>
  <c r="AE11" i="4" s="1"/>
  <c r="AF11" i="4" s="1"/>
  <c r="AG11" i="4" s="1"/>
  <c r="AH11" i="4" s="1"/>
  <c r="AI11" i="4" s="1"/>
  <c r="AJ11" i="4" s="1"/>
  <c r="AK11" i="4" s="1"/>
  <c r="AL11" i="4" s="1"/>
  <c r="AM11" i="4" s="1"/>
  <c r="AN11" i="4" s="1"/>
  <c r="AO11" i="4" s="1"/>
  <c r="AP11" i="4" s="1"/>
  <c r="AQ11" i="4" s="1"/>
  <c r="AR11" i="4" s="1"/>
  <c r="AS11" i="4" s="1"/>
  <c r="AT11" i="4" s="1"/>
  <c r="AU11" i="4" s="1"/>
  <c r="AV11" i="4" s="1"/>
  <c r="AW11" i="4" s="1"/>
  <c r="AX11" i="4" s="1"/>
  <c r="AY11" i="4" s="1"/>
  <c r="AZ11" i="4" s="1"/>
  <c r="BA11" i="4" s="1"/>
  <c r="BB11" i="4" s="1"/>
  <c r="BC11" i="4" s="1"/>
  <c r="BD11" i="4" s="1"/>
  <c r="BE11" i="4" s="1"/>
  <c r="BF11" i="4" s="1"/>
  <c r="BG11" i="4" s="1"/>
  <c r="BH11" i="4" s="1"/>
  <c r="BI11" i="4" s="1"/>
  <c r="BJ11" i="4" s="1"/>
  <c r="BK11" i="4" s="1"/>
  <c r="BL11" i="4" s="1"/>
  <c r="R20" i="6"/>
  <c r="S20" i="6" s="1"/>
  <c r="T20" i="6" s="1"/>
  <c r="U20" i="6" s="1"/>
  <c r="V20" i="6" s="1"/>
  <c r="W20" i="6" s="1"/>
  <c r="X20" i="6" s="1"/>
  <c r="Y20" i="6" s="1"/>
  <c r="Z20" i="6" s="1"/>
  <c r="AA20" i="6" s="1"/>
  <c r="AB20" i="6" s="1"/>
  <c r="AC20" i="6" s="1"/>
  <c r="AD20" i="6" s="1"/>
  <c r="AE20" i="6" s="1"/>
  <c r="AF20" i="6" s="1"/>
  <c r="AG20" i="6" s="1"/>
  <c r="AH20" i="6" s="1"/>
  <c r="AI20" i="6" s="1"/>
  <c r="AJ20" i="6" s="1"/>
  <c r="AK20" i="6" s="1"/>
  <c r="AL20" i="6" s="1"/>
  <c r="AM20" i="6" s="1"/>
  <c r="AN20" i="6" s="1"/>
  <c r="AO20" i="6" s="1"/>
  <c r="AP20" i="6" s="1"/>
  <c r="AQ20" i="6" s="1"/>
  <c r="AR20" i="6" s="1"/>
  <c r="AS20" i="6" s="1"/>
  <c r="AT20" i="6" s="1"/>
  <c r="AU20" i="6" s="1"/>
  <c r="AV20" i="6" s="1"/>
  <c r="AW20" i="6" s="1"/>
  <c r="AX20" i="6" s="1"/>
  <c r="AY20" i="6" s="1"/>
  <c r="AZ20" i="6" s="1"/>
  <c r="BA20" i="6" s="1"/>
  <c r="BB20" i="6" s="1"/>
  <c r="BC20" i="6" s="1"/>
  <c r="BD20" i="6" s="1"/>
  <c r="BE20" i="6" s="1"/>
  <c r="BF20" i="6" s="1"/>
  <c r="BG20" i="6" s="1"/>
  <c r="BH20" i="6" s="1"/>
  <c r="BI20" i="6" s="1"/>
  <c r="BJ20" i="6" s="1"/>
  <c r="BK20" i="6" s="1"/>
  <c r="BL20" i="6" s="1"/>
  <c r="BM20" i="6" s="1"/>
  <c r="BN20" i="6" s="1"/>
  <c r="BO20" i="6" s="1"/>
  <c r="BP20" i="6" s="1"/>
  <c r="BQ20" i="6" s="1"/>
  <c r="BR20" i="6" s="1"/>
  <c r="L189" i="4"/>
  <c r="M189" i="4" s="1"/>
  <c r="N189" i="4" s="1"/>
  <c r="O189" i="4" s="1"/>
  <c r="P189" i="4" s="1"/>
  <c r="Q189" i="4" s="1"/>
  <c r="R189" i="4" s="1"/>
  <c r="S189" i="4" s="1"/>
  <c r="T189" i="4" s="1"/>
  <c r="U189" i="4" s="1"/>
  <c r="V189" i="4" s="1"/>
  <c r="W189" i="4" s="1"/>
  <c r="X189" i="4" s="1"/>
  <c r="Y189" i="4" s="1"/>
  <c r="Z189" i="4" s="1"/>
  <c r="AA189" i="4" s="1"/>
  <c r="AB189" i="4" s="1"/>
  <c r="AC189" i="4" s="1"/>
  <c r="AD189" i="4" s="1"/>
  <c r="AE189" i="4" s="1"/>
  <c r="AF189" i="4" s="1"/>
  <c r="AG189" i="4" s="1"/>
  <c r="AH189" i="4" s="1"/>
  <c r="AI189" i="4" s="1"/>
  <c r="AJ189" i="4" s="1"/>
  <c r="AK189" i="4" s="1"/>
  <c r="AL189" i="4" s="1"/>
  <c r="AM189" i="4" s="1"/>
  <c r="AN189" i="4" s="1"/>
  <c r="AO189" i="4" s="1"/>
  <c r="AP189" i="4" s="1"/>
  <c r="AQ189" i="4" s="1"/>
  <c r="AR189" i="4" s="1"/>
  <c r="AS189" i="4" s="1"/>
  <c r="AT189" i="4" s="1"/>
  <c r="AU189" i="4" s="1"/>
  <c r="AV189" i="4" s="1"/>
  <c r="AW189" i="4" s="1"/>
  <c r="AX189" i="4" s="1"/>
  <c r="AY189" i="4" s="1"/>
  <c r="AZ189" i="4" s="1"/>
  <c r="BA189" i="4" s="1"/>
  <c r="BB189" i="4" s="1"/>
  <c r="BC189" i="4" s="1"/>
  <c r="BD189" i="4" s="1"/>
  <c r="BE189" i="4" s="1"/>
  <c r="BF189" i="4" s="1"/>
  <c r="BG189" i="4" s="1"/>
  <c r="BH189" i="4" s="1"/>
  <c r="BI189" i="4" s="1"/>
  <c r="BJ189" i="4" s="1"/>
  <c r="BK189" i="4" s="1"/>
  <c r="BL189" i="4" s="1"/>
  <c r="L224" i="4"/>
  <c r="M224" i="4" s="1"/>
  <c r="N224" i="4" s="1"/>
  <c r="O224" i="4" s="1"/>
  <c r="P224" i="4" s="1"/>
  <c r="Q224" i="4" s="1"/>
  <c r="R224" i="4" s="1"/>
  <c r="S224" i="4" s="1"/>
  <c r="T224" i="4" s="1"/>
  <c r="U224" i="4" s="1"/>
  <c r="V224" i="4" s="1"/>
  <c r="W224" i="4" s="1"/>
  <c r="X224" i="4" s="1"/>
  <c r="Y224" i="4" s="1"/>
  <c r="Z224" i="4" s="1"/>
  <c r="AA224" i="4" s="1"/>
  <c r="AB224" i="4" s="1"/>
  <c r="AC224" i="4" s="1"/>
  <c r="AD224" i="4" s="1"/>
  <c r="AE224" i="4" s="1"/>
  <c r="AF224" i="4" s="1"/>
  <c r="AG224" i="4" s="1"/>
  <c r="AH224" i="4" s="1"/>
  <c r="AI224" i="4" s="1"/>
  <c r="AJ224" i="4" s="1"/>
  <c r="AK224" i="4" s="1"/>
  <c r="AL224" i="4" s="1"/>
  <c r="AM224" i="4" s="1"/>
  <c r="AN224" i="4" s="1"/>
  <c r="AO224" i="4" s="1"/>
  <c r="AP224" i="4" s="1"/>
  <c r="AQ224" i="4" s="1"/>
  <c r="AR224" i="4" s="1"/>
  <c r="AS224" i="4" s="1"/>
  <c r="AT224" i="4" s="1"/>
  <c r="AU224" i="4" s="1"/>
  <c r="AV224" i="4" s="1"/>
  <c r="AW224" i="4" s="1"/>
  <c r="AX224" i="4" s="1"/>
  <c r="AY224" i="4" s="1"/>
  <c r="AZ224" i="4" s="1"/>
  <c r="BA224" i="4" s="1"/>
  <c r="BB224" i="4" s="1"/>
  <c r="BC224" i="4" s="1"/>
  <c r="BD224" i="4" s="1"/>
  <c r="BE224" i="4" s="1"/>
  <c r="BF224" i="4" s="1"/>
  <c r="BG224" i="4" s="1"/>
  <c r="BH224" i="4" s="1"/>
  <c r="BI224" i="4" s="1"/>
  <c r="BJ224" i="4" s="1"/>
  <c r="BK224" i="4" s="1"/>
  <c r="BL224" i="4" s="1"/>
  <c r="L346" i="4"/>
  <c r="M346" i="4" s="1"/>
  <c r="N346" i="4" s="1"/>
  <c r="O346" i="4" s="1"/>
  <c r="P346" i="4" s="1"/>
  <c r="Q346" i="4" s="1"/>
  <c r="R346" i="4" s="1"/>
  <c r="S346" i="4" s="1"/>
  <c r="T346" i="4" s="1"/>
  <c r="U346" i="4" s="1"/>
  <c r="V346" i="4" s="1"/>
  <c r="W346" i="4" s="1"/>
  <c r="X346" i="4" s="1"/>
  <c r="Y346" i="4" s="1"/>
  <c r="Z346" i="4" s="1"/>
  <c r="AA346" i="4" s="1"/>
  <c r="AB346" i="4" s="1"/>
  <c r="AC346" i="4" s="1"/>
  <c r="AD346" i="4" s="1"/>
  <c r="AE346" i="4" s="1"/>
  <c r="AF346" i="4" s="1"/>
  <c r="AG346" i="4" s="1"/>
  <c r="AH346" i="4" s="1"/>
  <c r="AI346" i="4" s="1"/>
  <c r="AJ346" i="4" s="1"/>
  <c r="AK346" i="4" s="1"/>
  <c r="AL346" i="4" s="1"/>
  <c r="AM346" i="4" s="1"/>
  <c r="AN346" i="4" s="1"/>
  <c r="AO346" i="4" s="1"/>
  <c r="AP346" i="4" s="1"/>
  <c r="AQ346" i="4" s="1"/>
  <c r="AR346" i="4" s="1"/>
  <c r="AS346" i="4" s="1"/>
  <c r="AT346" i="4" s="1"/>
  <c r="AU346" i="4" s="1"/>
  <c r="AV346" i="4" s="1"/>
  <c r="AW346" i="4" s="1"/>
  <c r="AX346" i="4" s="1"/>
  <c r="AY346" i="4" s="1"/>
  <c r="AZ346" i="4" s="1"/>
  <c r="BA346" i="4" s="1"/>
  <c r="BB346" i="4" s="1"/>
  <c r="BC346" i="4" s="1"/>
  <c r="BD346" i="4" s="1"/>
  <c r="BE346" i="4" s="1"/>
  <c r="BF346" i="4" s="1"/>
  <c r="BG346" i="4" s="1"/>
  <c r="BH346" i="4" s="1"/>
  <c r="BI346" i="4" s="1"/>
  <c r="BJ346" i="4" s="1"/>
  <c r="BK346" i="4" s="1"/>
  <c r="BL346" i="4" s="1"/>
  <c r="R30" i="6"/>
  <c r="S30" i="6" s="1"/>
  <c r="T30" i="6" s="1"/>
  <c r="U30" i="6" s="1"/>
  <c r="V30" i="6" s="1"/>
  <c r="W30" i="6" s="1"/>
  <c r="X30" i="6" s="1"/>
  <c r="Y30" i="6" s="1"/>
  <c r="Z30" i="6" s="1"/>
  <c r="AA30" i="6" s="1"/>
  <c r="AB30" i="6" s="1"/>
  <c r="AC30" i="6" s="1"/>
  <c r="AD30" i="6" s="1"/>
  <c r="AE30" i="6" s="1"/>
  <c r="AF30" i="6" s="1"/>
  <c r="AG30" i="6" s="1"/>
  <c r="AH30" i="6" s="1"/>
  <c r="AI30" i="6" s="1"/>
  <c r="AJ30" i="6" s="1"/>
  <c r="AK30" i="6" s="1"/>
  <c r="AL30" i="6" s="1"/>
  <c r="AM30" i="6" s="1"/>
  <c r="AN30" i="6" s="1"/>
  <c r="AO30" i="6" s="1"/>
  <c r="AP30" i="6" s="1"/>
  <c r="AQ30" i="6" s="1"/>
  <c r="AR30" i="6" s="1"/>
  <c r="AS30" i="6" s="1"/>
  <c r="AT30" i="6" s="1"/>
  <c r="AU30" i="6" s="1"/>
  <c r="AV30" i="6" s="1"/>
  <c r="AW30" i="6" s="1"/>
  <c r="AX30" i="6" s="1"/>
  <c r="AY30" i="6" s="1"/>
  <c r="AZ30" i="6" s="1"/>
  <c r="BA30" i="6" s="1"/>
  <c r="BB30" i="6" s="1"/>
  <c r="BC30" i="6" s="1"/>
  <c r="BD30" i="6" s="1"/>
  <c r="BE30" i="6" s="1"/>
  <c r="BF30" i="6" s="1"/>
  <c r="BG30" i="6" s="1"/>
  <c r="BH30" i="6" s="1"/>
  <c r="BI30" i="6" s="1"/>
  <c r="BJ30" i="6" s="1"/>
  <c r="BK30" i="6" s="1"/>
  <c r="BL30" i="6" s="1"/>
  <c r="BM30" i="6" s="1"/>
  <c r="BN30" i="6" s="1"/>
  <c r="BO30" i="6" s="1"/>
  <c r="BP30" i="6" s="1"/>
  <c r="BQ30" i="6" s="1"/>
  <c r="BR30" i="6" s="1"/>
  <c r="L48" i="4"/>
  <c r="M48" i="4" s="1"/>
  <c r="N48" i="4" s="1"/>
  <c r="O48" i="4" s="1"/>
  <c r="P48" i="4" s="1"/>
  <c r="Q48" i="4" s="1"/>
  <c r="R48" i="4" s="1"/>
  <c r="S48" i="4" s="1"/>
  <c r="T48" i="4" s="1"/>
  <c r="U48" i="4" s="1"/>
  <c r="V48" i="4" s="1"/>
  <c r="W48" i="4" s="1"/>
  <c r="X48" i="4" s="1"/>
  <c r="Y48" i="4" s="1"/>
  <c r="Z48" i="4" s="1"/>
  <c r="AA48" i="4" s="1"/>
  <c r="AB48" i="4" s="1"/>
  <c r="AC48" i="4" s="1"/>
  <c r="AD48" i="4" s="1"/>
  <c r="AE48" i="4" s="1"/>
  <c r="AF48" i="4" s="1"/>
  <c r="AG48" i="4" s="1"/>
  <c r="AH48" i="4" s="1"/>
  <c r="AI48" i="4" s="1"/>
  <c r="AJ48" i="4" s="1"/>
  <c r="AK48" i="4" s="1"/>
  <c r="AL48" i="4" s="1"/>
  <c r="AM48" i="4" s="1"/>
  <c r="AN48" i="4" s="1"/>
  <c r="AO48" i="4" s="1"/>
  <c r="AP48" i="4" s="1"/>
  <c r="AQ48" i="4" s="1"/>
  <c r="AR48" i="4" s="1"/>
  <c r="AS48" i="4" s="1"/>
  <c r="AT48" i="4" s="1"/>
  <c r="AU48" i="4" s="1"/>
  <c r="AV48" i="4" s="1"/>
  <c r="AW48" i="4" s="1"/>
  <c r="AX48" i="4" s="1"/>
  <c r="AY48" i="4" s="1"/>
  <c r="AZ48" i="4" s="1"/>
  <c r="BA48" i="4" s="1"/>
  <c r="BB48" i="4" s="1"/>
  <c r="BC48" i="4" s="1"/>
  <c r="BD48" i="4" s="1"/>
  <c r="BE48" i="4" s="1"/>
  <c r="BF48" i="4" s="1"/>
  <c r="BG48" i="4" s="1"/>
  <c r="BH48" i="4" s="1"/>
  <c r="BI48" i="4" s="1"/>
  <c r="BJ48" i="4" s="1"/>
  <c r="BK48" i="4" s="1"/>
  <c r="BL48" i="4" s="1"/>
  <c r="L94" i="4"/>
  <c r="M94" i="4" s="1"/>
  <c r="N94" i="4" s="1"/>
  <c r="O94" i="4" s="1"/>
  <c r="P94" i="4" s="1"/>
  <c r="Q94" i="4" s="1"/>
  <c r="R94" i="4" s="1"/>
  <c r="S94" i="4" s="1"/>
  <c r="T94" i="4" s="1"/>
  <c r="U94" i="4" s="1"/>
  <c r="V94" i="4" s="1"/>
  <c r="W94" i="4" s="1"/>
  <c r="X94" i="4" s="1"/>
  <c r="Y94" i="4" s="1"/>
  <c r="Z94" i="4" s="1"/>
  <c r="AA94" i="4" s="1"/>
  <c r="AB94" i="4" s="1"/>
  <c r="AC94" i="4" s="1"/>
  <c r="AD94" i="4" s="1"/>
  <c r="AE94" i="4" s="1"/>
  <c r="AF94" i="4" s="1"/>
  <c r="AG94" i="4" s="1"/>
  <c r="AH94" i="4" s="1"/>
  <c r="AI94" i="4" s="1"/>
  <c r="AJ94" i="4" s="1"/>
  <c r="AK94" i="4" s="1"/>
  <c r="AL94" i="4" s="1"/>
  <c r="AM94" i="4" s="1"/>
  <c r="AN94" i="4" s="1"/>
  <c r="AO94" i="4" s="1"/>
  <c r="AP94" i="4" s="1"/>
  <c r="AQ94" i="4" s="1"/>
  <c r="AR94" i="4" s="1"/>
  <c r="AS94" i="4" s="1"/>
  <c r="AT94" i="4" s="1"/>
  <c r="AU94" i="4" s="1"/>
  <c r="AV94" i="4" s="1"/>
  <c r="AW94" i="4" s="1"/>
  <c r="AX94" i="4" s="1"/>
  <c r="AY94" i="4" s="1"/>
  <c r="AZ94" i="4" s="1"/>
  <c r="BA94" i="4" s="1"/>
  <c r="BB94" i="4" s="1"/>
  <c r="BC94" i="4" s="1"/>
  <c r="BD94" i="4" s="1"/>
  <c r="BE94" i="4" s="1"/>
  <c r="BF94" i="4" s="1"/>
  <c r="BG94" i="4" s="1"/>
  <c r="BH94" i="4" s="1"/>
  <c r="BI94" i="4" s="1"/>
  <c r="BJ94" i="4" s="1"/>
  <c r="BK94" i="4" s="1"/>
  <c r="BL94" i="4" s="1"/>
  <c r="N118" i="4"/>
  <c r="O118" i="4" s="1"/>
  <c r="P118" i="4" s="1"/>
  <c r="Q118" i="4" s="1"/>
  <c r="R118" i="4" s="1"/>
  <c r="S118" i="4" s="1"/>
  <c r="T118" i="4" s="1"/>
  <c r="U118" i="4" s="1"/>
  <c r="V118" i="4" s="1"/>
  <c r="W118" i="4" s="1"/>
  <c r="X118" i="4" s="1"/>
  <c r="Y118" i="4" s="1"/>
  <c r="Z118" i="4" s="1"/>
  <c r="AA118" i="4" s="1"/>
  <c r="AB118" i="4" s="1"/>
  <c r="AC118" i="4" s="1"/>
  <c r="AD118" i="4" s="1"/>
  <c r="AE118" i="4" s="1"/>
  <c r="AF118" i="4" s="1"/>
  <c r="AG118" i="4" s="1"/>
  <c r="AH118" i="4" s="1"/>
  <c r="AI118" i="4" s="1"/>
  <c r="AJ118" i="4" s="1"/>
  <c r="AK118" i="4" s="1"/>
  <c r="AL118" i="4" s="1"/>
  <c r="AM118" i="4" s="1"/>
  <c r="AN118" i="4" s="1"/>
  <c r="AO118" i="4" s="1"/>
  <c r="AP118" i="4" s="1"/>
  <c r="AQ118" i="4" s="1"/>
  <c r="AR118" i="4" s="1"/>
  <c r="AS118" i="4" s="1"/>
  <c r="AT118" i="4" s="1"/>
  <c r="AU118" i="4" s="1"/>
  <c r="AV118" i="4" s="1"/>
  <c r="AW118" i="4" s="1"/>
  <c r="AX118" i="4" s="1"/>
  <c r="AY118" i="4" s="1"/>
  <c r="AZ118" i="4" s="1"/>
  <c r="BA118" i="4" s="1"/>
  <c r="BB118" i="4" s="1"/>
  <c r="BC118" i="4" s="1"/>
  <c r="BD118" i="4" s="1"/>
  <c r="BE118" i="4" s="1"/>
  <c r="BF118" i="4" s="1"/>
  <c r="BG118" i="4" s="1"/>
  <c r="BH118" i="4" s="1"/>
  <c r="BI118" i="4" s="1"/>
  <c r="BJ118" i="4" s="1"/>
  <c r="BK118" i="4" s="1"/>
  <c r="BL118" i="4" s="1"/>
  <c r="BM118" i="4" s="1"/>
  <c r="BN118" i="4" s="1"/>
  <c r="L33" i="4"/>
  <c r="M33" i="4" s="1"/>
  <c r="N33" i="4" s="1"/>
  <c r="O33" i="4" s="1"/>
  <c r="P33" i="4" s="1"/>
  <c r="Q33" i="4" s="1"/>
  <c r="R33" i="4" s="1"/>
  <c r="S33" i="4" s="1"/>
  <c r="T33" i="4" s="1"/>
  <c r="U33" i="4" s="1"/>
  <c r="V33" i="4" s="1"/>
  <c r="W33" i="4" s="1"/>
  <c r="X33" i="4" s="1"/>
  <c r="Y33" i="4" s="1"/>
  <c r="Z33" i="4" s="1"/>
  <c r="AA33" i="4" s="1"/>
  <c r="AB33" i="4" s="1"/>
  <c r="AC33" i="4" s="1"/>
  <c r="AD33" i="4" s="1"/>
  <c r="AE33" i="4" s="1"/>
  <c r="AF33" i="4" s="1"/>
  <c r="AG33" i="4" s="1"/>
  <c r="AH33" i="4" s="1"/>
  <c r="AI33" i="4" s="1"/>
  <c r="AJ33" i="4" s="1"/>
  <c r="AK33" i="4" s="1"/>
  <c r="AL33" i="4" s="1"/>
  <c r="AM33" i="4" s="1"/>
  <c r="AN33" i="4" s="1"/>
  <c r="AO33" i="4" s="1"/>
  <c r="AP33" i="4" s="1"/>
  <c r="AQ33" i="4" s="1"/>
  <c r="AR33" i="4" s="1"/>
  <c r="AS33" i="4" s="1"/>
  <c r="AT33" i="4" s="1"/>
  <c r="AU33" i="4" s="1"/>
  <c r="AV33" i="4" s="1"/>
  <c r="AW33" i="4" s="1"/>
  <c r="AX33" i="4" s="1"/>
  <c r="AY33" i="4" s="1"/>
  <c r="AZ33" i="4" s="1"/>
  <c r="BA33" i="4" s="1"/>
  <c r="BB33" i="4" s="1"/>
  <c r="BC33" i="4" s="1"/>
  <c r="BD33" i="4" s="1"/>
  <c r="BE33" i="4" s="1"/>
  <c r="BF33" i="4" s="1"/>
  <c r="BG33" i="4" s="1"/>
  <c r="BH33" i="4" s="1"/>
  <c r="BI33" i="4" s="1"/>
  <c r="BJ33" i="4" s="1"/>
  <c r="BK33" i="4" s="1"/>
  <c r="BL33" i="4" s="1"/>
  <c r="L315" i="4"/>
  <c r="M315" i="4" s="1"/>
  <c r="N315" i="4" s="1"/>
  <c r="O315" i="4" s="1"/>
  <c r="P315" i="4" s="1"/>
  <c r="Q315" i="4" s="1"/>
  <c r="R315" i="4" s="1"/>
  <c r="S315" i="4" s="1"/>
  <c r="T315" i="4" s="1"/>
  <c r="U315" i="4" s="1"/>
  <c r="V315" i="4" s="1"/>
  <c r="W315" i="4" s="1"/>
  <c r="X315" i="4" s="1"/>
  <c r="Y315" i="4" s="1"/>
  <c r="Z315" i="4" s="1"/>
  <c r="AA315" i="4" s="1"/>
  <c r="AB315" i="4" s="1"/>
  <c r="AC315" i="4" s="1"/>
  <c r="AD315" i="4" s="1"/>
  <c r="AE315" i="4" s="1"/>
  <c r="AF315" i="4" s="1"/>
  <c r="AG315" i="4" s="1"/>
  <c r="AH315" i="4" s="1"/>
  <c r="AI315" i="4" s="1"/>
  <c r="AJ315" i="4" s="1"/>
  <c r="AK315" i="4" s="1"/>
  <c r="AL315" i="4" s="1"/>
  <c r="AM315" i="4" s="1"/>
  <c r="AN315" i="4" s="1"/>
  <c r="AO315" i="4" s="1"/>
  <c r="AP315" i="4" s="1"/>
  <c r="AQ315" i="4" s="1"/>
  <c r="AR315" i="4" s="1"/>
  <c r="AS315" i="4" s="1"/>
  <c r="AT315" i="4" s="1"/>
  <c r="AU315" i="4" s="1"/>
  <c r="AV315" i="4" s="1"/>
  <c r="AW315" i="4" s="1"/>
  <c r="AX315" i="4" s="1"/>
  <c r="AY315" i="4" s="1"/>
  <c r="AZ315" i="4" s="1"/>
  <c r="BA315" i="4" s="1"/>
  <c r="BB315" i="4" s="1"/>
  <c r="BC315" i="4" s="1"/>
  <c r="BD315" i="4" s="1"/>
  <c r="BE315" i="4" s="1"/>
  <c r="BF315" i="4" s="1"/>
  <c r="BG315" i="4" s="1"/>
  <c r="BH315" i="4" s="1"/>
  <c r="BI315" i="4" s="1"/>
  <c r="BJ315" i="4" s="1"/>
  <c r="BK315" i="4" s="1"/>
  <c r="BL315" i="4" s="1"/>
  <c r="L235" i="4"/>
  <c r="M235" i="4" s="1"/>
  <c r="N235" i="4" s="1"/>
  <c r="O235" i="4" s="1"/>
  <c r="P235" i="4" s="1"/>
  <c r="Q235" i="4" s="1"/>
  <c r="R235" i="4" s="1"/>
  <c r="S235" i="4" s="1"/>
  <c r="T235" i="4" s="1"/>
  <c r="U235" i="4" s="1"/>
  <c r="V235" i="4" s="1"/>
  <c r="W235" i="4" s="1"/>
  <c r="X235" i="4" s="1"/>
  <c r="Y235" i="4" s="1"/>
  <c r="Z235" i="4" s="1"/>
  <c r="AA235" i="4" s="1"/>
  <c r="AB235" i="4" s="1"/>
  <c r="AC235" i="4" s="1"/>
  <c r="AD235" i="4" s="1"/>
  <c r="AE235" i="4" s="1"/>
  <c r="AF235" i="4" s="1"/>
  <c r="AG235" i="4" s="1"/>
  <c r="AH235" i="4" s="1"/>
  <c r="AI235" i="4" s="1"/>
  <c r="AJ235" i="4" s="1"/>
  <c r="AK235" i="4" s="1"/>
  <c r="AL235" i="4" s="1"/>
  <c r="AM235" i="4" s="1"/>
  <c r="AN235" i="4" s="1"/>
  <c r="AO235" i="4" s="1"/>
  <c r="AP235" i="4" s="1"/>
  <c r="AQ235" i="4" s="1"/>
  <c r="AR235" i="4" s="1"/>
  <c r="AS235" i="4" s="1"/>
  <c r="AT235" i="4" s="1"/>
  <c r="AU235" i="4" s="1"/>
  <c r="AV235" i="4" s="1"/>
  <c r="AW235" i="4" s="1"/>
  <c r="AX235" i="4" s="1"/>
  <c r="AY235" i="4" s="1"/>
  <c r="AZ235" i="4" s="1"/>
  <c r="BA235" i="4" s="1"/>
  <c r="BB235" i="4" s="1"/>
  <c r="BC235" i="4" s="1"/>
  <c r="BD235" i="4" s="1"/>
  <c r="BE235" i="4" s="1"/>
  <c r="BF235" i="4" s="1"/>
  <c r="BG235" i="4" s="1"/>
  <c r="BH235" i="4" s="1"/>
  <c r="BI235" i="4" s="1"/>
  <c r="BJ235" i="4" s="1"/>
  <c r="BK235" i="4" s="1"/>
  <c r="BL235" i="4" s="1"/>
  <c r="L104" i="4"/>
  <c r="M104" i="4" s="1"/>
  <c r="N104" i="4" s="1"/>
  <c r="O104" i="4" s="1"/>
  <c r="P104" i="4" s="1"/>
  <c r="Q104" i="4" s="1"/>
  <c r="R104" i="4" s="1"/>
  <c r="S104" i="4" s="1"/>
  <c r="T104" i="4" s="1"/>
  <c r="U104" i="4" s="1"/>
  <c r="V104" i="4" s="1"/>
  <c r="W104" i="4" s="1"/>
  <c r="X104" i="4" s="1"/>
  <c r="Y104" i="4" s="1"/>
  <c r="Z104" i="4" s="1"/>
  <c r="AA104" i="4" s="1"/>
  <c r="AB104" i="4" s="1"/>
  <c r="AC104" i="4" s="1"/>
  <c r="AD104" i="4" s="1"/>
  <c r="AE104" i="4" s="1"/>
  <c r="AF104" i="4" s="1"/>
  <c r="AG104" i="4" s="1"/>
  <c r="AH104" i="4" s="1"/>
  <c r="AI104" i="4" s="1"/>
  <c r="AJ104" i="4" s="1"/>
  <c r="AK104" i="4" s="1"/>
  <c r="AL104" i="4" s="1"/>
  <c r="AM104" i="4" s="1"/>
  <c r="AN104" i="4" s="1"/>
  <c r="AO104" i="4" s="1"/>
  <c r="AP104" i="4" s="1"/>
  <c r="AQ104" i="4" s="1"/>
  <c r="AR104" i="4" s="1"/>
  <c r="AS104" i="4" s="1"/>
  <c r="AT104" i="4" s="1"/>
  <c r="AU104" i="4" s="1"/>
  <c r="AV104" i="4" s="1"/>
  <c r="AW104" i="4" s="1"/>
  <c r="AX104" i="4" s="1"/>
  <c r="AY104" i="4" s="1"/>
  <c r="AZ104" i="4" s="1"/>
  <c r="BA104" i="4" s="1"/>
  <c r="BB104" i="4" s="1"/>
  <c r="BC104" i="4" s="1"/>
  <c r="BD104" i="4" s="1"/>
  <c r="BE104" i="4" s="1"/>
  <c r="BF104" i="4" s="1"/>
  <c r="BG104" i="4" s="1"/>
  <c r="BH104" i="4" s="1"/>
  <c r="BI104" i="4" s="1"/>
  <c r="BJ104" i="4" s="1"/>
  <c r="BK104" i="4" s="1"/>
  <c r="BL104" i="4" s="1"/>
  <c r="L38" i="4"/>
  <c r="M38" i="4" s="1"/>
  <c r="N38" i="4" s="1"/>
  <c r="O38" i="4" s="1"/>
  <c r="P38" i="4" s="1"/>
  <c r="Q38" i="4" s="1"/>
  <c r="R38" i="4" s="1"/>
  <c r="S38" i="4" s="1"/>
  <c r="T38" i="4" s="1"/>
  <c r="U38" i="4" s="1"/>
  <c r="V38" i="4" s="1"/>
  <c r="W38" i="4" s="1"/>
  <c r="X38" i="4" s="1"/>
  <c r="Y38" i="4" s="1"/>
  <c r="Z38" i="4" s="1"/>
  <c r="AA38" i="4" s="1"/>
  <c r="AB38" i="4" s="1"/>
  <c r="AC38" i="4" s="1"/>
  <c r="AD38" i="4" s="1"/>
  <c r="AE38" i="4" s="1"/>
  <c r="AF38" i="4" s="1"/>
  <c r="AG38" i="4" s="1"/>
  <c r="AH38" i="4" s="1"/>
  <c r="AI38" i="4" s="1"/>
  <c r="AJ38" i="4" s="1"/>
  <c r="AK38" i="4" s="1"/>
  <c r="AL38" i="4" s="1"/>
  <c r="AM38" i="4" s="1"/>
  <c r="AN38" i="4" s="1"/>
  <c r="AO38" i="4" s="1"/>
  <c r="AP38" i="4" s="1"/>
  <c r="AQ38" i="4" s="1"/>
  <c r="AR38" i="4" s="1"/>
  <c r="AS38" i="4" s="1"/>
  <c r="AT38" i="4" s="1"/>
  <c r="AU38" i="4" s="1"/>
  <c r="AV38" i="4" s="1"/>
  <c r="AW38" i="4" s="1"/>
  <c r="AX38" i="4" s="1"/>
  <c r="AY38" i="4" s="1"/>
  <c r="AZ38" i="4" s="1"/>
  <c r="BA38" i="4" s="1"/>
  <c r="BB38" i="4" s="1"/>
  <c r="BC38" i="4" s="1"/>
  <c r="BD38" i="4" s="1"/>
  <c r="BE38" i="4" s="1"/>
  <c r="BF38" i="4" s="1"/>
  <c r="BG38" i="4" s="1"/>
  <c r="BH38" i="4" s="1"/>
  <c r="BI38" i="4" s="1"/>
  <c r="BJ38" i="4" s="1"/>
  <c r="BK38" i="4" s="1"/>
  <c r="BL38" i="4" s="1"/>
  <c r="L47" i="4"/>
  <c r="M47" i="4" s="1"/>
  <c r="N47" i="4" s="1"/>
  <c r="O47" i="4" s="1"/>
  <c r="P47" i="4" s="1"/>
  <c r="Q47" i="4" s="1"/>
  <c r="R47" i="4" s="1"/>
  <c r="S47" i="4" s="1"/>
  <c r="T47" i="4" s="1"/>
  <c r="U47" i="4" s="1"/>
  <c r="V47" i="4" s="1"/>
  <c r="W47" i="4" s="1"/>
  <c r="X47" i="4" s="1"/>
  <c r="Y47" i="4" s="1"/>
  <c r="Z47" i="4" s="1"/>
  <c r="AA47" i="4" s="1"/>
  <c r="AB47" i="4" s="1"/>
  <c r="AC47" i="4" s="1"/>
  <c r="AD47" i="4" s="1"/>
  <c r="AE47" i="4" s="1"/>
  <c r="AF47" i="4" s="1"/>
  <c r="AG47" i="4" s="1"/>
  <c r="AH47" i="4" s="1"/>
  <c r="AI47" i="4" s="1"/>
  <c r="AJ47" i="4" s="1"/>
  <c r="AK47" i="4" s="1"/>
  <c r="AL47" i="4" s="1"/>
  <c r="AM47" i="4" s="1"/>
  <c r="AN47" i="4" s="1"/>
  <c r="AO47" i="4" s="1"/>
  <c r="AP47" i="4" s="1"/>
  <c r="AQ47" i="4" s="1"/>
  <c r="AR47" i="4" s="1"/>
  <c r="AS47" i="4" s="1"/>
  <c r="AT47" i="4" s="1"/>
  <c r="AU47" i="4" s="1"/>
  <c r="AV47" i="4" s="1"/>
  <c r="AW47" i="4" s="1"/>
  <c r="AX47" i="4" s="1"/>
  <c r="AY47" i="4" s="1"/>
  <c r="AZ47" i="4" s="1"/>
  <c r="BA47" i="4" s="1"/>
  <c r="BB47" i="4" s="1"/>
  <c r="BC47" i="4" s="1"/>
  <c r="BD47" i="4" s="1"/>
  <c r="BE47" i="4" s="1"/>
  <c r="BF47" i="4" s="1"/>
  <c r="BG47" i="4" s="1"/>
  <c r="BH47" i="4" s="1"/>
  <c r="BI47" i="4" s="1"/>
  <c r="BJ47" i="4" s="1"/>
  <c r="BK47" i="4" s="1"/>
  <c r="BL47" i="4" s="1"/>
  <c r="R28" i="6"/>
  <c r="S28" i="6" s="1"/>
  <c r="T28" i="6" s="1"/>
  <c r="U28" i="6" s="1"/>
  <c r="V28" i="6" s="1"/>
  <c r="W28" i="6" s="1"/>
  <c r="X28" i="6" s="1"/>
  <c r="Y28" i="6" s="1"/>
  <c r="Z28" i="6" s="1"/>
  <c r="AA28" i="6" s="1"/>
  <c r="AB28" i="6" s="1"/>
  <c r="AC28" i="6" s="1"/>
  <c r="AD28" i="6" s="1"/>
  <c r="AE28" i="6" s="1"/>
  <c r="AF28" i="6" s="1"/>
  <c r="AG28" i="6" s="1"/>
  <c r="AH28" i="6" s="1"/>
  <c r="AI28" i="6" s="1"/>
  <c r="AJ28" i="6" s="1"/>
  <c r="AK28" i="6" s="1"/>
  <c r="AL28" i="6" s="1"/>
  <c r="AM28" i="6" s="1"/>
  <c r="AN28" i="6" s="1"/>
  <c r="AO28" i="6" s="1"/>
  <c r="AP28" i="6" s="1"/>
  <c r="AQ28" i="6" s="1"/>
  <c r="AR28" i="6" s="1"/>
  <c r="AS28" i="6" s="1"/>
  <c r="AT28" i="6" s="1"/>
  <c r="AU28" i="6" s="1"/>
  <c r="AV28" i="6" s="1"/>
  <c r="AW28" i="6" s="1"/>
  <c r="AX28" i="6" s="1"/>
  <c r="AY28" i="6" s="1"/>
  <c r="AZ28" i="6" s="1"/>
  <c r="BA28" i="6" s="1"/>
  <c r="BB28" i="6" s="1"/>
  <c r="BC28" i="6" s="1"/>
  <c r="BD28" i="6" s="1"/>
  <c r="BE28" i="6" s="1"/>
  <c r="BF28" i="6" s="1"/>
  <c r="BG28" i="6" s="1"/>
  <c r="BH28" i="6" s="1"/>
  <c r="BI28" i="6" s="1"/>
  <c r="BJ28" i="6" s="1"/>
  <c r="BK28" i="6" s="1"/>
  <c r="BL28" i="6" s="1"/>
  <c r="BM28" i="6" s="1"/>
  <c r="BN28" i="6" s="1"/>
  <c r="BO28" i="6" s="1"/>
  <c r="BP28" i="6" s="1"/>
  <c r="BQ28" i="6" s="1"/>
  <c r="BR28" i="6" s="1"/>
  <c r="L76" i="4"/>
  <c r="M76" i="4" s="1"/>
  <c r="N76" i="4" s="1"/>
  <c r="O76" i="4" s="1"/>
  <c r="P76" i="4" s="1"/>
  <c r="Q76" i="4" s="1"/>
  <c r="R76" i="4" s="1"/>
  <c r="S76" i="4" s="1"/>
  <c r="T76" i="4" s="1"/>
  <c r="U76" i="4" s="1"/>
  <c r="V76" i="4" s="1"/>
  <c r="W76" i="4" s="1"/>
  <c r="X76" i="4" s="1"/>
  <c r="Y76" i="4" s="1"/>
  <c r="Z76" i="4" s="1"/>
  <c r="AA76" i="4" s="1"/>
  <c r="AB76" i="4" s="1"/>
  <c r="AC76" i="4" s="1"/>
  <c r="AD76" i="4" s="1"/>
  <c r="AE76" i="4" s="1"/>
  <c r="AF76" i="4" s="1"/>
  <c r="AG76" i="4" s="1"/>
  <c r="AH76" i="4" s="1"/>
  <c r="AI76" i="4" s="1"/>
  <c r="AJ76" i="4" s="1"/>
  <c r="AK76" i="4" s="1"/>
  <c r="AL76" i="4" s="1"/>
  <c r="AM76" i="4" s="1"/>
  <c r="AN76" i="4" s="1"/>
  <c r="AO76" i="4" s="1"/>
  <c r="AP76" i="4" s="1"/>
  <c r="AQ76" i="4" s="1"/>
  <c r="AR76" i="4" s="1"/>
  <c r="AS76" i="4" s="1"/>
  <c r="AT76" i="4" s="1"/>
  <c r="AU76" i="4" s="1"/>
  <c r="AV76" i="4" s="1"/>
  <c r="AW76" i="4" s="1"/>
  <c r="AX76" i="4" s="1"/>
  <c r="AY76" i="4" s="1"/>
  <c r="AZ76" i="4" s="1"/>
  <c r="BA76" i="4" s="1"/>
  <c r="BB76" i="4" s="1"/>
  <c r="BC76" i="4" s="1"/>
  <c r="BD76" i="4" s="1"/>
  <c r="BE76" i="4" s="1"/>
  <c r="BF76" i="4" s="1"/>
  <c r="BG76" i="4" s="1"/>
  <c r="BH76" i="4" s="1"/>
  <c r="BI76" i="4" s="1"/>
  <c r="BJ76" i="4" s="1"/>
  <c r="BK76" i="4" s="1"/>
  <c r="BL76" i="4" s="1"/>
  <c r="L237" i="4"/>
  <c r="M237" i="4" s="1"/>
  <c r="N237" i="4" s="1"/>
  <c r="O237" i="4" s="1"/>
  <c r="P237" i="4" s="1"/>
  <c r="Q237" i="4" s="1"/>
  <c r="R237" i="4" s="1"/>
  <c r="S237" i="4" s="1"/>
  <c r="T237" i="4" s="1"/>
  <c r="U237" i="4" s="1"/>
  <c r="V237" i="4" s="1"/>
  <c r="W237" i="4" s="1"/>
  <c r="X237" i="4" s="1"/>
  <c r="Y237" i="4" s="1"/>
  <c r="Z237" i="4" s="1"/>
  <c r="AA237" i="4" s="1"/>
  <c r="AB237" i="4" s="1"/>
  <c r="AC237" i="4" s="1"/>
  <c r="AD237" i="4" s="1"/>
  <c r="AE237" i="4" s="1"/>
  <c r="AF237" i="4" s="1"/>
  <c r="AG237" i="4" s="1"/>
  <c r="AH237" i="4" s="1"/>
  <c r="AI237" i="4" s="1"/>
  <c r="AJ237" i="4" s="1"/>
  <c r="AK237" i="4" s="1"/>
  <c r="AL237" i="4" s="1"/>
  <c r="AM237" i="4" s="1"/>
  <c r="AN237" i="4" s="1"/>
  <c r="AO237" i="4" s="1"/>
  <c r="AP237" i="4" s="1"/>
  <c r="AQ237" i="4" s="1"/>
  <c r="AR237" i="4" s="1"/>
  <c r="AS237" i="4" s="1"/>
  <c r="AT237" i="4" s="1"/>
  <c r="AU237" i="4" s="1"/>
  <c r="AV237" i="4" s="1"/>
  <c r="AW237" i="4" s="1"/>
  <c r="AX237" i="4" s="1"/>
  <c r="AY237" i="4" s="1"/>
  <c r="AZ237" i="4" s="1"/>
  <c r="BA237" i="4" s="1"/>
  <c r="BB237" i="4" s="1"/>
  <c r="BC237" i="4" s="1"/>
  <c r="BD237" i="4" s="1"/>
  <c r="BE237" i="4" s="1"/>
  <c r="BF237" i="4" s="1"/>
  <c r="BG237" i="4" s="1"/>
  <c r="BH237" i="4" s="1"/>
  <c r="BI237" i="4" s="1"/>
  <c r="BJ237" i="4" s="1"/>
  <c r="BK237" i="4" s="1"/>
  <c r="BL237" i="4" s="1"/>
  <c r="R35" i="6"/>
  <c r="S35" i="6" s="1"/>
  <c r="T35" i="6" s="1"/>
  <c r="U35" i="6" s="1"/>
  <c r="V35" i="6" s="1"/>
  <c r="W35" i="6" s="1"/>
  <c r="X35" i="6" s="1"/>
  <c r="Y35" i="6" s="1"/>
  <c r="Z35" i="6" s="1"/>
  <c r="AA35" i="6" s="1"/>
  <c r="AB35" i="6" s="1"/>
  <c r="AC35" i="6" s="1"/>
  <c r="AD35" i="6" s="1"/>
  <c r="AE35" i="6" s="1"/>
  <c r="AF35" i="6" s="1"/>
  <c r="AG35" i="6" s="1"/>
  <c r="AH35" i="6" s="1"/>
  <c r="AI35" i="6" s="1"/>
  <c r="AJ35" i="6" s="1"/>
  <c r="AK35" i="6" s="1"/>
  <c r="AL35" i="6" s="1"/>
  <c r="AM35" i="6" s="1"/>
  <c r="AN35" i="6" s="1"/>
  <c r="AO35" i="6" s="1"/>
  <c r="AP35" i="6" s="1"/>
  <c r="AQ35" i="6" s="1"/>
  <c r="AR35" i="6" s="1"/>
  <c r="AS35" i="6" s="1"/>
  <c r="AT35" i="6" s="1"/>
  <c r="AU35" i="6" s="1"/>
  <c r="AV35" i="6" s="1"/>
  <c r="AW35" i="6" s="1"/>
  <c r="AX35" i="6" s="1"/>
  <c r="AY35" i="6" s="1"/>
  <c r="AZ35" i="6" s="1"/>
  <c r="BA35" i="6" s="1"/>
  <c r="BB35" i="6" s="1"/>
  <c r="BC35" i="6" s="1"/>
  <c r="BD35" i="6" s="1"/>
  <c r="BE35" i="6" s="1"/>
  <c r="BF35" i="6" s="1"/>
  <c r="BG35" i="6" s="1"/>
  <c r="BH35" i="6" s="1"/>
  <c r="BI35" i="6" s="1"/>
  <c r="BJ35" i="6" s="1"/>
  <c r="BK35" i="6" s="1"/>
  <c r="BL35" i="6" s="1"/>
  <c r="BM35" i="6" s="1"/>
  <c r="BN35" i="6" s="1"/>
  <c r="BO35" i="6" s="1"/>
  <c r="BP35" i="6" s="1"/>
  <c r="BQ35" i="6" s="1"/>
  <c r="BR35" i="6" s="1"/>
  <c r="L278" i="4"/>
  <c r="M278" i="4" s="1"/>
  <c r="N278" i="4" s="1"/>
  <c r="O278" i="4" s="1"/>
  <c r="P278" i="4" s="1"/>
  <c r="Q278" i="4" s="1"/>
  <c r="R278" i="4" s="1"/>
  <c r="S278" i="4" s="1"/>
  <c r="T278" i="4" s="1"/>
  <c r="U278" i="4" s="1"/>
  <c r="V278" i="4" s="1"/>
  <c r="W278" i="4" s="1"/>
  <c r="X278" i="4" s="1"/>
  <c r="Y278" i="4" s="1"/>
  <c r="Z278" i="4" s="1"/>
  <c r="AA278" i="4" s="1"/>
  <c r="AB278" i="4" s="1"/>
  <c r="AC278" i="4" s="1"/>
  <c r="AD278" i="4" s="1"/>
  <c r="AE278" i="4" s="1"/>
  <c r="AF278" i="4" s="1"/>
  <c r="AG278" i="4" s="1"/>
  <c r="AH278" i="4" s="1"/>
  <c r="AI278" i="4" s="1"/>
  <c r="AJ278" i="4" s="1"/>
  <c r="AK278" i="4" s="1"/>
  <c r="AL278" i="4" s="1"/>
  <c r="AM278" i="4" s="1"/>
  <c r="AN278" i="4" s="1"/>
  <c r="AO278" i="4" s="1"/>
  <c r="AP278" i="4" s="1"/>
  <c r="AQ278" i="4" s="1"/>
  <c r="AR278" i="4" s="1"/>
  <c r="AS278" i="4" s="1"/>
  <c r="AT278" i="4" s="1"/>
  <c r="AU278" i="4" s="1"/>
  <c r="AV278" i="4" s="1"/>
  <c r="AW278" i="4" s="1"/>
  <c r="AX278" i="4" s="1"/>
  <c r="AY278" i="4" s="1"/>
  <c r="AZ278" i="4" s="1"/>
  <c r="BA278" i="4" s="1"/>
  <c r="BB278" i="4" s="1"/>
  <c r="BC278" i="4" s="1"/>
  <c r="BD278" i="4" s="1"/>
  <c r="BE278" i="4" s="1"/>
  <c r="BF278" i="4" s="1"/>
  <c r="BG278" i="4" s="1"/>
  <c r="BH278" i="4" s="1"/>
  <c r="BI278" i="4" s="1"/>
  <c r="BJ278" i="4" s="1"/>
  <c r="BK278" i="4" s="1"/>
  <c r="BL278" i="4" s="1"/>
  <c r="L296" i="4"/>
  <c r="M296" i="4" s="1"/>
  <c r="N296" i="4" s="1"/>
  <c r="O296" i="4" s="1"/>
  <c r="P296" i="4" s="1"/>
  <c r="Q296" i="4" s="1"/>
  <c r="R296" i="4" s="1"/>
  <c r="S296" i="4" s="1"/>
  <c r="T296" i="4" s="1"/>
  <c r="U296" i="4" s="1"/>
  <c r="V296" i="4" s="1"/>
  <c r="W296" i="4" s="1"/>
  <c r="X296" i="4" s="1"/>
  <c r="Y296" i="4" s="1"/>
  <c r="Z296" i="4" s="1"/>
  <c r="AA296" i="4" s="1"/>
  <c r="AB296" i="4" s="1"/>
  <c r="AC296" i="4" s="1"/>
  <c r="AD296" i="4" s="1"/>
  <c r="AE296" i="4" s="1"/>
  <c r="AF296" i="4" s="1"/>
  <c r="AG296" i="4" s="1"/>
  <c r="AH296" i="4" s="1"/>
  <c r="AI296" i="4" s="1"/>
  <c r="AJ296" i="4" s="1"/>
  <c r="AK296" i="4" s="1"/>
  <c r="AL296" i="4" s="1"/>
  <c r="AM296" i="4" s="1"/>
  <c r="AN296" i="4" s="1"/>
  <c r="AO296" i="4" s="1"/>
  <c r="AP296" i="4" s="1"/>
  <c r="AQ296" i="4" s="1"/>
  <c r="AR296" i="4" s="1"/>
  <c r="AS296" i="4" s="1"/>
  <c r="AT296" i="4" s="1"/>
  <c r="AU296" i="4" s="1"/>
  <c r="AV296" i="4" s="1"/>
  <c r="AW296" i="4" s="1"/>
  <c r="AX296" i="4" s="1"/>
  <c r="AY296" i="4" s="1"/>
  <c r="AZ296" i="4" s="1"/>
  <c r="BA296" i="4" s="1"/>
  <c r="BB296" i="4" s="1"/>
  <c r="BC296" i="4" s="1"/>
  <c r="BD296" i="4" s="1"/>
  <c r="BE296" i="4" s="1"/>
  <c r="BF296" i="4" s="1"/>
  <c r="BG296" i="4" s="1"/>
  <c r="BH296" i="4" s="1"/>
  <c r="BI296" i="4" s="1"/>
  <c r="BJ296" i="4" s="1"/>
  <c r="BK296" i="4" s="1"/>
  <c r="BL296" i="4" s="1"/>
  <c r="L252" i="4"/>
  <c r="M252" i="4" s="1"/>
  <c r="N252" i="4" s="1"/>
  <c r="O252" i="4" s="1"/>
  <c r="P252" i="4" s="1"/>
  <c r="Q252" i="4" s="1"/>
  <c r="R252" i="4" s="1"/>
  <c r="S252" i="4" s="1"/>
  <c r="T252" i="4" s="1"/>
  <c r="U252" i="4" s="1"/>
  <c r="V252" i="4" s="1"/>
  <c r="W252" i="4" s="1"/>
  <c r="X252" i="4" s="1"/>
  <c r="Y252" i="4" s="1"/>
  <c r="Z252" i="4" s="1"/>
  <c r="AA252" i="4" s="1"/>
  <c r="AB252" i="4" s="1"/>
  <c r="AC252" i="4" s="1"/>
  <c r="AD252" i="4" s="1"/>
  <c r="AE252" i="4" s="1"/>
  <c r="AF252" i="4" s="1"/>
  <c r="AG252" i="4" s="1"/>
  <c r="AH252" i="4" s="1"/>
  <c r="AI252" i="4" s="1"/>
  <c r="AJ252" i="4" s="1"/>
  <c r="AK252" i="4" s="1"/>
  <c r="AL252" i="4" s="1"/>
  <c r="AM252" i="4" s="1"/>
  <c r="AN252" i="4" s="1"/>
  <c r="AO252" i="4" s="1"/>
  <c r="AP252" i="4" s="1"/>
  <c r="AQ252" i="4" s="1"/>
  <c r="AR252" i="4" s="1"/>
  <c r="AS252" i="4" s="1"/>
  <c r="AT252" i="4" s="1"/>
  <c r="AU252" i="4" s="1"/>
  <c r="AV252" i="4" s="1"/>
  <c r="AW252" i="4" s="1"/>
  <c r="AX252" i="4" s="1"/>
  <c r="AY252" i="4" s="1"/>
  <c r="AZ252" i="4" s="1"/>
  <c r="BA252" i="4" s="1"/>
  <c r="BB252" i="4" s="1"/>
  <c r="BC252" i="4" s="1"/>
  <c r="BD252" i="4" s="1"/>
  <c r="BE252" i="4" s="1"/>
  <c r="BF252" i="4" s="1"/>
  <c r="BG252" i="4" s="1"/>
  <c r="BH252" i="4" s="1"/>
  <c r="BI252" i="4" s="1"/>
  <c r="BJ252" i="4" s="1"/>
  <c r="BK252" i="4" s="1"/>
  <c r="BL252" i="4" s="1"/>
  <c r="L213" i="4"/>
  <c r="M213" i="4" s="1"/>
  <c r="N213" i="4" s="1"/>
  <c r="O213" i="4" s="1"/>
  <c r="P213" i="4" s="1"/>
  <c r="Q213" i="4" s="1"/>
  <c r="R213" i="4" s="1"/>
  <c r="S213" i="4" s="1"/>
  <c r="T213" i="4" s="1"/>
  <c r="U213" i="4" s="1"/>
  <c r="V213" i="4" s="1"/>
  <c r="W213" i="4" s="1"/>
  <c r="X213" i="4" s="1"/>
  <c r="Y213" i="4" s="1"/>
  <c r="Z213" i="4" s="1"/>
  <c r="AA213" i="4" s="1"/>
  <c r="AB213" i="4" s="1"/>
  <c r="AC213" i="4" s="1"/>
  <c r="AD213" i="4" s="1"/>
  <c r="AE213" i="4" s="1"/>
  <c r="AF213" i="4" s="1"/>
  <c r="AG213" i="4" s="1"/>
  <c r="AH213" i="4" s="1"/>
  <c r="AI213" i="4" s="1"/>
  <c r="AJ213" i="4" s="1"/>
  <c r="AK213" i="4" s="1"/>
  <c r="AL213" i="4" s="1"/>
  <c r="AM213" i="4" s="1"/>
  <c r="AN213" i="4" s="1"/>
  <c r="AO213" i="4" s="1"/>
  <c r="AP213" i="4" s="1"/>
  <c r="AQ213" i="4" s="1"/>
  <c r="AR213" i="4" s="1"/>
  <c r="AS213" i="4" s="1"/>
  <c r="AT213" i="4" s="1"/>
  <c r="AU213" i="4" s="1"/>
  <c r="AV213" i="4" s="1"/>
  <c r="AW213" i="4" s="1"/>
  <c r="AX213" i="4" s="1"/>
  <c r="AY213" i="4" s="1"/>
  <c r="AZ213" i="4" s="1"/>
  <c r="BA213" i="4" s="1"/>
  <c r="BB213" i="4" s="1"/>
  <c r="BC213" i="4" s="1"/>
  <c r="BD213" i="4" s="1"/>
  <c r="BE213" i="4" s="1"/>
  <c r="BF213" i="4" s="1"/>
  <c r="BG213" i="4" s="1"/>
  <c r="BH213" i="4" s="1"/>
  <c r="BI213" i="4" s="1"/>
  <c r="BJ213" i="4" s="1"/>
  <c r="BK213" i="4" s="1"/>
  <c r="BL213" i="4" s="1"/>
  <c r="L198" i="4"/>
  <c r="M198" i="4" s="1"/>
  <c r="N198" i="4" s="1"/>
  <c r="O198" i="4" s="1"/>
  <c r="P198" i="4" s="1"/>
  <c r="Q198" i="4" s="1"/>
  <c r="R198" i="4" s="1"/>
  <c r="S198" i="4" s="1"/>
  <c r="T198" i="4" s="1"/>
  <c r="U198" i="4" s="1"/>
  <c r="V198" i="4" s="1"/>
  <c r="W198" i="4" s="1"/>
  <c r="X198" i="4" s="1"/>
  <c r="Y198" i="4" s="1"/>
  <c r="Z198" i="4" s="1"/>
  <c r="AA198" i="4" s="1"/>
  <c r="AB198" i="4" s="1"/>
  <c r="AC198" i="4" s="1"/>
  <c r="AD198" i="4" s="1"/>
  <c r="AE198" i="4" s="1"/>
  <c r="AF198" i="4" s="1"/>
  <c r="AG198" i="4" s="1"/>
  <c r="AH198" i="4" s="1"/>
  <c r="AI198" i="4" s="1"/>
  <c r="AJ198" i="4" s="1"/>
  <c r="AK198" i="4" s="1"/>
  <c r="AL198" i="4" s="1"/>
  <c r="AM198" i="4" s="1"/>
  <c r="AN198" i="4" s="1"/>
  <c r="AO198" i="4" s="1"/>
  <c r="AP198" i="4" s="1"/>
  <c r="AQ198" i="4" s="1"/>
  <c r="AR198" i="4" s="1"/>
  <c r="AS198" i="4" s="1"/>
  <c r="AT198" i="4" s="1"/>
  <c r="AU198" i="4" s="1"/>
  <c r="AV198" i="4" s="1"/>
  <c r="AW198" i="4" s="1"/>
  <c r="AX198" i="4" s="1"/>
  <c r="AY198" i="4" s="1"/>
  <c r="AZ198" i="4" s="1"/>
  <c r="BA198" i="4" s="1"/>
  <c r="BB198" i="4" s="1"/>
  <c r="BC198" i="4" s="1"/>
  <c r="BD198" i="4" s="1"/>
  <c r="BE198" i="4" s="1"/>
  <c r="BF198" i="4" s="1"/>
  <c r="BG198" i="4" s="1"/>
  <c r="BH198" i="4" s="1"/>
  <c r="BI198" i="4" s="1"/>
  <c r="BJ198" i="4" s="1"/>
  <c r="BK198" i="4" s="1"/>
  <c r="BL198" i="4" s="1"/>
  <c r="L304" i="4"/>
  <c r="M304" i="4" s="1"/>
  <c r="N304" i="4" s="1"/>
  <c r="O304" i="4" s="1"/>
  <c r="P304" i="4" s="1"/>
  <c r="Q304" i="4" s="1"/>
  <c r="R304" i="4" s="1"/>
  <c r="S304" i="4" s="1"/>
  <c r="T304" i="4" s="1"/>
  <c r="U304" i="4" s="1"/>
  <c r="V304" i="4" s="1"/>
  <c r="W304" i="4" s="1"/>
  <c r="X304" i="4" s="1"/>
  <c r="Y304" i="4" s="1"/>
  <c r="Z304" i="4" s="1"/>
  <c r="AA304" i="4" s="1"/>
  <c r="AB304" i="4" s="1"/>
  <c r="AC304" i="4" s="1"/>
  <c r="AD304" i="4" s="1"/>
  <c r="AE304" i="4" s="1"/>
  <c r="AF304" i="4" s="1"/>
  <c r="AG304" i="4" s="1"/>
  <c r="AH304" i="4" s="1"/>
  <c r="AI304" i="4" s="1"/>
  <c r="AJ304" i="4" s="1"/>
  <c r="AK304" i="4" s="1"/>
  <c r="AL304" i="4" s="1"/>
  <c r="AM304" i="4" s="1"/>
  <c r="AN304" i="4" s="1"/>
  <c r="AO304" i="4" s="1"/>
  <c r="AP304" i="4" s="1"/>
  <c r="AQ304" i="4" s="1"/>
  <c r="AR304" i="4" s="1"/>
  <c r="AS304" i="4" s="1"/>
  <c r="AT304" i="4" s="1"/>
  <c r="AU304" i="4" s="1"/>
  <c r="AV304" i="4" s="1"/>
  <c r="AW304" i="4" s="1"/>
  <c r="AX304" i="4" s="1"/>
  <c r="AY304" i="4" s="1"/>
  <c r="AZ304" i="4" s="1"/>
  <c r="BA304" i="4" s="1"/>
  <c r="BB304" i="4" s="1"/>
  <c r="BC304" i="4" s="1"/>
  <c r="BD304" i="4" s="1"/>
  <c r="BE304" i="4" s="1"/>
  <c r="BF304" i="4" s="1"/>
  <c r="BG304" i="4" s="1"/>
  <c r="BH304" i="4" s="1"/>
  <c r="BI304" i="4" s="1"/>
  <c r="BJ304" i="4" s="1"/>
  <c r="BK304" i="4" s="1"/>
  <c r="BL304" i="4" s="1"/>
  <c r="L17" i="4"/>
  <c r="M17" i="4" s="1"/>
  <c r="N17" i="4" s="1"/>
  <c r="O17" i="4" s="1"/>
  <c r="P17" i="4" s="1"/>
  <c r="Q17" i="4" s="1"/>
  <c r="R17" i="4" s="1"/>
  <c r="S17" i="4" s="1"/>
  <c r="T17" i="4" s="1"/>
  <c r="U17" i="4" s="1"/>
  <c r="V17" i="4" s="1"/>
  <c r="W17" i="4" s="1"/>
  <c r="X17" i="4" s="1"/>
  <c r="Y17" i="4" s="1"/>
  <c r="Z17" i="4" s="1"/>
  <c r="AA17" i="4" s="1"/>
  <c r="AB17" i="4" s="1"/>
  <c r="AC17" i="4" s="1"/>
  <c r="AD17" i="4" s="1"/>
  <c r="AE17" i="4" s="1"/>
  <c r="AF17" i="4" s="1"/>
  <c r="AG17" i="4" s="1"/>
  <c r="AH17" i="4" s="1"/>
  <c r="AI17" i="4" s="1"/>
  <c r="AJ17" i="4" s="1"/>
  <c r="AK17" i="4" s="1"/>
  <c r="AL17" i="4" s="1"/>
  <c r="AM17" i="4" s="1"/>
  <c r="AN17" i="4" s="1"/>
  <c r="AO17" i="4" s="1"/>
  <c r="AP17" i="4" s="1"/>
  <c r="AQ17" i="4" s="1"/>
  <c r="AR17" i="4" s="1"/>
  <c r="AS17" i="4" s="1"/>
  <c r="AT17" i="4" s="1"/>
  <c r="AU17" i="4" s="1"/>
  <c r="AV17" i="4" s="1"/>
  <c r="AW17" i="4" s="1"/>
  <c r="AX17" i="4" s="1"/>
  <c r="AY17" i="4" s="1"/>
  <c r="AZ17" i="4" s="1"/>
  <c r="BA17" i="4" s="1"/>
  <c r="BB17" i="4" s="1"/>
  <c r="BC17" i="4" s="1"/>
  <c r="BD17" i="4" s="1"/>
  <c r="BE17" i="4" s="1"/>
  <c r="BF17" i="4" s="1"/>
  <c r="BG17" i="4" s="1"/>
  <c r="BH17" i="4" s="1"/>
  <c r="BI17" i="4" s="1"/>
  <c r="BJ17" i="4" s="1"/>
  <c r="BK17" i="4" s="1"/>
  <c r="BL17" i="4" s="1"/>
  <c r="L113" i="4"/>
  <c r="M113" i="4" s="1"/>
  <c r="N113" i="4" s="1"/>
  <c r="O113" i="4" s="1"/>
  <c r="P113" i="4" s="1"/>
  <c r="Q113" i="4" s="1"/>
  <c r="R113" i="4" s="1"/>
  <c r="S113" i="4" s="1"/>
  <c r="T113" i="4" s="1"/>
  <c r="U113" i="4" s="1"/>
  <c r="V113" i="4" s="1"/>
  <c r="W113" i="4" s="1"/>
  <c r="X113" i="4" s="1"/>
  <c r="Y113" i="4" s="1"/>
  <c r="Z113" i="4" s="1"/>
  <c r="AA113" i="4" s="1"/>
  <c r="AB113" i="4" s="1"/>
  <c r="AC113" i="4" s="1"/>
  <c r="AD113" i="4" s="1"/>
  <c r="AE113" i="4" s="1"/>
  <c r="AF113" i="4" s="1"/>
  <c r="AG113" i="4" s="1"/>
  <c r="AH113" i="4" s="1"/>
  <c r="AI113" i="4" s="1"/>
  <c r="AJ113" i="4" s="1"/>
  <c r="AK113" i="4" s="1"/>
  <c r="AL113" i="4" s="1"/>
  <c r="AM113" i="4" s="1"/>
  <c r="AN113" i="4" s="1"/>
  <c r="AO113" i="4" s="1"/>
  <c r="AP113" i="4" s="1"/>
  <c r="AQ113" i="4" s="1"/>
  <c r="AR113" i="4" s="1"/>
  <c r="AS113" i="4" s="1"/>
  <c r="AT113" i="4" s="1"/>
  <c r="AU113" i="4" s="1"/>
  <c r="AV113" i="4" s="1"/>
  <c r="AW113" i="4" s="1"/>
  <c r="AX113" i="4" s="1"/>
  <c r="AY113" i="4" s="1"/>
  <c r="AZ113" i="4" s="1"/>
  <c r="BA113" i="4" s="1"/>
  <c r="BB113" i="4" s="1"/>
  <c r="BC113" i="4" s="1"/>
  <c r="BD113" i="4" s="1"/>
  <c r="BE113" i="4" s="1"/>
  <c r="BF113" i="4" s="1"/>
  <c r="BG113" i="4" s="1"/>
  <c r="BH113" i="4" s="1"/>
  <c r="BI113" i="4" s="1"/>
  <c r="BJ113" i="4" s="1"/>
  <c r="BK113" i="4" s="1"/>
  <c r="BL113" i="4" s="1"/>
  <c r="L41" i="4"/>
  <c r="M41" i="4" s="1"/>
  <c r="N41" i="4" s="1"/>
  <c r="O41" i="4" s="1"/>
  <c r="P41" i="4" s="1"/>
  <c r="Q41" i="4" s="1"/>
  <c r="R41" i="4" s="1"/>
  <c r="S41" i="4" s="1"/>
  <c r="T41" i="4" s="1"/>
  <c r="U41" i="4" s="1"/>
  <c r="V41" i="4" s="1"/>
  <c r="W41" i="4" s="1"/>
  <c r="X41" i="4" s="1"/>
  <c r="Y41" i="4" s="1"/>
  <c r="Z41" i="4" s="1"/>
  <c r="AA41" i="4" s="1"/>
  <c r="AB41" i="4" s="1"/>
  <c r="AC41" i="4" s="1"/>
  <c r="AD41" i="4" s="1"/>
  <c r="AE41" i="4" s="1"/>
  <c r="AF41" i="4" s="1"/>
  <c r="AG41" i="4" s="1"/>
  <c r="AH41" i="4" s="1"/>
  <c r="AI41" i="4" s="1"/>
  <c r="AJ41" i="4" s="1"/>
  <c r="AK41" i="4" s="1"/>
  <c r="AL41" i="4" s="1"/>
  <c r="AM41" i="4" s="1"/>
  <c r="AN41" i="4" s="1"/>
  <c r="AO41" i="4" s="1"/>
  <c r="AP41" i="4" s="1"/>
  <c r="AQ41" i="4" s="1"/>
  <c r="AR41" i="4" s="1"/>
  <c r="AS41" i="4" s="1"/>
  <c r="AT41" i="4" s="1"/>
  <c r="AU41" i="4" s="1"/>
  <c r="AV41" i="4" s="1"/>
  <c r="AW41" i="4" s="1"/>
  <c r="AX41" i="4" s="1"/>
  <c r="AY41" i="4" s="1"/>
  <c r="AZ41" i="4" s="1"/>
  <c r="BA41" i="4" s="1"/>
  <c r="BB41" i="4" s="1"/>
  <c r="BC41" i="4" s="1"/>
  <c r="BD41" i="4" s="1"/>
  <c r="BE41" i="4" s="1"/>
  <c r="BF41" i="4" s="1"/>
  <c r="BG41" i="4" s="1"/>
  <c r="BH41" i="4" s="1"/>
  <c r="BI41" i="4" s="1"/>
  <c r="BJ41" i="4" s="1"/>
  <c r="BK41" i="4" s="1"/>
  <c r="BL41" i="4" s="1"/>
  <c r="Q52" i="6"/>
  <c r="R52" i="6" s="1"/>
  <c r="S52" i="6" s="1"/>
  <c r="T52" i="6" s="1"/>
  <c r="U52" i="6" s="1"/>
  <c r="V52" i="6" s="1"/>
  <c r="W52" i="6" s="1"/>
  <c r="X52" i="6" s="1"/>
  <c r="Y52" i="6" s="1"/>
  <c r="Z52" i="6" s="1"/>
  <c r="AA52" i="6" s="1"/>
  <c r="AB52" i="6" s="1"/>
  <c r="AC52" i="6" s="1"/>
  <c r="AD52" i="6" s="1"/>
  <c r="AE52" i="6" s="1"/>
  <c r="AF52" i="6" s="1"/>
  <c r="AG52" i="6" s="1"/>
  <c r="AH52" i="6" s="1"/>
  <c r="AI52" i="6" s="1"/>
  <c r="AJ52" i="6" s="1"/>
  <c r="AK52" i="6" s="1"/>
  <c r="AL52" i="6" s="1"/>
  <c r="AM52" i="6" s="1"/>
  <c r="AN52" i="6" s="1"/>
  <c r="AO52" i="6" s="1"/>
  <c r="AP52" i="6" s="1"/>
  <c r="AQ52" i="6" s="1"/>
  <c r="AR52" i="6" s="1"/>
  <c r="AS52" i="6" s="1"/>
  <c r="AT52" i="6" s="1"/>
  <c r="AU52" i="6" s="1"/>
  <c r="AV52" i="6" s="1"/>
  <c r="AW52" i="6" s="1"/>
  <c r="AX52" i="6" s="1"/>
  <c r="AY52" i="6" s="1"/>
  <c r="AZ52" i="6" s="1"/>
  <c r="BA52" i="6" s="1"/>
  <c r="BB52" i="6" s="1"/>
  <c r="BC52" i="6" s="1"/>
  <c r="BD52" i="6" s="1"/>
  <c r="BE52" i="6" s="1"/>
  <c r="BF52" i="6" s="1"/>
  <c r="BG52" i="6" s="1"/>
  <c r="BH52" i="6" s="1"/>
  <c r="BI52" i="6" s="1"/>
  <c r="BJ52" i="6" s="1"/>
  <c r="BK52" i="6" s="1"/>
  <c r="BL52" i="6" s="1"/>
  <c r="BM52" i="6" s="1"/>
  <c r="BN52" i="6" s="1"/>
  <c r="BO52" i="6" s="1"/>
  <c r="BP52" i="6" s="1"/>
  <c r="BQ52" i="6" s="1"/>
  <c r="L280" i="4"/>
  <c r="M280" i="4" s="1"/>
  <c r="N280" i="4" s="1"/>
  <c r="O280" i="4" s="1"/>
  <c r="P280" i="4" s="1"/>
  <c r="Q280" i="4" s="1"/>
  <c r="R280" i="4" s="1"/>
  <c r="S280" i="4" s="1"/>
  <c r="T280" i="4" s="1"/>
  <c r="U280" i="4" s="1"/>
  <c r="V280" i="4" s="1"/>
  <c r="W280" i="4" s="1"/>
  <c r="X280" i="4" s="1"/>
  <c r="Y280" i="4" s="1"/>
  <c r="Z280" i="4" s="1"/>
  <c r="AA280" i="4" s="1"/>
  <c r="AB280" i="4" s="1"/>
  <c r="AC280" i="4" s="1"/>
  <c r="AD280" i="4" s="1"/>
  <c r="AE280" i="4" s="1"/>
  <c r="AF280" i="4" s="1"/>
  <c r="AG280" i="4" s="1"/>
  <c r="AH280" i="4" s="1"/>
  <c r="AI280" i="4" s="1"/>
  <c r="AJ280" i="4" s="1"/>
  <c r="AK280" i="4" s="1"/>
  <c r="AL280" i="4" s="1"/>
  <c r="AM280" i="4" s="1"/>
  <c r="AN280" i="4" s="1"/>
  <c r="AO280" i="4" s="1"/>
  <c r="AP280" i="4" s="1"/>
  <c r="AQ280" i="4" s="1"/>
  <c r="AR280" i="4" s="1"/>
  <c r="AS280" i="4" s="1"/>
  <c r="AT280" i="4" s="1"/>
  <c r="AU280" i="4" s="1"/>
  <c r="AV280" i="4" s="1"/>
  <c r="AW280" i="4" s="1"/>
  <c r="AX280" i="4" s="1"/>
  <c r="AY280" i="4" s="1"/>
  <c r="AZ280" i="4" s="1"/>
  <c r="BA280" i="4" s="1"/>
  <c r="BB280" i="4" s="1"/>
  <c r="BC280" i="4" s="1"/>
  <c r="BD280" i="4" s="1"/>
  <c r="BE280" i="4" s="1"/>
  <c r="BF280" i="4" s="1"/>
  <c r="BG280" i="4" s="1"/>
  <c r="BH280" i="4" s="1"/>
  <c r="BI280" i="4" s="1"/>
  <c r="BJ280" i="4" s="1"/>
  <c r="BK280" i="4" s="1"/>
  <c r="BL280" i="4" s="1"/>
  <c r="L63" i="4"/>
  <c r="M63" i="4" s="1"/>
  <c r="N63" i="4" s="1"/>
  <c r="O63" i="4" s="1"/>
  <c r="P63" i="4" s="1"/>
  <c r="Q63" i="4" s="1"/>
  <c r="R63" i="4" s="1"/>
  <c r="S63" i="4" s="1"/>
  <c r="T63" i="4" s="1"/>
  <c r="U63" i="4" s="1"/>
  <c r="V63" i="4" s="1"/>
  <c r="W63" i="4" s="1"/>
  <c r="X63" i="4" s="1"/>
  <c r="Y63" i="4" s="1"/>
  <c r="Z63" i="4" s="1"/>
  <c r="AA63" i="4" s="1"/>
  <c r="AB63" i="4" s="1"/>
  <c r="AC63" i="4" s="1"/>
  <c r="AD63" i="4" s="1"/>
  <c r="AE63" i="4" s="1"/>
  <c r="AF63" i="4" s="1"/>
  <c r="AG63" i="4" s="1"/>
  <c r="AH63" i="4" s="1"/>
  <c r="AI63" i="4" s="1"/>
  <c r="AJ63" i="4" s="1"/>
  <c r="AK63" i="4" s="1"/>
  <c r="AL63" i="4" s="1"/>
  <c r="AM63" i="4" s="1"/>
  <c r="AN63" i="4" s="1"/>
  <c r="AO63" i="4" s="1"/>
  <c r="AP63" i="4" s="1"/>
  <c r="AQ63" i="4" s="1"/>
  <c r="AR63" i="4" s="1"/>
  <c r="AS63" i="4" s="1"/>
  <c r="AT63" i="4" s="1"/>
  <c r="AU63" i="4" s="1"/>
  <c r="AV63" i="4" s="1"/>
  <c r="AW63" i="4" s="1"/>
  <c r="AX63" i="4" s="1"/>
  <c r="AY63" i="4" s="1"/>
  <c r="AZ63" i="4" s="1"/>
  <c r="BA63" i="4" s="1"/>
  <c r="BB63" i="4" s="1"/>
  <c r="BC63" i="4" s="1"/>
  <c r="BD63" i="4" s="1"/>
  <c r="BE63" i="4" s="1"/>
  <c r="BF63" i="4" s="1"/>
  <c r="BG63" i="4" s="1"/>
  <c r="BH63" i="4" s="1"/>
  <c r="BI63" i="4" s="1"/>
  <c r="BJ63" i="4" s="1"/>
  <c r="BK63" i="4" s="1"/>
  <c r="BL63" i="4" s="1"/>
  <c r="L58" i="4"/>
  <c r="M58" i="4" s="1"/>
  <c r="N58" i="4" s="1"/>
  <c r="O58" i="4" s="1"/>
  <c r="P58" i="4" s="1"/>
  <c r="Q58" i="4" s="1"/>
  <c r="R58" i="4" s="1"/>
  <c r="S58" i="4" s="1"/>
  <c r="T58" i="4" s="1"/>
  <c r="U58" i="4" s="1"/>
  <c r="V58" i="4" s="1"/>
  <c r="W58" i="4" s="1"/>
  <c r="X58" i="4" s="1"/>
  <c r="Y58" i="4" s="1"/>
  <c r="Z58" i="4" s="1"/>
  <c r="AA58" i="4" s="1"/>
  <c r="AB58" i="4" s="1"/>
  <c r="AC58" i="4" s="1"/>
  <c r="AD58" i="4" s="1"/>
  <c r="AE58" i="4" s="1"/>
  <c r="AF58" i="4" s="1"/>
  <c r="AG58" i="4" s="1"/>
  <c r="AH58" i="4" s="1"/>
  <c r="AI58" i="4" s="1"/>
  <c r="AJ58" i="4" s="1"/>
  <c r="AK58" i="4" s="1"/>
  <c r="AL58" i="4" s="1"/>
  <c r="AM58" i="4" s="1"/>
  <c r="AN58" i="4" s="1"/>
  <c r="AO58" i="4" s="1"/>
  <c r="AP58" i="4" s="1"/>
  <c r="AQ58" i="4" s="1"/>
  <c r="AR58" i="4" s="1"/>
  <c r="AS58" i="4" s="1"/>
  <c r="AT58" i="4" s="1"/>
  <c r="AU58" i="4" s="1"/>
  <c r="AV58" i="4" s="1"/>
  <c r="AW58" i="4" s="1"/>
  <c r="AX58" i="4" s="1"/>
  <c r="AY58" i="4" s="1"/>
  <c r="AZ58" i="4" s="1"/>
  <c r="BA58" i="4" s="1"/>
  <c r="BB58" i="4" s="1"/>
  <c r="BC58" i="4" s="1"/>
  <c r="BD58" i="4" s="1"/>
  <c r="BE58" i="4" s="1"/>
  <c r="BF58" i="4" s="1"/>
  <c r="BG58" i="4" s="1"/>
  <c r="BH58" i="4" s="1"/>
  <c r="BI58" i="4" s="1"/>
  <c r="BJ58" i="4" s="1"/>
  <c r="BK58" i="4" s="1"/>
  <c r="BL58" i="4" s="1"/>
  <c r="L242" i="4"/>
  <c r="M242" i="4" s="1"/>
  <c r="N242" i="4" s="1"/>
  <c r="O242" i="4" s="1"/>
  <c r="P242" i="4" s="1"/>
  <c r="Q242" i="4" s="1"/>
  <c r="R242" i="4" s="1"/>
  <c r="S242" i="4" s="1"/>
  <c r="T242" i="4" s="1"/>
  <c r="U242" i="4" s="1"/>
  <c r="V242" i="4" s="1"/>
  <c r="W242" i="4" s="1"/>
  <c r="X242" i="4" s="1"/>
  <c r="Y242" i="4" s="1"/>
  <c r="Z242" i="4" s="1"/>
  <c r="AA242" i="4" s="1"/>
  <c r="AB242" i="4" s="1"/>
  <c r="AC242" i="4" s="1"/>
  <c r="AD242" i="4" s="1"/>
  <c r="AE242" i="4" s="1"/>
  <c r="AF242" i="4" s="1"/>
  <c r="AG242" i="4" s="1"/>
  <c r="AH242" i="4" s="1"/>
  <c r="AI242" i="4" s="1"/>
  <c r="AJ242" i="4" s="1"/>
  <c r="AK242" i="4" s="1"/>
  <c r="AL242" i="4" s="1"/>
  <c r="AM242" i="4" s="1"/>
  <c r="AN242" i="4" s="1"/>
  <c r="AO242" i="4" s="1"/>
  <c r="AP242" i="4" s="1"/>
  <c r="AQ242" i="4" s="1"/>
  <c r="AR242" i="4" s="1"/>
  <c r="AS242" i="4" s="1"/>
  <c r="AT242" i="4" s="1"/>
  <c r="AU242" i="4" s="1"/>
  <c r="AV242" i="4" s="1"/>
  <c r="AW242" i="4" s="1"/>
  <c r="AX242" i="4" s="1"/>
  <c r="AY242" i="4" s="1"/>
  <c r="AZ242" i="4" s="1"/>
  <c r="BA242" i="4" s="1"/>
  <c r="BB242" i="4" s="1"/>
  <c r="BC242" i="4" s="1"/>
  <c r="BD242" i="4" s="1"/>
  <c r="BE242" i="4" s="1"/>
  <c r="BF242" i="4" s="1"/>
  <c r="BG242" i="4" s="1"/>
  <c r="BH242" i="4" s="1"/>
  <c r="BI242" i="4" s="1"/>
  <c r="BJ242" i="4" s="1"/>
  <c r="BK242" i="4" s="1"/>
  <c r="BL242" i="4" s="1"/>
  <c r="L110" i="4"/>
  <c r="M110" i="4" s="1"/>
  <c r="N110" i="4" s="1"/>
  <c r="O110" i="4" s="1"/>
  <c r="P110" i="4" s="1"/>
  <c r="Q110" i="4" s="1"/>
  <c r="R110" i="4" s="1"/>
  <c r="S110" i="4" s="1"/>
  <c r="T110" i="4" s="1"/>
  <c r="U110" i="4" s="1"/>
  <c r="V110" i="4" s="1"/>
  <c r="W110" i="4" s="1"/>
  <c r="X110" i="4" s="1"/>
  <c r="Y110" i="4" s="1"/>
  <c r="Z110" i="4" s="1"/>
  <c r="AA110" i="4" s="1"/>
  <c r="AB110" i="4" s="1"/>
  <c r="AC110" i="4" s="1"/>
  <c r="AD110" i="4" s="1"/>
  <c r="AE110" i="4" s="1"/>
  <c r="AF110" i="4" s="1"/>
  <c r="AG110" i="4" s="1"/>
  <c r="AH110" i="4" s="1"/>
  <c r="AI110" i="4" s="1"/>
  <c r="AJ110" i="4" s="1"/>
  <c r="AK110" i="4" s="1"/>
  <c r="AL110" i="4" s="1"/>
  <c r="AM110" i="4" s="1"/>
  <c r="AN110" i="4" s="1"/>
  <c r="AO110" i="4" s="1"/>
  <c r="AP110" i="4" s="1"/>
  <c r="AQ110" i="4" s="1"/>
  <c r="AR110" i="4" s="1"/>
  <c r="AS110" i="4" s="1"/>
  <c r="AT110" i="4" s="1"/>
  <c r="AU110" i="4" s="1"/>
  <c r="AV110" i="4" s="1"/>
  <c r="AW110" i="4" s="1"/>
  <c r="AX110" i="4" s="1"/>
  <c r="AY110" i="4" s="1"/>
  <c r="AZ110" i="4" s="1"/>
  <c r="BA110" i="4" s="1"/>
  <c r="BB110" i="4" s="1"/>
  <c r="BC110" i="4" s="1"/>
  <c r="BD110" i="4" s="1"/>
  <c r="BE110" i="4" s="1"/>
  <c r="BF110" i="4" s="1"/>
  <c r="BG110" i="4" s="1"/>
  <c r="BH110" i="4" s="1"/>
  <c r="BI110" i="4" s="1"/>
  <c r="BJ110" i="4" s="1"/>
  <c r="BK110" i="4" s="1"/>
  <c r="BL110" i="4" s="1"/>
  <c r="L29" i="4"/>
  <c r="M29" i="4" s="1"/>
  <c r="N29" i="4" s="1"/>
  <c r="O29" i="4" s="1"/>
  <c r="P29" i="4" s="1"/>
  <c r="Q29" i="4" s="1"/>
  <c r="R29" i="4" s="1"/>
  <c r="S29" i="4" s="1"/>
  <c r="T29" i="4" s="1"/>
  <c r="U29" i="4" s="1"/>
  <c r="V29" i="4" s="1"/>
  <c r="W29" i="4" s="1"/>
  <c r="X29" i="4" s="1"/>
  <c r="Y29" i="4" s="1"/>
  <c r="Z29" i="4" s="1"/>
  <c r="AA29" i="4" s="1"/>
  <c r="AB29" i="4" s="1"/>
  <c r="AC29" i="4" s="1"/>
  <c r="AD29" i="4" s="1"/>
  <c r="AE29" i="4" s="1"/>
  <c r="AF29" i="4" s="1"/>
  <c r="AG29" i="4" s="1"/>
  <c r="AH29" i="4" s="1"/>
  <c r="AI29" i="4" s="1"/>
  <c r="AJ29" i="4" s="1"/>
  <c r="AK29" i="4" s="1"/>
  <c r="AL29" i="4" s="1"/>
  <c r="AM29" i="4" s="1"/>
  <c r="AN29" i="4" s="1"/>
  <c r="AO29" i="4" s="1"/>
  <c r="AP29" i="4" s="1"/>
  <c r="AQ29" i="4" s="1"/>
  <c r="AR29" i="4" s="1"/>
  <c r="AS29" i="4" s="1"/>
  <c r="AT29" i="4" s="1"/>
  <c r="AU29" i="4" s="1"/>
  <c r="AV29" i="4" s="1"/>
  <c r="AW29" i="4" s="1"/>
  <c r="AX29" i="4" s="1"/>
  <c r="AY29" i="4" s="1"/>
  <c r="AZ29" i="4" s="1"/>
  <c r="BA29" i="4" s="1"/>
  <c r="BB29" i="4" s="1"/>
  <c r="BC29" i="4" s="1"/>
  <c r="BD29" i="4" s="1"/>
  <c r="BE29" i="4" s="1"/>
  <c r="BF29" i="4" s="1"/>
  <c r="BG29" i="4" s="1"/>
  <c r="BH29" i="4" s="1"/>
  <c r="BI29" i="4" s="1"/>
  <c r="BJ29" i="4" s="1"/>
  <c r="BK29" i="4" s="1"/>
  <c r="BL29" i="4" s="1"/>
  <c r="L287" i="4"/>
  <c r="M287" i="4" s="1"/>
  <c r="N287" i="4" s="1"/>
  <c r="O287" i="4" s="1"/>
  <c r="P287" i="4" s="1"/>
  <c r="Q287" i="4" s="1"/>
  <c r="R287" i="4" s="1"/>
  <c r="S287" i="4" s="1"/>
  <c r="T287" i="4" s="1"/>
  <c r="U287" i="4" s="1"/>
  <c r="V287" i="4" s="1"/>
  <c r="W287" i="4" s="1"/>
  <c r="X287" i="4" s="1"/>
  <c r="Y287" i="4" s="1"/>
  <c r="Z287" i="4" s="1"/>
  <c r="AA287" i="4" s="1"/>
  <c r="AB287" i="4" s="1"/>
  <c r="AC287" i="4" s="1"/>
  <c r="AD287" i="4" s="1"/>
  <c r="AE287" i="4" s="1"/>
  <c r="AF287" i="4" s="1"/>
  <c r="AG287" i="4" s="1"/>
  <c r="AH287" i="4" s="1"/>
  <c r="AI287" i="4" s="1"/>
  <c r="AJ287" i="4" s="1"/>
  <c r="AK287" i="4" s="1"/>
  <c r="AL287" i="4" s="1"/>
  <c r="AM287" i="4" s="1"/>
  <c r="AN287" i="4" s="1"/>
  <c r="AO287" i="4" s="1"/>
  <c r="AP287" i="4" s="1"/>
  <c r="AQ287" i="4" s="1"/>
  <c r="AR287" i="4" s="1"/>
  <c r="AS287" i="4" s="1"/>
  <c r="AT287" i="4" s="1"/>
  <c r="AU287" i="4" s="1"/>
  <c r="AV287" i="4" s="1"/>
  <c r="AW287" i="4" s="1"/>
  <c r="AX287" i="4" s="1"/>
  <c r="AY287" i="4" s="1"/>
  <c r="AZ287" i="4" s="1"/>
  <c r="BA287" i="4" s="1"/>
  <c r="BB287" i="4" s="1"/>
  <c r="BC287" i="4" s="1"/>
  <c r="BD287" i="4" s="1"/>
  <c r="BE287" i="4" s="1"/>
  <c r="BF287" i="4" s="1"/>
  <c r="BG287" i="4" s="1"/>
  <c r="BH287" i="4" s="1"/>
  <c r="BI287" i="4" s="1"/>
  <c r="BJ287" i="4" s="1"/>
  <c r="BK287" i="4" s="1"/>
  <c r="BL287" i="4" s="1"/>
  <c r="L253" i="4"/>
  <c r="M253" i="4" s="1"/>
  <c r="N253" i="4" s="1"/>
  <c r="O253" i="4" s="1"/>
  <c r="P253" i="4" s="1"/>
  <c r="Q253" i="4" s="1"/>
  <c r="R253" i="4" s="1"/>
  <c r="S253" i="4" s="1"/>
  <c r="T253" i="4" s="1"/>
  <c r="U253" i="4" s="1"/>
  <c r="V253" i="4" s="1"/>
  <c r="W253" i="4" s="1"/>
  <c r="X253" i="4" s="1"/>
  <c r="Y253" i="4" s="1"/>
  <c r="Z253" i="4" s="1"/>
  <c r="AA253" i="4" s="1"/>
  <c r="AB253" i="4" s="1"/>
  <c r="AC253" i="4" s="1"/>
  <c r="AD253" i="4" s="1"/>
  <c r="AE253" i="4" s="1"/>
  <c r="AF253" i="4" s="1"/>
  <c r="AG253" i="4" s="1"/>
  <c r="AH253" i="4" s="1"/>
  <c r="AI253" i="4" s="1"/>
  <c r="AJ253" i="4" s="1"/>
  <c r="AK253" i="4" s="1"/>
  <c r="AL253" i="4" s="1"/>
  <c r="AM253" i="4" s="1"/>
  <c r="AN253" i="4" s="1"/>
  <c r="AO253" i="4" s="1"/>
  <c r="AP253" i="4" s="1"/>
  <c r="AQ253" i="4" s="1"/>
  <c r="AR253" i="4" s="1"/>
  <c r="AS253" i="4" s="1"/>
  <c r="AT253" i="4" s="1"/>
  <c r="AU253" i="4" s="1"/>
  <c r="AV253" i="4" s="1"/>
  <c r="AW253" i="4" s="1"/>
  <c r="AX253" i="4" s="1"/>
  <c r="AY253" i="4" s="1"/>
  <c r="AZ253" i="4" s="1"/>
  <c r="BA253" i="4" s="1"/>
  <c r="BB253" i="4" s="1"/>
  <c r="BC253" i="4" s="1"/>
  <c r="BD253" i="4" s="1"/>
  <c r="BE253" i="4" s="1"/>
  <c r="BF253" i="4" s="1"/>
  <c r="BG253" i="4" s="1"/>
  <c r="BH253" i="4" s="1"/>
  <c r="BI253" i="4" s="1"/>
  <c r="BJ253" i="4" s="1"/>
  <c r="BK253" i="4" s="1"/>
  <c r="BL253" i="4" s="1"/>
  <c r="R14" i="6"/>
  <c r="S14" i="6" s="1"/>
  <c r="T14" i="6" s="1"/>
  <c r="U14" i="6" s="1"/>
  <c r="V14" i="6" s="1"/>
  <c r="W14" i="6" s="1"/>
  <c r="X14" i="6" s="1"/>
  <c r="Y14" i="6" s="1"/>
  <c r="Z14" i="6" s="1"/>
  <c r="AA14" i="6" s="1"/>
  <c r="AB14" i="6" s="1"/>
  <c r="AC14" i="6" s="1"/>
  <c r="AD14" i="6" s="1"/>
  <c r="AE14" i="6" s="1"/>
  <c r="AF14" i="6" s="1"/>
  <c r="AG14" i="6" s="1"/>
  <c r="AH14" i="6" s="1"/>
  <c r="AI14" i="6" s="1"/>
  <c r="AJ14" i="6" s="1"/>
  <c r="AK14" i="6" s="1"/>
  <c r="AL14" i="6" s="1"/>
  <c r="AM14" i="6" s="1"/>
  <c r="AN14" i="6" s="1"/>
  <c r="AO14" i="6" s="1"/>
  <c r="AP14" i="6" s="1"/>
  <c r="AQ14" i="6" s="1"/>
  <c r="AR14" i="6" s="1"/>
  <c r="AS14" i="6" s="1"/>
  <c r="AT14" i="6" s="1"/>
  <c r="AU14" i="6" s="1"/>
  <c r="AV14" i="6" s="1"/>
  <c r="AW14" i="6" s="1"/>
  <c r="AX14" i="6" s="1"/>
  <c r="AY14" i="6" s="1"/>
  <c r="AZ14" i="6" s="1"/>
  <c r="BA14" i="6" s="1"/>
  <c r="BB14" i="6" s="1"/>
  <c r="BC14" i="6" s="1"/>
  <c r="BD14" i="6" s="1"/>
  <c r="BE14" i="6" s="1"/>
  <c r="BF14" i="6" s="1"/>
  <c r="BG14" i="6" s="1"/>
  <c r="BH14" i="6" s="1"/>
  <c r="BI14" i="6" s="1"/>
  <c r="BJ14" i="6" s="1"/>
  <c r="BK14" i="6" s="1"/>
  <c r="BL14" i="6" s="1"/>
  <c r="BM14" i="6" s="1"/>
  <c r="BN14" i="6" s="1"/>
  <c r="BO14" i="6" s="1"/>
  <c r="BP14" i="6" s="1"/>
  <c r="BQ14" i="6" s="1"/>
  <c r="BR14" i="6" s="1"/>
  <c r="L234" i="4"/>
  <c r="M234" i="4" s="1"/>
  <c r="N234" i="4" s="1"/>
  <c r="O234" i="4" s="1"/>
  <c r="P234" i="4" s="1"/>
  <c r="Q234" i="4" s="1"/>
  <c r="R234" i="4" s="1"/>
  <c r="S234" i="4" s="1"/>
  <c r="T234" i="4" s="1"/>
  <c r="U234" i="4" s="1"/>
  <c r="V234" i="4" s="1"/>
  <c r="W234" i="4" s="1"/>
  <c r="X234" i="4" s="1"/>
  <c r="Y234" i="4" s="1"/>
  <c r="Z234" i="4" s="1"/>
  <c r="AA234" i="4" s="1"/>
  <c r="AB234" i="4" s="1"/>
  <c r="AC234" i="4" s="1"/>
  <c r="AD234" i="4" s="1"/>
  <c r="AE234" i="4" s="1"/>
  <c r="AF234" i="4" s="1"/>
  <c r="AG234" i="4" s="1"/>
  <c r="AH234" i="4" s="1"/>
  <c r="AI234" i="4" s="1"/>
  <c r="AJ234" i="4" s="1"/>
  <c r="AK234" i="4" s="1"/>
  <c r="AL234" i="4" s="1"/>
  <c r="AM234" i="4" s="1"/>
  <c r="AN234" i="4" s="1"/>
  <c r="AO234" i="4" s="1"/>
  <c r="AP234" i="4" s="1"/>
  <c r="AQ234" i="4" s="1"/>
  <c r="AR234" i="4" s="1"/>
  <c r="AS234" i="4" s="1"/>
  <c r="AT234" i="4" s="1"/>
  <c r="AU234" i="4" s="1"/>
  <c r="AV234" i="4" s="1"/>
  <c r="AW234" i="4" s="1"/>
  <c r="AX234" i="4" s="1"/>
  <c r="AY234" i="4" s="1"/>
  <c r="AZ234" i="4" s="1"/>
  <c r="BA234" i="4" s="1"/>
  <c r="BB234" i="4" s="1"/>
  <c r="BC234" i="4" s="1"/>
  <c r="BD234" i="4" s="1"/>
  <c r="BE234" i="4" s="1"/>
  <c r="BF234" i="4" s="1"/>
  <c r="BG234" i="4" s="1"/>
  <c r="BH234" i="4" s="1"/>
  <c r="BI234" i="4" s="1"/>
  <c r="BJ234" i="4" s="1"/>
  <c r="BK234" i="4" s="1"/>
  <c r="BL234" i="4" s="1"/>
  <c r="L60" i="4"/>
  <c r="M60" i="4" s="1"/>
  <c r="N60" i="4" s="1"/>
  <c r="O60" i="4" s="1"/>
  <c r="P60" i="4" s="1"/>
  <c r="Q60" i="4" s="1"/>
  <c r="R60" i="4" s="1"/>
  <c r="S60" i="4" s="1"/>
  <c r="T60" i="4" s="1"/>
  <c r="U60" i="4" s="1"/>
  <c r="V60" i="4" s="1"/>
  <c r="W60" i="4" s="1"/>
  <c r="X60" i="4" s="1"/>
  <c r="Y60" i="4" s="1"/>
  <c r="Z60" i="4" s="1"/>
  <c r="AA60" i="4" s="1"/>
  <c r="AB60" i="4" s="1"/>
  <c r="AC60" i="4" s="1"/>
  <c r="AD60" i="4" s="1"/>
  <c r="AE60" i="4" s="1"/>
  <c r="AF60" i="4" s="1"/>
  <c r="AG60" i="4" s="1"/>
  <c r="AH60" i="4" s="1"/>
  <c r="AI60" i="4" s="1"/>
  <c r="AJ60" i="4" s="1"/>
  <c r="AK60" i="4" s="1"/>
  <c r="AL60" i="4" s="1"/>
  <c r="AM60" i="4" s="1"/>
  <c r="AN60" i="4" s="1"/>
  <c r="AO60" i="4" s="1"/>
  <c r="AP60" i="4" s="1"/>
  <c r="AQ60" i="4" s="1"/>
  <c r="AR60" i="4" s="1"/>
  <c r="AS60" i="4" s="1"/>
  <c r="AT60" i="4" s="1"/>
  <c r="AU60" i="4" s="1"/>
  <c r="AV60" i="4" s="1"/>
  <c r="AW60" i="4" s="1"/>
  <c r="AX60" i="4" s="1"/>
  <c r="AY60" i="4" s="1"/>
  <c r="AZ60" i="4" s="1"/>
  <c r="BA60" i="4" s="1"/>
  <c r="BB60" i="4" s="1"/>
  <c r="BC60" i="4" s="1"/>
  <c r="BD60" i="4" s="1"/>
  <c r="BE60" i="4" s="1"/>
  <c r="BF60" i="4" s="1"/>
  <c r="BG60" i="4" s="1"/>
  <c r="BH60" i="4" s="1"/>
  <c r="BI60" i="4" s="1"/>
  <c r="BJ60" i="4" s="1"/>
  <c r="BK60" i="4" s="1"/>
  <c r="BL60" i="4" s="1"/>
  <c r="L282" i="4"/>
  <c r="M282" i="4" s="1"/>
  <c r="N282" i="4" s="1"/>
  <c r="O282" i="4" s="1"/>
  <c r="P282" i="4" s="1"/>
  <c r="Q282" i="4" s="1"/>
  <c r="R282" i="4" s="1"/>
  <c r="S282" i="4" s="1"/>
  <c r="T282" i="4" s="1"/>
  <c r="U282" i="4" s="1"/>
  <c r="V282" i="4" s="1"/>
  <c r="W282" i="4" s="1"/>
  <c r="X282" i="4" s="1"/>
  <c r="Y282" i="4" s="1"/>
  <c r="Z282" i="4" s="1"/>
  <c r="AA282" i="4" s="1"/>
  <c r="AB282" i="4" s="1"/>
  <c r="AC282" i="4" s="1"/>
  <c r="AD282" i="4" s="1"/>
  <c r="AE282" i="4" s="1"/>
  <c r="AF282" i="4" s="1"/>
  <c r="AG282" i="4" s="1"/>
  <c r="AH282" i="4" s="1"/>
  <c r="AI282" i="4" s="1"/>
  <c r="AJ282" i="4" s="1"/>
  <c r="AK282" i="4" s="1"/>
  <c r="AL282" i="4" s="1"/>
  <c r="AM282" i="4" s="1"/>
  <c r="AN282" i="4" s="1"/>
  <c r="AO282" i="4" s="1"/>
  <c r="AP282" i="4" s="1"/>
  <c r="AQ282" i="4" s="1"/>
  <c r="AR282" i="4" s="1"/>
  <c r="AS282" i="4" s="1"/>
  <c r="AT282" i="4" s="1"/>
  <c r="AU282" i="4" s="1"/>
  <c r="AV282" i="4" s="1"/>
  <c r="AW282" i="4" s="1"/>
  <c r="AX282" i="4" s="1"/>
  <c r="AY282" i="4" s="1"/>
  <c r="AZ282" i="4" s="1"/>
  <c r="BA282" i="4" s="1"/>
  <c r="BB282" i="4" s="1"/>
  <c r="BC282" i="4" s="1"/>
  <c r="BD282" i="4" s="1"/>
  <c r="BE282" i="4" s="1"/>
  <c r="BF282" i="4" s="1"/>
  <c r="BG282" i="4" s="1"/>
  <c r="BH282" i="4" s="1"/>
  <c r="BI282" i="4" s="1"/>
  <c r="BJ282" i="4" s="1"/>
  <c r="BK282" i="4" s="1"/>
  <c r="BL282" i="4" s="1"/>
  <c r="K12" i="2"/>
  <c r="R36" i="6"/>
  <c r="S36" i="6" s="1"/>
  <c r="T36" i="6" s="1"/>
  <c r="U36" i="6" s="1"/>
  <c r="V36" i="6" s="1"/>
  <c r="W36" i="6" s="1"/>
  <c r="X36" i="6" s="1"/>
  <c r="Y36" i="6" s="1"/>
  <c r="Z36" i="6" s="1"/>
  <c r="AA36" i="6" s="1"/>
  <c r="AB36" i="6" s="1"/>
  <c r="AC36" i="6" s="1"/>
  <c r="AD36" i="6" s="1"/>
  <c r="AE36" i="6" s="1"/>
  <c r="AF36" i="6" s="1"/>
  <c r="AG36" i="6" s="1"/>
  <c r="AH36" i="6" s="1"/>
  <c r="AI36" i="6" s="1"/>
  <c r="AJ36" i="6" s="1"/>
  <c r="AK36" i="6" s="1"/>
  <c r="AL36" i="6" s="1"/>
  <c r="AM36" i="6" s="1"/>
  <c r="AN36" i="6" s="1"/>
  <c r="AO36" i="6" s="1"/>
  <c r="AP36" i="6" s="1"/>
  <c r="AQ36" i="6" s="1"/>
  <c r="AR36" i="6" s="1"/>
  <c r="AS36" i="6" s="1"/>
  <c r="AT36" i="6" s="1"/>
  <c r="AU36" i="6" s="1"/>
  <c r="AV36" i="6" s="1"/>
  <c r="AW36" i="6" s="1"/>
  <c r="AX36" i="6" s="1"/>
  <c r="AY36" i="6" s="1"/>
  <c r="AZ36" i="6" s="1"/>
  <c r="BA36" i="6" s="1"/>
  <c r="BB36" i="6" s="1"/>
  <c r="BC36" i="6" s="1"/>
  <c r="BD36" i="6" s="1"/>
  <c r="BE36" i="6" s="1"/>
  <c r="BF36" i="6" s="1"/>
  <c r="BG36" i="6" s="1"/>
  <c r="BH36" i="6" s="1"/>
  <c r="BI36" i="6" s="1"/>
  <c r="BJ36" i="6" s="1"/>
  <c r="BK36" i="6" s="1"/>
  <c r="BL36" i="6" s="1"/>
  <c r="BM36" i="6" s="1"/>
  <c r="BN36" i="6" s="1"/>
  <c r="BO36" i="6" s="1"/>
  <c r="BP36" i="6" s="1"/>
  <c r="BQ36" i="6" s="1"/>
  <c r="BR36" i="6" s="1"/>
  <c r="L42" i="4"/>
  <c r="M42" i="4" s="1"/>
  <c r="N42" i="4" s="1"/>
  <c r="O42" i="4" s="1"/>
  <c r="P42" i="4" s="1"/>
  <c r="Q42" i="4" s="1"/>
  <c r="R42" i="4" s="1"/>
  <c r="S42" i="4" s="1"/>
  <c r="T42" i="4" s="1"/>
  <c r="U42" i="4" s="1"/>
  <c r="V42" i="4" s="1"/>
  <c r="W42" i="4" s="1"/>
  <c r="X42" i="4" s="1"/>
  <c r="Y42" i="4" s="1"/>
  <c r="Z42" i="4" s="1"/>
  <c r="AA42" i="4" s="1"/>
  <c r="AB42" i="4" s="1"/>
  <c r="AC42" i="4" s="1"/>
  <c r="AD42" i="4" s="1"/>
  <c r="AE42" i="4" s="1"/>
  <c r="AF42" i="4" s="1"/>
  <c r="AG42" i="4" s="1"/>
  <c r="AH42" i="4" s="1"/>
  <c r="AI42" i="4" s="1"/>
  <c r="AJ42" i="4" s="1"/>
  <c r="AK42" i="4" s="1"/>
  <c r="AL42" i="4" s="1"/>
  <c r="AM42" i="4" s="1"/>
  <c r="AN42" i="4" s="1"/>
  <c r="AO42" i="4" s="1"/>
  <c r="AP42" i="4" s="1"/>
  <c r="AQ42" i="4" s="1"/>
  <c r="AR42" i="4" s="1"/>
  <c r="AS42" i="4" s="1"/>
  <c r="AT42" i="4" s="1"/>
  <c r="AU42" i="4" s="1"/>
  <c r="AV42" i="4" s="1"/>
  <c r="AW42" i="4" s="1"/>
  <c r="AX42" i="4" s="1"/>
  <c r="AY42" i="4" s="1"/>
  <c r="AZ42" i="4" s="1"/>
  <c r="BA42" i="4" s="1"/>
  <c r="BB42" i="4" s="1"/>
  <c r="BC42" i="4" s="1"/>
  <c r="BD42" i="4" s="1"/>
  <c r="BE42" i="4" s="1"/>
  <c r="BF42" i="4" s="1"/>
  <c r="BG42" i="4" s="1"/>
  <c r="BH42" i="4" s="1"/>
  <c r="BI42" i="4" s="1"/>
  <c r="BJ42" i="4" s="1"/>
  <c r="BK42" i="4" s="1"/>
  <c r="BL42" i="4" s="1"/>
  <c r="L336" i="4"/>
  <c r="M336" i="4" s="1"/>
  <c r="N336" i="4" s="1"/>
  <c r="O336" i="4" s="1"/>
  <c r="P336" i="4" s="1"/>
  <c r="Q336" i="4" s="1"/>
  <c r="R336" i="4" s="1"/>
  <c r="S336" i="4" s="1"/>
  <c r="T336" i="4" s="1"/>
  <c r="U336" i="4" s="1"/>
  <c r="V336" i="4" s="1"/>
  <c r="W336" i="4" s="1"/>
  <c r="X336" i="4" s="1"/>
  <c r="Y336" i="4" s="1"/>
  <c r="Z336" i="4" s="1"/>
  <c r="AA336" i="4" s="1"/>
  <c r="AB336" i="4" s="1"/>
  <c r="AC336" i="4" s="1"/>
  <c r="AD336" i="4" s="1"/>
  <c r="AE336" i="4" s="1"/>
  <c r="AF336" i="4" s="1"/>
  <c r="AG336" i="4" s="1"/>
  <c r="AH336" i="4" s="1"/>
  <c r="AI336" i="4" s="1"/>
  <c r="AJ336" i="4" s="1"/>
  <c r="AK336" i="4" s="1"/>
  <c r="AL336" i="4" s="1"/>
  <c r="AM336" i="4" s="1"/>
  <c r="AN336" i="4" s="1"/>
  <c r="AO336" i="4" s="1"/>
  <c r="AP336" i="4" s="1"/>
  <c r="AQ336" i="4" s="1"/>
  <c r="AR336" i="4" s="1"/>
  <c r="AS336" i="4" s="1"/>
  <c r="AT336" i="4" s="1"/>
  <c r="AU336" i="4" s="1"/>
  <c r="AV336" i="4" s="1"/>
  <c r="AW336" i="4" s="1"/>
  <c r="AX336" i="4" s="1"/>
  <c r="AY336" i="4" s="1"/>
  <c r="AZ336" i="4" s="1"/>
  <c r="BA336" i="4" s="1"/>
  <c r="BB336" i="4" s="1"/>
  <c r="BC336" i="4" s="1"/>
  <c r="BD336" i="4" s="1"/>
  <c r="BE336" i="4" s="1"/>
  <c r="BF336" i="4" s="1"/>
  <c r="BG336" i="4" s="1"/>
  <c r="BH336" i="4" s="1"/>
  <c r="BI336" i="4" s="1"/>
  <c r="BJ336" i="4" s="1"/>
  <c r="BK336" i="4" s="1"/>
  <c r="BL336" i="4" s="1"/>
  <c r="L307" i="4"/>
  <c r="M307" i="4" s="1"/>
  <c r="N307" i="4" s="1"/>
  <c r="O307" i="4" s="1"/>
  <c r="P307" i="4" s="1"/>
  <c r="Q307" i="4" s="1"/>
  <c r="R307" i="4" s="1"/>
  <c r="S307" i="4" s="1"/>
  <c r="T307" i="4" s="1"/>
  <c r="U307" i="4" s="1"/>
  <c r="V307" i="4" s="1"/>
  <c r="W307" i="4" s="1"/>
  <c r="X307" i="4" s="1"/>
  <c r="Y307" i="4" s="1"/>
  <c r="Z307" i="4" s="1"/>
  <c r="AA307" i="4" s="1"/>
  <c r="AB307" i="4" s="1"/>
  <c r="AC307" i="4" s="1"/>
  <c r="AD307" i="4" s="1"/>
  <c r="AE307" i="4" s="1"/>
  <c r="AF307" i="4" s="1"/>
  <c r="AG307" i="4" s="1"/>
  <c r="AH307" i="4" s="1"/>
  <c r="AI307" i="4" s="1"/>
  <c r="AJ307" i="4" s="1"/>
  <c r="AK307" i="4" s="1"/>
  <c r="AL307" i="4" s="1"/>
  <c r="AM307" i="4" s="1"/>
  <c r="AN307" i="4" s="1"/>
  <c r="AO307" i="4" s="1"/>
  <c r="AP307" i="4" s="1"/>
  <c r="AQ307" i="4" s="1"/>
  <c r="AR307" i="4" s="1"/>
  <c r="AS307" i="4" s="1"/>
  <c r="AT307" i="4" s="1"/>
  <c r="AU307" i="4" s="1"/>
  <c r="AV307" i="4" s="1"/>
  <c r="AW307" i="4" s="1"/>
  <c r="AX307" i="4" s="1"/>
  <c r="AY307" i="4" s="1"/>
  <c r="AZ307" i="4" s="1"/>
  <c r="BA307" i="4" s="1"/>
  <c r="BB307" i="4" s="1"/>
  <c r="BC307" i="4" s="1"/>
  <c r="BD307" i="4" s="1"/>
  <c r="BE307" i="4" s="1"/>
  <c r="BF307" i="4" s="1"/>
  <c r="BG307" i="4" s="1"/>
  <c r="BH307" i="4" s="1"/>
  <c r="BI307" i="4" s="1"/>
  <c r="BJ307" i="4" s="1"/>
  <c r="BK307" i="4" s="1"/>
  <c r="BL307" i="4" s="1"/>
  <c r="L247" i="4"/>
  <c r="M247" i="4" s="1"/>
  <c r="N247" i="4" s="1"/>
  <c r="O247" i="4" s="1"/>
  <c r="P247" i="4" s="1"/>
  <c r="Q247" i="4" s="1"/>
  <c r="R247" i="4" s="1"/>
  <c r="S247" i="4" s="1"/>
  <c r="T247" i="4" s="1"/>
  <c r="U247" i="4" s="1"/>
  <c r="V247" i="4" s="1"/>
  <c r="W247" i="4" s="1"/>
  <c r="X247" i="4" s="1"/>
  <c r="Y247" i="4" s="1"/>
  <c r="Z247" i="4" s="1"/>
  <c r="AA247" i="4" s="1"/>
  <c r="AB247" i="4" s="1"/>
  <c r="AC247" i="4" s="1"/>
  <c r="AD247" i="4" s="1"/>
  <c r="AE247" i="4" s="1"/>
  <c r="AF247" i="4" s="1"/>
  <c r="AG247" i="4" s="1"/>
  <c r="AH247" i="4" s="1"/>
  <c r="AI247" i="4" s="1"/>
  <c r="AJ247" i="4" s="1"/>
  <c r="AK247" i="4" s="1"/>
  <c r="AL247" i="4" s="1"/>
  <c r="AM247" i="4" s="1"/>
  <c r="AN247" i="4" s="1"/>
  <c r="AO247" i="4" s="1"/>
  <c r="AP247" i="4" s="1"/>
  <c r="AQ247" i="4" s="1"/>
  <c r="AR247" i="4" s="1"/>
  <c r="AS247" i="4" s="1"/>
  <c r="AT247" i="4" s="1"/>
  <c r="AU247" i="4" s="1"/>
  <c r="AV247" i="4" s="1"/>
  <c r="AW247" i="4" s="1"/>
  <c r="AX247" i="4" s="1"/>
  <c r="AY247" i="4" s="1"/>
  <c r="AZ247" i="4" s="1"/>
  <c r="BA247" i="4" s="1"/>
  <c r="BB247" i="4" s="1"/>
  <c r="BC247" i="4" s="1"/>
  <c r="BD247" i="4" s="1"/>
  <c r="BE247" i="4" s="1"/>
  <c r="BF247" i="4" s="1"/>
  <c r="BG247" i="4" s="1"/>
  <c r="BH247" i="4" s="1"/>
  <c r="BI247" i="4" s="1"/>
  <c r="BJ247" i="4" s="1"/>
  <c r="BK247" i="4" s="1"/>
  <c r="BL247" i="4" s="1"/>
  <c r="L39" i="4"/>
  <c r="M39" i="4" s="1"/>
  <c r="N39" i="4" s="1"/>
  <c r="O39" i="4" s="1"/>
  <c r="P39" i="4" s="1"/>
  <c r="Q39" i="4" s="1"/>
  <c r="R39" i="4" s="1"/>
  <c r="S39" i="4" s="1"/>
  <c r="T39" i="4" s="1"/>
  <c r="U39" i="4" s="1"/>
  <c r="V39" i="4" s="1"/>
  <c r="W39" i="4" s="1"/>
  <c r="X39" i="4" s="1"/>
  <c r="Y39" i="4" s="1"/>
  <c r="Z39" i="4" s="1"/>
  <c r="AA39" i="4" s="1"/>
  <c r="AB39" i="4" s="1"/>
  <c r="AC39" i="4" s="1"/>
  <c r="AD39" i="4" s="1"/>
  <c r="AE39" i="4" s="1"/>
  <c r="AF39" i="4" s="1"/>
  <c r="AG39" i="4" s="1"/>
  <c r="AH39" i="4" s="1"/>
  <c r="AI39" i="4" s="1"/>
  <c r="AJ39" i="4" s="1"/>
  <c r="AK39" i="4" s="1"/>
  <c r="AL39" i="4" s="1"/>
  <c r="AM39" i="4" s="1"/>
  <c r="AN39" i="4" s="1"/>
  <c r="AO39" i="4" s="1"/>
  <c r="AP39" i="4" s="1"/>
  <c r="AQ39" i="4" s="1"/>
  <c r="AR39" i="4" s="1"/>
  <c r="AS39" i="4" s="1"/>
  <c r="AT39" i="4" s="1"/>
  <c r="AU39" i="4" s="1"/>
  <c r="AV39" i="4" s="1"/>
  <c r="AW39" i="4" s="1"/>
  <c r="AX39" i="4" s="1"/>
  <c r="AY39" i="4" s="1"/>
  <c r="AZ39" i="4" s="1"/>
  <c r="BA39" i="4" s="1"/>
  <c r="BB39" i="4" s="1"/>
  <c r="BC39" i="4" s="1"/>
  <c r="BD39" i="4" s="1"/>
  <c r="BE39" i="4" s="1"/>
  <c r="BF39" i="4" s="1"/>
  <c r="BG39" i="4" s="1"/>
  <c r="BH39" i="4" s="1"/>
  <c r="BI39" i="4" s="1"/>
  <c r="BJ39" i="4" s="1"/>
  <c r="BK39" i="4" s="1"/>
  <c r="BL39" i="4" s="1"/>
  <c r="L78" i="4"/>
  <c r="M78" i="4" s="1"/>
  <c r="N78" i="4" s="1"/>
  <c r="O78" i="4" s="1"/>
  <c r="P78" i="4" s="1"/>
  <c r="Q78" i="4" s="1"/>
  <c r="R78" i="4" s="1"/>
  <c r="S78" i="4" s="1"/>
  <c r="T78" i="4" s="1"/>
  <c r="U78" i="4" s="1"/>
  <c r="V78" i="4" s="1"/>
  <c r="W78" i="4" s="1"/>
  <c r="X78" i="4" s="1"/>
  <c r="Y78" i="4" s="1"/>
  <c r="Z78" i="4" s="1"/>
  <c r="AA78" i="4" s="1"/>
  <c r="AB78" i="4" s="1"/>
  <c r="AC78" i="4" s="1"/>
  <c r="AD78" i="4" s="1"/>
  <c r="AE78" i="4" s="1"/>
  <c r="AF78" i="4" s="1"/>
  <c r="AG78" i="4" s="1"/>
  <c r="AH78" i="4" s="1"/>
  <c r="AI78" i="4" s="1"/>
  <c r="AJ78" i="4" s="1"/>
  <c r="AK78" i="4" s="1"/>
  <c r="AL78" i="4" s="1"/>
  <c r="AM78" i="4" s="1"/>
  <c r="AN78" i="4" s="1"/>
  <c r="AO78" i="4" s="1"/>
  <c r="AP78" i="4" s="1"/>
  <c r="AQ78" i="4" s="1"/>
  <c r="AR78" i="4" s="1"/>
  <c r="AS78" i="4" s="1"/>
  <c r="AT78" i="4" s="1"/>
  <c r="AU78" i="4" s="1"/>
  <c r="AV78" i="4" s="1"/>
  <c r="AW78" i="4" s="1"/>
  <c r="AX78" i="4" s="1"/>
  <c r="AY78" i="4" s="1"/>
  <c r="AZ78" i="4" s="1"/>
  <c r="BA78" i="4" s="1"/>
  <c r="BB78" i="4" s="1"/>
  <c r="BC78" i="4" s="1"/>
  <c r="BD78" i="4" s="1"/>
  <c r="BE78" i="4" s="1"/>
  <c r="BF78" i="4" s="1"/>
  <c r="BG78" i="4" s="1"/>
  <c r="BH78" i="4" s="1"/>
  <c r="BI78" i="4" s="1"/>
  <c r="BJ78" i="4" s="1"/>
  <c r="BK78" i="4" s="1"/>
  <c r="BL78" i="4" s="1"/>
  <c r="L96" i="4"/>
  <c r="M96" i="4" s="1"/>
  <c r="N96" i="4" s="1"/>
  <c r="O96" i="4" s="1"/>
  <c r="P96" i="4" s="1"/>
  <c r="Q96" i="4" s="1"/>
  <c r="R96" i="4" s="1"/>
  <c r="S96" i="4" s="1"/>
  <c r="T96" i="4" s="1"/>
  <c r="U96" i="4" s="1"/>
  <c r="V96" i="4" s="1"/>
  <c r="W96" i="4" s="1"/>
  <c r="X96" i="4" s="1"/>
  <c r="Y96" i="4" s="1"/>
  <c r="Z96" i="4" s="1"/>
  <c r="AA96" i="4" s="1"/>
  <c r="AB96" i="4" s="1"/>
  <c r="AC96" i="4" s="1"/>
  <c r="AD96" i="4" s="1"/>
  <c r="AE96" i="4" s="1"/>
  <c r="AF96" i="4" s="1"/>
  <c r="AG96" i="4" s="1"/>
  <c r="AH96" i="4" s="1"/>
  <c r="AI96" i="4" s="1"/>
  <c r="AJ96" i="4" s="1"/>
  <c r="AK96" i="4" s="1"/>
  <c r="AL96" i="4" s="1"/>
  <c r="AM96" i="4" s="1"/>
  <c r="AN96" i="4" s="1"/>
  <c r="AO96" i="4" s="1"/>
  <c r="AP96" i="4" s="1"/>
  <c r="AQ96" i="4" s="1"/>
  <c r="AR96" i="4" s="1"/>
  <c r="AS96" i="4" s="1"/>
  <c r="AT96" i="4" s="1"/>
  <c r="AU96" i="4" s="1"/>
  <c r="AV96" i="4" s="1"/>
  <c r="AW96" i="4" s="1"/>
  <c r="AX96" i="4" s="1"/>
  <c r="AY96" i="4" s="1"/>
  <c r="AZ96" i="4" s="1"/>
  <c r="BA96" i="4" s="1"/>
  <c r="BB96" i="4" s="1"/>
  <c r="BC96" i="4" s="1"/>
  <c r="BD96" i="4" s="1"/>
  <c r="BE96" i="4" s="1"/>
  <c r="BF96" i="4" s="1"/>
  <c r="BG96" i="4" s="1"/>
  <c r="BH96" i="4" s="1"/>
  <c r="BI96" i="4" s="1"/>
  <c r="BJ96" i="4" s="1"/>
  <c r="BK96" i="4" s="1"/>
  <c r="BL96" i="4" s="1"/>
  <c r="L107" i="4"/>
  <c r="M107" i="4" s="1"/>
  <c r="N107" i="4" s="1"/>
  <c r="O107" i="4" s="1"/>
  <c r="P107" i="4" s="1"/>
  <c r="Q107" i="4" s="1"/>
  <c r="R107" i="4" s="1"/>
  <c r="S107" i="4" s="1"/>
  <c r="T107" i="4" s="1"/>
  <c r="U107" i="4" s="1"/>
  <c r="V107" i="4" s="1"/>
  <c r="W107" i="4" s="1"/>
  <c r="X107" i="4" s="1"/>
  <c r="Y107" i="4" s="1"/>
  <c r="Z107" i="4" s="1"/>
  <c r="AA107" i="4" s="1"/>
  <c r="AB107" i="4" s="1"/>
  <c r="AC107" i="4" s="1"/>
  <c r="AD107" i="4" s="1"/>
  <c r="AE107" i="4" s="1"/>
  <c r="AF107" i="4" s="1"/>
  <c r="AG107" i="4" s="1"/>
  <c r="AH107" i="4" s="1"/>
  <c r="AI107" i="4" s="1"/>
  <c r="AJ107" i="4" s="1"/>
  <c r="AK107" i="4" s="1"/>
  <c r="AL107" i="4" s="1"/>
  <c r="AM107" i="4" s="1"/>
  <c r="AN107" i="4" s="1"/>
  <c r="AO107" i="4" s="1"/>
  <c r="AP107" i="4" s="1"/>
  <c r="AQ107" i="4" s="1"/>
  <c r="AR107" i="4" s="1"/>
  <c r="AS107" i="4" s="1"/>
  <c r="AT107" i="4" s="1"/>
  <c r="AU107" i="4" s="1"/>
  <c r="AV107" i="4" s="1"/>
  <c r="AW107" i="4" s="1"/>
  <c r="AX107" i="4" s="1"/>
  <c r="AY107" i="4" s="1"/>
  <c r="AZ107" i="4" s="1"/>
  <c r="BA107" i="4" s="1"/>
  <c r="BB107" i="4" s="1"/>
  <c r="BC107" i="4" s="1"/>
  <c r="BD107" i="4" s="1"/>
  <c r="BE107" i="4" s="1"/>
  <c r="BF107" i="4" s="1"/>
  <c r="BG107" i="4" s="1"/>
  <c r="BH107" i="4" s="1"/>
  <c r="BI107" i="4" s="1"/>
  <c r="BJ107" i="4" s="1"/>
  <c r="BK107" i="4" s="1"/>
  <c r="BL107" i="4" s="1"/>
  <c r="L286" i="4"/>
  <c r="M286" i="4" s="1"/>
  <c r="N286" i="4" s="1"/>
  <c r="O286" i="4" s="1"/>
  <c r="P286" i="4" s="1"/>
  <c r="Q286" i="4" s="1"/>
  <c r="R286" i="4" s="1"/>
  <c r="S286" i="4" s="1"/>
  <c r="T286" i="4" s="1"/>
  <c r="U286" i="4" s="1"/>
  <c r="V286" i="4" s="1"/>
  <c r="W286" i="4" s="1"/>
  <c r="X286" i="4" s="1"/>
  <c r="Y286" i="4" s="1"/>
  <c r="Z286" i="4" s="1"/>
  <c r="AA286" i="4" s="1"/>
  <c r="AB286" i="4" s="1"/>
  <c r="AC286" i="4" s="1"/>
  <c r="AD286" i="4" s="1"/>
  <c r="AE286" i="4" s="1"/>
  <c r="AF286" i="4" s="1"/>
  <c r="AG286" i="4" s="1"/>
  <c r="AH286" i="4" s="1"/>
  <c r="AI286" i="4" s="1"/>
  <c r="AJ286" i="4" s="1"/>
  <c r="AK286" i="4" s="1"/>
  <c r="AL286" i="4" s="1"/>
  <c r="AM286" i="4" s="1"/>
  <c r="AN286" i="4" s="1"/>
  <c r="AO286" i="4" s="1"/>
  <c r="AP286" i="4" s="1"/>
  <c r="AQ286" i="4" s="1"/>
  <c r="AR286" i="4" s="1"/>
  <c r="AS286" i="4" s="1"/>
  <c r="AT286" i="4" s="1"/>
  <c r="AU286" i="4" s="1"/>
  <c r="AV286" i="4" s="1"/>
  <c r="AW286" i="4" s="1"/>
  <c r="AX286" i="4" s="1"/>
  <c r="AY286" i="4" s="1"/>
  <c r="AZ286" i="4" s="1"/>
  <c r="BA286" i="4" s="1"/>
  <c r="BB286" i="4" s="1"/>
  <c r="BC286" i="4" s="1"/>
  <c r="BD286" i="4" s="1"/>
  <c r="BE286" i="4" s="1"/>
  <c r="BF286" i="4" s="1"/>
  <c r="BG286" i="4" s="1"/>
  <c r="BH286" i="4" s="1"/>
  <c r="BI286" i="4" s="1"/>
  <c r="BJ286" i="4" s="1"/>
  <c r="BK286" i="4" s="1"/>
  <c r="BL286" i="4" s="1"/>
  <c r="L50" i="4"/>
  <c r="M50" i="4" s="1"/>
  <c r="N50" i="4" s="1"/>
  <c r="O50" i="4" s="1"/>
  <c r="P50" i="4" s="1"/>
  <c r="Q50" i="4" s="1"/>
  <c r="R50" i="4" s="1"/>
  <c r="S50" i="4" s="1"/>
  <c r="T50" i="4" s="1"/>
  <c r="U50" i="4" s="1"/>
  <c r="V50" i="4" s="1"/>
  <c r="W50" i="4" s="1"/>
  <c r="X50" i="4" s="1"/>
  <c r="Y50" i="4" s="1"/>
  <c r="Z50" i="4" s="1"/>
  <c r="AA50" i="4" s="1"/>
  <c r="AB50" i="4" s="1"/>
  <c r="AC50" i="4" s="1"/>
  <c r="AD50" i="4" s="1"/>
  <c r="AE50" i="4" s="1"/>
  <c r="AF50" i="4" s="1"/>
  <c r="AG50" i="4" s="1"/>
  <c r="AH50" i="4" s="1"/>
  <c r="AI50" i="4" s="1"/>
  <c r="AJ50" i="4" s="1"/>
  <c r="AK50" i="4" s="1"/>
  <c r="AL50" i="4" s="1"/>
  <c r="AM50" i="4" s="1"/>
  <c r="AN50" i="4" s="1"/>
  <c r="AO50" i="4" s="1"/>
  <c r="AP50" i="4" s="1"/>
  <c r="AQ50" i="4" s="1"/>
  <c r="AR50" i="4" s="1"/>
  <c r="AS50" i="4" s="1"/>
  <c r="AT50" i="4" s="1"/>
  <c r="AU50" i="4" s="1"/>
  <c r="AV50" i="4" s="1"/>
  <c r="AW50" i="4" s="1"/>
  <c r="AX50" i="4" s="1"/>
  <c r="AY50" i="4" s="1"/>
  <c r="AZ50" i="4" s="1"/>
  <c r="BA50" i="4" s="1"/>
  <c r="BB50" i="4" s="1"/>
  <c r="BC50" i="4" s="1"/>
  <c r="BD50" i="4" s="1"/>
  <c r="BE50" i="4" s="1"/>
  <c r="BF50" i="4" s="1"/>
  <c r="BG50" i="4" s="1"/>
  <c r="BH50" i="4" s="1"/>
  <c r="BI50" i="4" s="1"/>
  <c r="BJ50" i="4" s="1"/>
  <c r="BK50" i="4" s="1"/>
  <c r="BL50" i="4" s="1"/>
  <c r="Q55" i="6"/>
  <c r="R55" i="6" s="1"/>
  <c r="S55" i="6" s="1"/>
  <c r="T55" i="6" s="1"/>
  <c r="U55" i="6" s="1"/>
  <c r="V55" i="6" s="1"/>
  <c r="W55" i="6" s="1"/>
  <c r="X55" i="6" s="1"/>
  <c r="Y55" i="6" s="1"/>
  <c r="Z55" i="6" s="1"/>
  <c r="AA55" i="6" s="1"/>
  <c r="AB55" i="6" s="1"/>
  <c r="AC55" i="6" s="1"/>
  <c r="AD55" i="6" s="1"/>
  <c r="AE55" i="6" s="1"/>
  <c r="AF55" i="6" s="1"/>
  <c r="AG55" i="6" s="1"/>
  <c r="AH55" i="6" s="1"/>
  <c r="AI55" i="6" s="1"/>
  <c r="AJ55" i="6" s="1"/>
  <c r="AK55" i="6" s="1"/>
  <c r="AL55" i="6" s="1"/>
  <c r="AM55" i="6" s="1"/>
  <c r="AN55" i="6" s="1"/>
  <c r="AO55" i="6" s="1"/>
  <c r="AP55" i="6" s="1"/>
  <c r="AQ55" i="6" s="1"/>
  <c r="AR55" i="6" s="1"/>
  <c r="AS55" i="6" s="1"/>
  <c r="AT55" i="6" s="1"/>
  <c r="AU55" i="6" s="1"/>
  <c r="AV55" i="6" s="1"/>
  <c r="AW55" i="6" s="1"/>
  <c r="AX55" i="6" s="1"/>
  <c r="AY55" i="6" s="1"/>
  <c r="AZ55" i="6" s="1"/>
  <c r="BA55" i="6" s="1"/>
  <c r="BB55" i="6" s="1"/>
  <c r="BC55" i="6" s="1"/>
  <c r="BD55" i="6" s="1"/>
  <c r="BE55" i="6" s="1"/>
  <c r="BF55" i="6" s="1"/>
  <c r="BG55" i="6" s="1"/>
  <c r="BH55" i="6" s="1"/>
  <c r="BI55" i="6" s="1"/>
  <c r="BJ55" i="6" s="1"/>
  <c r="BK55" i="6" s="1"/>
  <c r="BL55" i="6" s="1"/>
  <c r="BM55" i="6" s="1"/>
  <c r="BN55" i="6" s="1"/>
  <c r="BO55" i="6" s="1"/>
  <c r="BP55" i="6" s="1"/>
  <c r="BQ55" i="6" s="1"/>
  <c r="N124" i="4"/>
  <c r="O124" i="4" s="1"/>
  <c r="P124" i="4" s="1"/>
  <c r="Q124" i="4" s="1"/>
  <c r="R124" i="4" s="1"/>
  <c r="S124" i="4" s="1"/>
  <c r="T124" i="4" s="1"/>
  <c r="U124" i="4" s="1"/>
  <c r="V124" i="4" s="1"/>
  <c r="W124" i="4" s="1"/>
  <c r="X124" i="4" s="1"/>
  <c r="Y124" i="4" s="1"/>
  <c r="Z124" i="4" s="1"/>
  <c r="AA124" i="4" s="1"/>
  <c r="AB124" i="4" s="1"/>
  <c r="AC124" i="4" s="1"/>
  <c r="AD124" i="4" s="1"/>
  <c r="AE124" i="4" s="1"/>
  <c r="AF124" i="4" s="1"/>
  <c r="AG124" i="4" s="1"/>
  <c r="AH124" i="4" s="1"/>
  <c r="AI124" i="4" s="1"/>
  <c r="AJ124" i="4" s="1"/>
  <c r="AK124" i="4" s="1"/>
  <c r="AL124" i="4" s="1"/>
  <c r="AM124" i="4" s="1"/>
  <c r="AN124" i="4" s="1"/>
  <c r="AO124" i="4" s="1"/>
  <c r="AP124" i="4" s="1"/>
  <c r="AQ124" i="4" s="1"/>
  <c r="AR124" i="4" s="1"/>
  <c r="AS124" i="4" s="1"/>
  <c r="AT124" i="4" s="1"/>
  <c r="AU124" i="4" s="1"/>
  <c r="AV124" i="4" s="1"/>
  <c r="AW124" i="4" s="1"/>
  <c r="AX124" i="4" s="1"/>
  <c r="AY124" i="4" s="1"/>
  <c r="AZ124" i="4" s="1"/>
  <c r="BA124" i="4" s="1"/>
  <c r="BB124" i="4" s="1"/>
  <c r="BC124" i="4" s="1"/>
  <c r="BD124" i="4" s="1"/>
  <c r="BE124" i="4" s="1"/>
  <c r="BF124" i="4" s="1"/>
  <c r="BG124" i="4" s="1"/>
  <c r="BH124" i="4" s="1"/>
  <c r="BI124" i="4" s="1"/>
  <c r="BJ124" i="4" s="1"/>
  <c r="BK124" i="4" s="1"/>
  <c r="BL124" i="4" s="1"/>
  <c r="BM124" i="4" s="1"/>
  <c r="BN124" i="4" s="1"/>
  <c r="L70" i="4"/>
  <c r="M70" i="4" s="1"/>
  <c r="N70" i="4" s="1"/>
  <c r="O70" i="4" s="1"/>
  <c r="P70" i="4" s="1"/>
  <c r="Q70" i="4" s="1"/>
  <c r="R70" i="4" s="1"/>
  <c r="S70" i="4" s="1"/>
  <c r="T70" i="4" s="1"/>
  <c r="U70" i="4" s="1"/>
  <c r="V70" i="4" s="1"/>
  <c r="W70" i="4" s="1"/>
  <c r="X70" i="4" s="1"/>
  <c r="Y70" i="4" s="1"/>
  <c r="Z70" i="4" s="1"/>
  <c r="AA70" i="4" s="1"/>
  <c r="AB70" i="4" s="1"/>
  <c r="AC70" i="4" s="1"/>
  <c r="AD70" i="4" s="1"/>
  <c r="AE70" i="4" s="1"/>
  <c r="AF70" i="4" s="1"/>
  <c r="AG70" i="4" s="1"/>
  <c r="AH70" i="4" s="1"/>
  <c r="AI70" i="4" s="1"/>
  <c r="AJ70" i="4" s="1"/>
  <c r="AK70" i="4" s="1"/>
  <c r="AL70" i="4" s="1"/>
  <c r="AM70" i="4" s="1"/>
  <c r="AN70" i="4" s="1"/>
  <c r="AO70" i="4" s="1"/>
  <c r="AP70" i="4" s="1"/>
  <c r="AQ70" i="4" s="1"/>
  <c r="AR70" i="4" s="1"/>
  <c r="AS70" i="4" s="1"/>
  <c r="AT70" i="4" s="1"/>
  <c r="AU70" i="4" s="1"/>
  <c r="AV70" i="4" s="1"/>
  <c r="AW70" i="4" s="1"/>
  <c r="AX70" i="4" s="1"/>
  <c r="AY70" i="4" s="1"/>
  <c r="AZ70" i="4" s="1"/>
  <c r="BA70" i="4" s="1"/>
  <c r="BB70" i="4" s="1"/>
  <c r="BC70" i="4" s="1"/>
  <c r="BD70" i="4" s="1"/>
  <c r="BE70" i="4" s="1"/>
  <c r="BF70" i="4" s="1"/>
  <c r="BG70" i="4" s="1"/>
  <c r="BH70" i="4" s="1"/>
  <c r="BI70" i="4" s="1"/>
  <c r="BJ70" i="4" s="1"/>
  <c r="BK70" i="4" s="1"/>
  <c r="BL70" i="4" s="1"/>
  <c r="L52" i="4"/>
  <c r="M52" i="4" s="1"/>
  <c r="N52" i="4" s="1"/>
  <c r="O52" i="4" s="1"/>
  <c r="P52" i="4" s="1"/>
  <c r="Q52" i="4" s="1"/>
  <c r="R52" i="4" s="1"/>
  <c r="S52" i="4" s="1"/>
  <c r="T52" i="4" s="1"/>
  <c r="U52" i="4" s="1"/>
  <c r="V52" i="4" s="1"/>
  <c r="W52" i="4" s="1"/>
  <c r="X52" i="4" s="1"/>
  <c r="Y52" i="4" s="1"/>
  <c r="Z52" i="4" s="1"/>
  <c r="AA52" i="4" s="1"/>
  <c r="AB52" i="4" s="1"/>
  <c r="AC52" i="4" s="1"/>
  <c r="AD52" i="4" s="1"/>
  <c r="AE52" i="4" s="1"/>
  <c r="AF52" i="4" s="1"/>
  <c r="AG52" i="4" s="1"/>
  <c r="AH52" i="4" s="1"/>
  <c r="AI52" i="4" s="1"/>
  <c r="AJ52" i="4" s="1"/>
  <c r="AK52" i="4" s="1"/>
  <c r="AL52" i="4" s="1"/>
  <c r="AM52" i="4" s="1"/>
  <c r="AN52" i="4" s="1"/>
  <c r="AO52" i="4" s="1"/>
  <c r="AP52" i="4" s="1"/>
  <c r="AQ52" i="4" s="1"/>
  <c r="AR52" i="4" s="1"/>
  <c r="AS52" i="4" s="1"/>
  <c r="AT52" i="4" s="1"/>
  <c r="AU52" i="4" s="1"/>
  <c r="AV52" i="4" s="1"/>
  <c r="AW52" i="4" s="1"/>
  <c r="AX52" i="4" s="1"/>
  <c r="AY52" i="4" s="1"/>
  <c r="AZ52" i="4" s="1"/>
  <c r="BA52" i="4" s="1"/>
  <c r="BB52" i="4" s="1"/>
  <c r="BC52" i="4" s="1"/>
  <c r="BD52" i="4" s="1"/>
  <c r="BE52" i="4" s="1"/>
  <c r="BF52" i="4" s="1"/>
  <c r="BG52" i="4" s="1"/>
  <c r="BH52" i="4" s="1"/>
  <c r="BI52" i="4" s="1"/>
  <c r="BJ52" i="4" s="1"/>
  <c r="BK52" i="4" s="1"/>
  <c r="BL52" i="4" s="1"/>
  <c r="L316" i="4"/>
  <c r="M316" i="4" s="1"/>
  <c r="N316" i="4" s="1"/>
  <c r="O316" i="4" s="1"/>
  <c r="P316" i="4" s="1"/>
  <c r="Q316" i="4" s="1"/>
  <c r="R316" i="4" s="1"/>
  <c r="S316" i="4" s="1"/>
  <c r="T316" i="4" s="1"/>
  <c r="U316" i="4" s="1"/>
  <c r="V316" i="4" s="1"/>
  <c r="W316" i="4" s="1"/>
  <c r="X316" i="4" s="1"/>
  <c r="Y316" i="4" s="1"/>
  <c r="Z316" i="4" s="1"/>
  <c r="AA316" i="4" s="1"/>
  <c r="AB316" i="4" s="1"/>
  <c r="AC316" i="4" s="1"/>
  <c r="AD316" i="4" s="1"/>
  <c r="AE316" i="4" s="1"/>
  <c r="AF316" i="4" s="1"/>
  <c r="AG316" i="4" s="1"/>
  <c r="AH316" i="4" s="1"/>
  <c r="AI316" i="4" s="1"/>
  <c r="AJ316" i="4" s="1"/>
  <c r="AK316" i="4" s="1"/>
  <c r="AL316" i="4" s="1"/>
  <c r="AM316" i="4" s="1"/>
  <c r="AN316" i="4" s="1"/>
  <c r="AO316" i="4" s="1"/>
  <c r="AP316" i="4" s="1"/>
  <c r="AQ316" i="4" s="1"/>
  <c r="AR316" i="4" s="1"/>
  <c r="AS316" i="4" s="1"/>
  <c r="AT316" i="4" s="1"/>
  <c r="AU316" i="4" s="1"/>
  <c r="AV316" i="4" s="1"/>
  <c r="AW316" i="4" s="1"/>
  <c r="AX316" i="4" s="1"/>
  <c r="AY316" i="4" s="1"/>
  <c r="AZ316" i="4" s="1"/>
  <c r="BA316" i="4" s="1"/>
  <c r="BB316" i="4" s="1"/>
  <c r="BC316" i="4" s="1"/>
  <c r="BD316" i="4" s="1"/>
  <c r="BE316" i="4" s="1"/>
  <c r="BF316" i="4" s="1"/>
  <c r="BG316" i="4" s="1"/>
  <c r="BH316" i="4" s="1"/>
  <c r="BI316" i="4" s="1"/>
  <c r="BJ316" i="4" s="1"/>
  <c r="BK316" i="4" s="1"/>
  <c r="BL316" i="4" s="1"/>
  <c r="L243" i="4"/>
  <c r="M243" i="4" s="1"/>
  <c r="N243" i="4" s="1"/>
  <c r="O243" i="4" s="1"/>
  <c r="P243" i="4" s="1"/>
  <c r="Q243" i="4" s="1"/>
  <c r="R243" i="4" s="1"/>
  <c r="S243" i="4" s="1"/>
  <c r="T243" i="4" s="1"/>
  <c r="U243" i="4" s="1"/>
  <c r="V243" i="4" s="1"/>
  <c r="W243" i="4" s="1"/>
  <c r="X243" i="4" s="1"/>
  <c r="Y243" i="4" s="1"/>
  <c r="Z243" i="4" s="1"/>
  <c r="AA243" i="4" s="1"/>
  <c r="AB243" i="4" s="1"/>
  <c r="AC243" i="4" s="1"/>
  <c r="AD243" i="4" s="1"/>
  <c r="AE243" i="4" s="1"/>
  <c r="AF243" i="4" s="1"/>
  <c r="AG243" i="4" s="1"/>
  <c r="AH243" i="4" s="1"/>
  <c r="AI243" i="4" s="1"/>
  <c r="AJ243" i="4" s="1"/>
  <c r="AK243" i="4" s="1"/>
  <c r="AL243" i="4" s="1"/>
  <c r="AM243" i="4" s="1"/>
  <c r="AN243" i="4" s="1"/>
  <c r="AO243" i="4" s="1"/>
  <c r="AP243" i="4" s="1"/>
  <c r="AQ243" i="4" s="1"/>
  <c r="AR243" i="4" s="1"/>
  <c r="AS243" i="4" s="1"/>
  <c r="AT243" i="4" s="1"/>
  <c r="AU243" i="4" s="1"/>
  <c r="AV243" i="4" s="1"/>
  <c r="AW243" i="4" s="1"/>
  <c r="AX243" i="4" s="1"/>
  <c r="AY243" i="4" s="1"/>
  <c r="AZ243" i="4" s="1"/>
  <c r="BA243" i="4" s="1"/>
  <c r="BB243" i="4" s="1"/>
  <c r="BC243" i="4" s="1"/>
  <c r="BD243" i="4" s="1"/>
  <c r="BE243" i="4" s="1"/>
  <c r="BF243" i="4" s="1"/>
  <c r="BG243" i="4" s="1"/>
  <c r="BH243" i="4" s="1"/>
  <c r="BI243" i="4" s="1"/>
  <c r="BJ243" i="4" s="1"/>
  <c r="BK243" i="4" s="1"/>
  <c r="BL243" i="4" s="1"/>
  <c r="L295" i="4"/>
  <c r="M295" i="4" s="1"/>
  <c r="N295" i="4" s="1"/>
  <c r="O295" i="4" s="1"/>
  <c r="P295" i="4" s="1"/>
  <c r="Q295" i="4" s="1"/>
  <c r="R295" i="4" s="1"/>
  <c r="S295" i="4" s="1"/>
  <c r="T295" i="4" s="1"/>
  <c r="U295" i="4" s="1"/>
  <c r="V295" i="4" s="1"/>
  <c r="W295" i="4" s="1"/>
  <c r="X295" i="4" s="1"/>
  <c r="Y295" i="4" s="1"/>
  <c r="Z295" i="4" s="1"/>
  <c r="AA295" i="4" s="1"/>
  <c r="AB295" i="4" s="1"/>
  <c r="AC295" i="4" s="1"/>
  <c r="AD295" i="4" s="1"/>
  <c r="AE295" i="4" s="1"/>
  <c r="AF295" i="4" s="1"/>
  <c r="AG295" i="4" s="1"/>
  <c r="AH295" i="4" s="1"/>
  <c r="AI295" i="4" s="1"/>
  <c r="AJ295" i="4" s="1"/>
  <c r="AK295" i="4" s="1"/>
  <c r="AL295" i="4" s="1"/>
  <c r="AM295" i="4" s="1"/>
  <c r="AN295" i="4" s="1"/>
  <c r="AO295" i="4" s="1"/>
  <c r="AP295" i="4" s="1"/>
  <c r="AQ295" i="4" s="1"/>
  <c r="AR295" i="4" s="1"/>
  <c r="AS295" i="4" s="1"/>
  <c r="AT295" i="4" s="1"/>
  <c r="AU295" i="4" s="1"/>
  <c r="AV295" i="4" s="1"/>
  <c r="AW295" i="4" s="1"/>
  <c r="AX295" i="4" s="1"/>
  <c r="AY295" i="4" s="1"/>
  <c r="AZ295" i="4" s="1"/>
  <c r="BA295" i="4" s="1"/>
  <c r="BB295" i="4" s="1"/>
  <c r="BC295" i="4" s="1"/>
  <c r="BD295" i="4" s="1"/>
  <c r="BE295" i="4" s="1"/>
  <c r="BF295" i="4" s="1"/>
  <c r="BG295" i="4" s="1"/>
  <c r="BH295" i="4" s="1"/>
  <c r="BI295" i="4" s="1"/>
  <c r="BJ295" i="4" s="1"/>
  <c r="BK295" i="4" s="1"/>
  <c r="BL295" i="4" s="1"/>
  <c r="L349" i="4"/>
  <c r="M349" i="4" s="1"/>
  <c r="N349" i="4" s="1"/>
  <c r="O349" i="4" s="1"/>
  <c r="P349" i="4" s="1"/>
  <c r="Q349" i="4" s="1"/>
  <c r="R349" i="4" s="1"/>
  <c r="S349" i="4" s="1"/>
  <c r="T349" i="4" s="1"/>
  <c r="U349" i="4" s="1"/>
  <c r="V349" i="4" s="1"/>
  <c r="W349" i="4" s="1"/>
  <c r="X349" i="4" s="1"/>
  <c r="Y349" i="4" s="1"/>
  <c r="Z349" i="4" s="1"/>
  <c r="AA349" i="4" s="1"/>
  <c r="AB349" i="4" s="1"/>
  <c r="AC349" i="4" s="1"/>
  <c r="AD349" i="4" s="1"/>
  <c r="AE349" i="4" s="1"/>
  <c r="AF349" i="4" s="1"/>
  <c r="AG349" i="4" s="1"/>
  <c r="AH349" i="4" s="1"/>
  <c r="AI349" i="4" s="1"/>
  <c r="AJ349" i="4" s="1"/>
  <c r="AK349" i="4" s="1"/>
  <c r="AL349" i="4" s="1"/>
  <c r="AM349" i="4" s="1"/>
  <c r="AN349" i="4" s="1"/>
  <c r="AO349" i="4" s="1"/>
  <c r="AP349" i="4" s="1"/>
  <c r="AQ349" i="4" s="1"/>
  <c r="AR349" i="4" s="1"/>
  <c r="AS349" i="4" s="1"/>
  <c r="AT349" i="4" s="1"/>
  <c r="AU349" i="4" s="1"/>
  <c r="AV349" i="4" s="1"/>
  <c r="AW349" i="4" s="1"/>
  <c r="AX349" i="4" s="1"/>
  <c r="AY349" i="4" s="1"/>
  <c r="AZ349" i="4" s="1"/>
  <c r="BA349" i="4" s="1"/>
  <c r="BB349" i="4" s="1"/>
  <c r="BC349" i="4" s="1"/>
  <c r="BD349" i="4" s="1"/>
  <c r="BE349" i="4" s="1"/>
  <c r="BF349" i="4" s="1"/>
  <c r="BG349" i="4" s="1"/>
  <c r="BH349" i="4" s="1"/>
  <c r="BI349" i="4" s="1"/>
  <c r="BJ349" i="4" s="1"/>
  <c r="BK349" i="4" s="1"/>
  <c r="BL349" i="4" s="1"/>
  <c r="L21" i="4"/>
  <c r="M21" i="4" s="1"/>
  <c r="N21" i="4" s="1"/>
  <c r="O21" i="4" s="1"/>
  <c r="P21" i="4" s="1"/>
  <c r="Q21" i="4" s="1"/>
  <c r="R21" i="4" s="1"/>
  <c r="S21" i="4" s="1"/>
  <c r="T21" i="4" s="1"/>
  <c r="U21" i="4" s="1"/>
  <c r="V21" i="4" s="1"/>
  <c r="W21" i="4" s="1"/>
  <c r="X21" i="4" s="1"/>
  <c r="Y21" i="4" s="1"/>
  <c r="Z21" i="4" s="1"/>
  <c r="AA21" i="4" s="1"/>
  <c r="AB21" i="4" s="1"/>
  <c r="AC21" i="4" s="1"/>
  <c r="AD21" i="4" s="1"/>
  <c r="AE21" i="4" s="1"/>
  <c r="AF21" i="4" s="1"/>
  <c r="AG21" i="4" s="1"/>
  <c r="AH21" i="4" s="1"/>
  <c r="AI21" i="4" s="1"/>
  <c r="AJ21" i="4" s="1"/>
  <c r="AK21" i="4" s="1"/>
  <c r="AL21" i="4" s="1"/>
  <c r="AM21" i="4" s="1"/>
  <c r="AN21" i="4" s="1"/>
  <c r="AO21" i="4" s="1"/>
  <c r="AP21" i="4" s="1"/>
  <c r="AQ21" i="4" s="1"/>
  <c r="AR21" i="4" s="1"/>
  <c r="AS21" i="4" s="1"/>
  <c r="AT21" i="4" s="1"/>
  <c r="AU21" i="4" s="1"/>
  <c r="AV21" i="4" s="1"/>
  <c r="AW21" i="4" s="1"/>
  <c r="AX21" i="4" s="1"/>
  <c r="AY21" i="4" s="1"/>
  <c r="AZ21" i="4" s="1"/>
  <c r="BA21" i="4" s="1"/>
  <c r="BB21" i="4" s="1"/>
  <c r="BC21" i="4" s="1"/>
  <c r="BD21" i="4" s="1"/>
  <c r="BE21" i="4" s="1"/>
  <c r="BF21" i="4" s="1"/>
  <c r="BG21" i="4" s="1"/>
  <c r="BH21" i="4" s="1"/>
  <c r="BI21" i="4" s="1"/>
  <c r="BJ21" i="4" s="1"/>
  <c r="BK21" i="4" s="1"/>
  <c r="BL21" i="4" s="1"/>
  <c r="L196" i="4"/>
  <c r="M196" i="4" s="1"/>
  <c r="N196" i="4" s="1"/>
  <c r="O196" i="4" s="1"/>
  <c r="P196" i="4" s="1"/>
  <c r="Q196" i="4" s="1"/>
  <c r="R196" i="4" s="1"/>
  <c r="S196" i="4" s="1"/>
  <c r="T196" i="4" s="1"/>
  <c r="U196" i="4" s="1"/>
  <c r="V196" i="4" s="1"/>
  <c r="W196" i="4" s="1"/>
  <c r="X196" i="4" s="1"/>
  <c r="Y196" i="4" s="1"/>
  <c r="Z196" i="4" s="1"/>
  <c r="AA196" i="4" s="1"/>
  <c r="AB196" i="4" s="1"/>
  <c r="AC196" i="4" s="1"/>
  <c r="AD196" i="4" s="1"/>
  <c r="AE196" i="4" s="1"/>
  <c r="AF196" i="4" s="1"/>
  <c r="AG196" i="4" s="1"/>
  <c r="AH196" i="4" s="1"/>
  <c r="AI196" i="4" s="1"/>
  <c r="AJ196" i="4" s="1"/>
  <c r="AK196" i="4" s="1"/>
  <c r="AL196" i="4" s="1"/>
  <c r="AM196" i="4" s="1"/>
  <c r="AN196" i="4" s="1"/>
  <c r="AO196" i="4" s="1"/>
  <c r="AP196" i="4" s="1"/>
  <c r="AQ196" i="4" s="1"/>
  <c r="AR196" i="4" s="1"/>
  <c r="AS196" i="4" s="1"/>
  <c r="AT196" i="4" s="1"/>
  <c r="AU196" i="4" s="1"/>
  <c r="AV196" i="4" s="1"/>
  <c r="AW196" i="4" s="1"/>
  <c r="AX196" i="4" s="1"/>
  <c r="AY196" i="4" s="1"/>
  <c r="AZ196" i="4" s="1"/>
  <c r="BA196" i="4" s="1"/>
  <c r="BB196" i="4" s="1"/>
  <c r="BC196" i="4" s="1"/>
  <c r="BD196" i="4" s="1"/>
  <c r="BE196" i="4" s="1"/>
  <c r="BF196" i="4" s="1"/>
  <c r="BG196" i="4" s="1"/>
  <c r="BH196" i="4" s="1"/>
  <c r="BI196" i="4" s="1"/>
  <c r="BJ196" i="4" s="1"/>
  <c r="BK196" i="4" s="1"/>
  <c r="BL196" i="4" s="1"/>
  <c r="L64" i="4"/>
  <c r="M64" i="4" s="1"/>
  <c r="N64" i="4" s="1"/>
  <c r="O64" i="4" s="1"/>
  <c r="P64" i="4" s="1"/>
  <c r="Q64" i="4" s="1"/>
  <c r="R64" i="4" s="1"/>
  <c r="S64" i="4" s="1"/>
  <c r="T64" i="4" s="1"/>
  <c r="U64" i="4" s="1"/>
  <c r="V64" i="4" s="1"/>
  <c r="W64" i="4" s="1"/>
  <c r="X64" i="4" s="1"/>
  <c r="Y64" i="4" s="1"/>
  <c r="Z64" i="4" s="1"/>
  <c r="AA64" i="4" s="1"/>
  <c r="AB64" i="4" s="1"/>
  <c r="AC64" i="4" s="1"/>
  <c r="AD64" i="4" s="1"/>
  <c r="AE64" i="4" s="1"/>
  <c r="AF64" i="4" s="1"/>
  <c r="AG64" i="4" s="1"/>
  <c r="AH64" i="4" s="1"/>
  <c r="AI64" i="4" s="1"/>
  <c r="AJ64" i="4" s="1"/>
  <c r="AK64" i="4" s="1"/>
  <c r="AL64" i="4" s="1"/>
  <c r="AM64" i="4" s="1"/>
  <c r="AN64" i="4" s="1"/>
  <c r="AO64" i="4" s="1"/>
  <c r="AP64" i="4" s="1"/>
  <c r="AQ64" i="4" s="1"/>
  <c r="AR64" i="4" s="1"/>
  <c r="AS64" i="4" s="1"/>
  <c r="AT64" i="4" s="1"/>
  <c r="AU64" i="4" s="1"/>
  <c r="AV64" i="4" s="1"/>
  <c r="AW64" i="4" s="1"/>
  <c r="AX64" i="4" s="1"/>
  <c r="AY64" i="4" s="1"/>
  <c r="AZ64" i="4" s="1"/>
  <c r="BA64" i="4" s="1"/>
  <c r="BB64" i="4" s="1"/>
  <c r="BC64" i="4" s="1"/>
  <c r="BD64" i="4" s="1"/>
  <c r="BE64" i="4" s="1"/>
  <c r="BF64" i="4" s="1"/>
  <c r="BG64" i="4" s="1"/>
  <c r="BH64" i="4" s="1"/>
  <c r="BI64" i="4" s="1"/>
  <c r="BJ64" i="4" s="1"/>
  <c r="BK64" i="4" s="1"/>
  <c r="BL64" i="4" s="1"/>
  <c r="L338" i="4"/>
  <c r="M338" i="4" s="1"/>
  <c r="N338" i="4" s="1"/>
  <c r="O338" i="4" s="1"/>
  <c r="P338" i="4" s="1"/>
  <c r="Q338" i="4" s="1"/>
  <c r="R338" i="4" s="1"/>
  <c r="S338" i="4" s="1"/>
  <c r="T338" i="4" s="1"/>
  <c r="U338" i="4" s="1"/>
  <c r="V338" i="4" s="1"/>
  <c r="W338" i="4" s="1"/>
  <c r="X338" i="4" s="1"/>
  <c r="Y338" i="4" s="1"/>
  <c r="Z338" i="4" s="1"/>
  <c r="AA338" i="4" s="1"/>
  <c r="AB338" i="4" s="1"/>
  <c r="AC338" i="4" s="1"/>
  <c r="AD338" i="4" s="1"/>
  <c r="AE338" i="4" s="1"/>
  <c r="AF338" i="4" s="1"/>
  <c r="AG338" i="4" s="1"/>
  <c r="AH338" i="4" s="1"/>
  <c r="AI338" i="4" s="1"/>
  <c r="AJ338" i="4" s="1"/>
  <c r="AK338" i="4" s="1"/>
  <c r="AL338" i="4" s="1"/>
  <c r="AM338" i="4" s="1"/>
  <c r="AN338" i="4" s="1"/>
  <c r="AO338" i="4" s="1"/>
  <c r="AP338" i="4" s="1"/>
  <c r="AQ338" i="4" s="1"/>
  <c r="AR338" i="4" s="1"/>
  <c r="AS338" i="4" s="1"/>
  <c r="AT338" i="4" s="1"/>
  <c r="AU338" i="4" s="1"/>
  <c r="AV338" i="4" s="1"/>
  <c r="AW338" i="4" s="1"/>
  <c r="AX338" i="4" s="1"/>
  <c r="AY338" i="4" s="1"/>
  <c r="AZ338" i="4" s="1"/>
  <c r="BA338" i="4" s="1"/>
  <c r="BB338" i="4" s="1"/>
  <c r="BC338" i="4" s="1"/>
  <c r="BD338" i="4" s="1"/>
  <c r="BE338" i="4" s="1"/>
  <c r="BF338" i="4" s="1"/>
  <c r="BG338" i="4" s="1"/>
  <c r="BH338" i="4" s="1"/>
  <c r="BI338" i="4" s="1"/>
  <c r="BJ338" i="4" s="1"/>
  <c r="BK338" i="4" s="1"/>
  <c r="BL338" i="4" s="1"/>
  <c r="L15" i="4"/>
  <c r="M15" i="4" s="1"/>
  <c r="N15" i="4" s="1"/>
  <c r="O15" i="4" s="1"/>
  <c r="P15" i="4" s="1"/>
  <c r="Q15" i="4" s="1"/>
  <c r="R15" i="4" s="1"/>
  <c r="S15" i="4" s="1"/>
  <c r="T15" i="4" s="1"/>
  <c r="U15" i="4" s="1"/>
  <c r="V15" i="4" s="1"/>
  <c r="W15" i="4" s="1"/>
  <c r="X15" i="4" s="1"/>
  <c r="Y15" i="4" s="1"/>
  <c r="Z15" i="4" s="1"/>
  <c r="AA15" i="4" s="1"/>
  <c r="AB15" i="4" s="1"/>
  <c r="AC15" i="4" s="1"/>
  <c r="AD15" i="4" s="1"/>
  <c r="AE15" i="4" s="1"/>
  <c r="AF15" i="4" s="1"/>
  <c r="AG15" i="4" s="1"/>
  <c r="AH15" i="4" s="1"/>
  <c r="AI15" i="4" s="1"/>
  <c r="AJ15" i="4" s="1"/>
  <c r="AK15" i="4" s="1"/>
  <c r="AL15" i="4" s="1"/>
  <c r="AM15" i="4" s="1"/>
  <c r="AN15" i="4" s="1"/>
  <c r="AO15" i="4" s="1"/>
  <c r="AP15" i="4" s="1"/>
  <c r="AQ15" i="4" s="1"/>
  <c r="AR15" i="4" s="1"/>
  <c r="AS15" i="4" s="1"/>
  <c r="AT15" i="4" s="1"/>
  <c r="AU15" i="4" s="1"/>
  <c r="AV15" i="4" s="1"/>
  <c r="AW15" i="4" s="1"/>
  <c r="AX15" i="4" s="1"/>
  <c r="AY15" i="4" s="1"/>
  <c r="AZ15" i="4" s="1"/>
  <c r="BA15" i="4" s="1"/>
  <c r="BB15" i="4" s="1"/>
  <c r="BC15" i="4" s="1"/>
  <c r="BD15" i="4" s="1"/>
  <c r="BE15" i="4" s="1"/>
  <c r="BF15" i="4" s="1"/>
  <c r="BG15" i="4" s="1"/>
  <c r="BH15" i="4" s="1"/>
  <c r="BI15" i="4" s="1"/>
  <c r="BJ15" i="4" s="1"/>
  <c r="BK15" i="4" s="1"/>
  <c r="BL15" i="4" s="1"/>
  <c r="L65" i="4"/>
  <c r="M65" i="4" s="1"/>
  <c r="N65" i="4" s="1"/>
  <c r="O65" i="4" s="1"/>
  <c r="P65" i="4" s="1"/>
  <c r="Q65" i="4" s="1"/>
  <c r="R65" i="4" s="1"/>
  <c r="S65" i="4" s="1"/>
  <c r="T65" i="4" s="1"/>
  <c r="U65" i="4" s="1"/>
  <c r="V65" i="4" s="1"/>
  <c r="W65" i="4" s="1"/>
  <c r="X65" i="4" s="1"/>
  <c r="Y65" i="4" s="1"/>
  <c r="Z65" i="4" s="1"/>
  <c r="AA65" i="4" s="1"/>
  <c r="AB65" i="4" s="1"/>
  <c r="AC65" i="4" s="1"/>
  <c r="AD65" i="4" s="1"/>
  <c r="AE65" i="4" s="1"/>
  <c r="AF65" i="4" s="1"/>
  <c r="AG65" i="4" s="1"/>
  <c r="AH65" i="4" s="1"/>
  <c r="AI65" i="4" s="1"/>
  <c r="AJ65" i="4" s="1"/>
  <c r="AK65" i="4" s="1"/>
  <c r="AL65" i="4" s="1"/>
  <c r="AM65" i="4" s="1"/>
  <c r="AN65" i="4" s="1"/>
  <c r="AO65" i="4" s="1"/>
  <c r="AP65" i="4" s="1"/>
  <c r="AQ65" i="4" s="1"/>
  <c r="AR65" i="4" s="1"/>
  <c r="AS65" i="4" s="1"/>
  <c r="AT65" i="4" s="1"/>
  <c r="AU65" i="4" s="1"/>
  <c r="AV65" i="4" s="1"/>
  <c r="AW65" i="4" s="1"/>
  <c r="AX65" i="4" s="1"/>
  <c r="AY65" i="4" s="1"/>
  <c r="AZ65" i="4" s="1"/>
  <c r="BA65" i="4" s="1"/>
  <c r="BB65" i="4" s="1"/>
  <c r="BC65" i="4" s="1"/>
  <c r="BD65" i="4" s="1"/>
  <c r="BE65" i="4" s="1"/>
  <c r="BF65" i="4" s="1"/>
  <c r="BG65" i="4" s="1"/>
  <c r="BH65" i="4" s="1"/>
  <c r="BI65" i="4" s="1"/>
  <c r="BJ65" i="4" s="1"/>
  <c r="BK65" i="4" s="1"/>
  <c r="BL65" i="4" s="1"/>
  <c r="R44" i="6"/>
  <c r="S44" i="6" s="1"/>
  <c r="T44" i="6" s="1"/>
  <c r="U44" i="6" s="1"/>
  <c r="V44" i="6" s="1"/>
  <c r="W44" i="6" s="1"/>
  <c r="X44" i="6" s="1"/>
  <c r="Y44" i="6" s="1"/>
  <c r="Z44" i="6" s="1"/>
  <c r="AA44" i="6" s="1"/>
  <c r="AB44" i="6" s="1"/>
  <c r="AC44" i="6" s="1"/>
  <c r="AD44" i="6" s="1"/>
  <c r="AE44" i="6" s="1"/>
  <c r="AF44" i="6" s="1"/>
  <c r="AG44" i="6" s="1"/>
  <c r="AH44" i="6" s="1"/>
  <c r="AI44" i="6" s="1"/>
  <c r="AJ44" i="6" s="1"/>
  <c r="AK44" i="6" s="1"/>
  <c r="AL44" i="6" s="1"/>
  <c r="AM44" i="6" s="1"/>
  <c r="AN44" i="6" s="1"/>
  <c r="AO44" i="6" s="1"/>
  <c r="AP44" i="6" s="1"/>
  <c r="AQ44" i="6" s="1"/>
  <c r="AR44" i="6" s="1"/>
  <c r="AS44" i="6" s="1"/>
  <c r="AT44" i="6" s="1"/>
  <c r="AU44" i="6" s="1"/>
  <c r="AV44" i="6" s="1"/>
  <c r="AW44" i="6" s="1"/>
  <c r="AX44" i="6" s="1"/>
  <c r="AY44" i="6" s="1"/>
  <c r="AZ44" i="6" s="1"/>
  <c r="BA44" i="6" s="1"/>
  <c r="BB44" i="6" s="1"/>
  <c r="BC44" i="6" s="1"/>
  <c r="BD44" i="6" s="1"/>
  <c r="BE44" i="6" s="1"/>
  <c r="BF44" i="6" s="1"/>
  <c r="BG44" i="6" s="1"/>
  <c r="BH44" i="6" s="1"/>
  <c r="BI44" i="6" s="1"/>
  <c r="BJ44" i="6" s="1"/>
  <c r="BK44" i="6" s="1"/>
  <c r="BL44" i="6" s="1"/>
  <c r="BM44" i="6" s="1"/>
  <c r="BN44" i="6" s="1"/>
  <c r="BO44" i="6" s="1"/>
  <c r="BP44" i="6" s="1"/>
  <c r="BQ44" i="6" s="1"/>
  <c r="BR44" i="6" s="1"/>
  <c r="R12" i="6"/>
  <c r="S12" i="6" s="1"/>
  <c r="T12" i="6" s="1"/>
  <c r="U12" i="6" s="1"/>
  <c r="V12" i="6" s="1"/>
  <c r="W12" i="6" s="1"/>
  <c r="X12" i="6" s="1"/>
  <c r="Y12" i="6" s="1"/>
  <c r="Z12" i="6" s="1"/>
  <c r="AA12" i="6" s="1"/>
  <c r="AB12" i="6" s="1"/>
  <c r="AC12" i="6" s="1"/>
  <c r="AD12" i="6" s="1"/>
  <c r="AE12" i="6" s="1"/>
  <c r="AF12" i="6" s="1"/>
  <c r="AG12" i="6" s="1"/>
  <c r="AH12" i="6" s="1"/>
  <c r="AI12" i="6" s="1"/>
  <c r="AJ12" i="6" s="1"/>
  <c r="AK12" i="6" s="1"/>
  <c r="AL12" i="6" s="1"/>
  <c r="AM12" i="6" s="1"/>
  <c r="AN12" i="6" s="1"/>
  <c r="AO12" i="6" s="1"/>
  <c r="AP12" i="6" s="1"/>
  <c r="AQ12" i="6" s="1"/>
  <c r="AR12" i="6" s="1"/>
  <c r="AS12" i="6" s="1"/>
  <c r="AT12" i="6" s="1"/>
  <c r="AU12" i="6" s="1"/>
  <c r="AV12" i="6" s="1"/>
  <c r="AW12" i="6" s="1"/>
  <c r="AX12" i="6" s="1"/>
  <c r="AY12" i="6" s="1"/>
  <c r="AZ12" i="6" s="1"/>
  <c r="BA12" i="6" s="1"/>
  <c r="BB12" i="6" s="1"/>
  <c r="BC12" i="6" s="1"/>
  <c r="BD12" i="6" s="1"/>
  <c r="BE12" i="6" s="1"/>
  <c r="BF12" i="6" s="1"/>
  <c r="BG12" i="6" s="1"/>
  <c r="BH12" i="6" s="1"/>
  <c r="BI12" i="6" s="1"/>
  <c r="BJ12" i="6" s="1"/>
  <c r="BK12" i="6" s="1"/>
  <c r="BL12" i="6" s="1"/>
  <c r="BM12" i="6" s="1"/>
  <c r="BN12" i="6" s="1"/>
  <c r="BO12" i="6" s="1"/>
  <c r="BP12" i="6" s="1"/>
  <c r="BQ12" i="6" s="1"/>
  <c r="BR12" i="6" s="1"/>
  <c r="L215" i="4"/>
  <c r="M215" i="4" s="1"/>
  <c r="N215" i="4" s="1"/>
  <c r="O215" i="4" s="1"/>
  <c r="P215" i="4" s="1"/>
  <c r="Q215" i="4" s="1"/>
  <c r="R215" i="4" s="1"/>
  <c r="S215" i="4" s="1"/>
  <c r="T215" i="4" s="1"/>
  <c r="U215" i="4" s="1"/>
  <c r="V215" i="4" s="1"/>
  <c r="W215" i="4" s="1"/>
  <c r="X215" i="4" s="1"/>
  <c r="Y215" i="4" s="1"/>
  <c r="Z215" i="4" s="1"/>
  <c r="AA215" i="4" s="1"/>
  <c r="AB215" i="4" s="1"/>
  <c r="AC215" i="4" s="1"/>
  <c r="AD215" i="4" s="1"/>
  <c r="AE215" i="4" s="1"/>
  <c r="AF215" i="4" s="1"/>
  <c r="AG215" i="4" s="1"/>
  <c r="AH215" i="4" s="1"/>
  <c r="AI215" i="4" s="1"/>
  <c r="AJ215" i="4" s="1"/>
  <c r="AK215" i="4" s="1"/>
  <c r="AL215" i="4" s="1"/>
  <c r="AM215" i="4" s="1"/>
  <c r="AN215" i="4" s="1"/>
  <c r="AO215" i="4" s="1"/>
  <c r="AP215" i="4" s="1"/>
  <c r="AQ215" i="4" s="1"/>
  <c r="AR215" i="4" s="1"/>
  <c r="AS215" i="4" s="1"/>
  <c r="AT215" i="4" s="1"/>
  <c r="AU215" i="4" s="1"/>
  <c r="AV215" i="4" s="1"/>
  <c r="AW215" i="4" s="1"/>
  <c r="AX215" i="4" s="1"/>
  <c r="AY215" i="4" s="1"/>
  <c r="AZ215" i="4" s="1"/>
  <c r="BA215" i="4" s="1"/>
  <c r="BB215" i="4" s="1"/>
  <c r="BC215" i="4" s="1"/>
  <c r="BD215" i="4" s="1"/>
  <c r="BE215" i="4" s="1"/>
  <c r="BF215" i="4" s="1"/>
  <c r="BG215" i="4" s="1"/>
  <c r="BH215" i="4" s="1"/>
  <c r="BI215" i="4" s="1"/>
  <c r="BJ215" i="4" s="1"/>
  <c r="BK215" i="4" s="1"/>
  <c r="BL215" i="4" s="1"/>
  <c r="L223" i="4"/>
  <c r="M223" i="4" s="1"/>
  <c r="N223" i="4" s="1"/>
  <c r="O223" i="4" s="1"/>
  <c r="P223" i="4" s="1"/>
  <c r="Q223" i="4" s="1"/>
  <c r="R223" i="4" s="1"/>
  <c r="S223" i="4" s="1"/>
  <c r="T223" i="4" s="1"/>
  <c r="U223" i="4" s="1"/>
  <c r="V223" i="4" s="1"/>
  <c r="W223" i="4" s="1"/>
  <c r="X223" i="4" s="1"/>
  <c r="Y223" i="4" s="1"/>
  <c r="Z223" i="4" s="1"/>
  <c r="AA223" i="4" s="1"/>
  <c r="AB223" i="4" s="1"/>
  <c r="AC223" i="4" s="1"/>
  <c r="AD223" i="4" s="1"/>
  <c r="AE223" i="4" s="1"/>
  <c r="AF223" i="4" s="1"/>
  <c r="AG223" i="4" s="1"/>
  <c r="AH223" i="4" s="1"/>
  <c r="AI223" i="4" s="1"/>
  <c r="AJ223" i="4" s="1"/>
  <c r="AK223" i="4" s="1"/>
  <c r="AL223" i="4" s="1"/>
  <c r="AM223" i="4" s="1"/>
  <c r="AN223" i="4" s="1"/>
  <c r="AO223" i="4" s="1"/>
  <c r="AP223" i="4" s="1"/>
  <c r="AQ223" i="4" s="1"/>
  <c r="AR223" i="4" s="1"/>
  <c r="AS223" i="4" s="1"/>
  <c r="AT223" i="4" s="1"/>
  <c r="AU223" i="4" s="1"/>
  <c r="AV223" i="4" s="1"/>
  <c r="AW223" i="4" s="1"/>
  <c r="AX223" i="4" s="1"/>
  <c r="AY223" i="4" s="1"/>
  <c r="AZ223" i="4" s="1"/>
  <c r="BA223" i="4" s="1"/>
  <c r="BB223" i="4" s="1"/>
  <c r="BC223" i="4" s="1"/>
  <c r="BD223" i="4" s="1"/>
  <c r="BE223" i="4" s="1"/>
  <c r="BF223" i="4" s="1"/>
  <c r="BG223" i="4" s="1"/>
  <c r="BH223" i="4" s="1"/>
  <c r="BI223" i="4" s="1"/>
  <c r="BJ223" i="4" s="1"/>
  <c r="BK223" i="4" s="1"/>
  <c r="BL223" i="4" s="1"/>
  <c r="L277" i="4"/>
  <c r="M277" i="4" s="1"/>
  <c r="N277" i="4" s="1"/>
  <c r="O277" i="4" s="1"/>
  <c r="P277" i="4" s="1"/>
  <c r="Q277" i="4" s="1"/>
  <c r="R277" i="4" s="1"/>
  <c r="S277" i="4" s="1"/>
  <c r="T277" i="4" s="1"/>
  <c r="U277" i="4" s="1"/>
  <c r="V277" i="4" s="1"/>
  <c r="W277" i="4" s="1"/>
  <c r="X277" i="4" s="1"/>
  <c r="Y277" i="4" s="1"/>
  <c r="Z277" i="4" s="1"/>
  <c r="AA277" i="4" s="1"/>
  <c r="AB277" i="4" s="1"/>
  <c r="AC277" i="4" s="1"/>
  <c r="AD277" i="4" s="1"/>
  <c r="AE277" i="4" s="1"/>
  <c r="AF277" i="4" s="1"/>
  <c r="AG277" i="4" s="1"/>
  <c r="AH277" i="4" s="1"/>
  <c r="AI277" i="4" s="1"/>
  <c r="AJ277" i="4" s="1"/>
  <c r="AK277" i="4" s="1"/>
  <c r="AL277" i="4" s="1"/>
  <c r="AM277" i="4" s="1"/>
  <c r="AN277" i="4" s="1"/>
  <c r="AO277" i="4" s="1"/>
  <c r="AP277" i="4" s="1"/>
  <c r="AQ277" i="4" s="1"/>
  <c r="AR277" i="4" s="1"/>
  <c r="AS277" i="4" s="1"/>
  <c r="AT277" i="4" s="1"/>
  <c r="AU277" i="4" s="1"/>
  <c r="AV277" i="4" s="1"/>
  <c r="AW277" i="4" s="1"/>
  <c r="AX277" i="4" s="1"/>
  <c r="AY277" i="4" s="1"/>
  <c r="AZ277" i="4" s="1"/>
  <c r="BA277" i="4" s="1"/>
  <c r="BB277" i="4" s="1"/>
  <c r="BC277" i="4" s="1"/>
  <c r="BD277" i="4" s="1"/>
  <c r="BE277" i="4" s="1"/>
  <c r="BF277" i="4" s="1"/>
  <c r="BG277" i="4" s="1"/>
  <c r="BH277" i="4" s="1"/>
  <c r="BI277" i="4" s="1"/>
  <c r="BJ277" i="4" s="1"/>
  <c r="BK277" i="4" s="1"/>
  <c r="BL277" i="4" s="1"/>
  <c r="L254" i="4"/>
  <c r="M254" i="4" s="1"/>
  <c r="N254" i="4" s="1"/>
  <c r="O254" i="4" s="1"/>
  <c r="P254" i="4" s="1"/>
  <c r="Q254" i="4" s="1"/>
  <c r="R254" i="4" s="1"/>
  <c r="S254" i="4" s="1"/>
  <c r="T254" i="4" s="1"/>
  <c r="U254" i="4" s="1"/>
  <c r="V254" i="4" s="1"/>
  <c r="W254" i="4" s="1"/>
  <c r="X254" i="4" s="1"/>
  <c r="Y254" i="4" s="1"/>
  <c r="Z254" i="4" s="1"/>
  <c r="AA254" i="4" s="1"/>
  <c r="AB254" i="4" s="1"/>
  <c r="AC254" i="4" s="1"/>
  <c r="AD254" i="4" s="1"/>
  <c r="AE254" i="4" s="1"/>
  <c r="AF254" i="4" s="1"/>
  <c r="AG254" i="4" s="1"/>
  <c r="AH254" i="4" s="1"/>
  <c r="AI254" i="4" s="1"/>
  <c r="AJ254" i="4" s="1"/>
  <c r="AK254" i="4" s="1"/>
  <c r="AL254" i="4" s="1"/>
  <c r="AM254" i="4" s="1"/>
  <c r="AN254" i="4" s="1"/>
  <c r="AO254" i="4" s="1"/>
  <c r="AP254" i="4" s="1"/>
  <c r="AQ254" i="4" s="1"/>
  <c r="AR254" i="4" s="1"/>
  <c r="AS254" i="4" s="1"/>
  <c r="AT254" i="4" s="1"/>
  <c r="AU254" i="4" s="1"/>
  <c r="AV254" i="4" s="1"/>
  <c r="AW254" i="4" s="1"/>
  <c r="AX254" i="4" s="1"/>
  <c r="AY254" i="4" s="1"/>
  <c r="AZ254" i="4" s="1"/>
  <c r="BA254" i="4" s="1"/>
  <c r="BB254" i="4" s="1"/>
  <c r="BC254" i="4" s="1"/>
  <c r="BD254" i="4" s="1"/>
  <c r="BE254" i="4" s="1"/>
  <c r="BF254" i="4" s="1"/>
  <c r="BG254" i="4" s="1"/>
  <c r="BH254" i="4" s="1"/>
  <c r="BI254" i="4" s="1"/>
  <c r="BJ254" i="4" s="1"/>
  <c r="BK254" i="4" s="1"/>
  <c r="BL254" i="4" s="1"/>
  <c r="L244" i="4"/>
  <c r="M244" i="4" s="1"/>
  <c r="N244" i="4" s="1"/>
  <c r="O244" i="4" s="1"/>
  <c r="P244" i="4" s="1"/>
  <c r="Q244" i="4" s="1"/>
  <c r="R244" i="4" s="1"/>
  <c r="S244" i="4" s="1"/>
  <c r="T244" i="4" s="1"/>
  <c r="U244" i="4" s="1"/>
  <c r="V244" i="4" s="1"/>
  <c r="W244" i="4" s="1"/>
  <c r="X244" i="4" s="1"/>
  <c r="Y244" i="4" s="1"/>
  <c r="Z244" i="4" s="1"/>
  <c r="AA244" i="4" s="1"/>
  <c r="AB244" i="4" s="1"/>
  <c r="AC244" i="4" s="1"/>
  <c r="AD244" i="4" s="1"/>
  <c r="AE244" i="4" s="1"/>
  <c r="AF244" i="4" s="1"/>
  <c r="AG244" i="4" s="1"/>
  <c r="AH244" i="4" s="1"/>
  <c r="AI244" i="4" s="1"/>
  <c r="AJ244" i="4" s="1"/>
  <c r="AK244" i="4" s="1"/>
  <c r="AL244" i="4" s="1"/>
  <c r="AM244" i="4" s="1"/>
  <c r="AN244" i="4" s="1"/>
  <c r="AO244" i="4" s="1"/>
  <c r="AP244" i="4" s="1"/>
  <c r="AQ244" i="4" s="1"/>
  <c r="AR244" i="4" s="1"/>
  <c r="AS244" i="4" s="1"/>
  <c r="AT244" i="4" s="1"/>
  <c r="AU244" i="4" s="1"/>
  <c r="AV244" i="4" s="1"/>
  <c r="AW244" i="4" s="1"/>
  <c r="AX244" i="4" s="1"/>
  <c r="AY244" i="4" s="1"/>
  <c r="AZ244" i="4" s="1"/>
  <c r="BA244" i="4" s="1"/>
  <c r="BB244" i="4" s="1"/>
  <c r="BC244" i="4" s="1"/>
  <c r="BD244" i="4" s="1"/>
  <c r="BE244" i="4" s="1"/>
  <c r="BF244" i="4" s="1"/>
  <c r="BG244" i="4" s="1"/>
  <c r="BH244" i="4" s="1"/>
  <c r="BI244" i="4" s="1"/>
  <c r="BJ244" i="4" s="1"/>
  <c r="BK244" i="4" s="1"/>
  <c r="BL244" i="4" s="1"/>
  <c r="L13" i="4"/>
  <c r="M13" i="4" s="1"/>
  <c r="N13" i="4" s="1"/>
  <c r="O13" i="4" s="1"/>
  <c r="P13" i="4" s="1"/>
  <c r="Q13" i="4" s="1"/>
  <c r="R13" i="4" s="1"/>
  <c r="S13" i="4" s="1"/>
  <c r="T13" i="4" s="1"/>
  <c r="U13" i="4" s="1"/>
  <c r="V13" i="4" s="1"/>
  <c r="W13" i="4" s="1"/>
  <c r="X13" i="4" s="1"/>
  <c r="Y13" i="4" s="1"/>
  <c r="Z13" i="4" s="1"/>
  <c r="AA13" i="4" s="1"/>
  <c r="AB13" i="4" s="1"/>
  <c r="AC13" i="4" s="1"/>
  <c r="AD13" i="4" s="1"/>
  <c r="AE13" i="4" s="1"/>
  <c r="AF13" i="4" s="1"/>
  <c r="AG13" i="4" s="1"/>
  <c r="AH13" i="4" s="1"/>
  <c r="AI13" i="4" s="1"/>
  <c r="AJ13" i="4" s="1"/>
  <c r="AK13" i="4" s="1"/>
  <c r="AL13" i="4" s="1"/>
  <c r="AM13" i="4" s="1"/>
  <c r="AN13" i="4" s="1"/>
  <c r="AO13" i="4" s="1"/>
  <c r="AP13" i="4" s="1"/>
  <c r="AQ13" i="4" s="1"/>
  <c r="AR13" i="4" s="1"/>
  <c r="AS13" i="4" s="1"/>
  <c r="AT13" i="4" s="1"/>
  <c r="AU13" i="4" s="1"/>
  <c r="AV13" i="4" s="1"/>
  <c r="AW13" i="4" s="1"/>
  <c r="AX13" i="4" s="1"/>
  <c r="AY13" i="4" s="1"/>
  <c r="AZ13" i="4" s="1"/>
  <c r="BA13" i="4" s="1"/>
  <c r="BB13" i="4" s="1"/>
  <c r="BC13" i="4" s="1"/>
  <c r="BD13" i="4" s="1"/>
  <c r="BE13" i="4" s="1"/>
  <c r="BF13" i="4" s="1"/>
  <c r="BG13" i="4" s="1"/>
  <c r="BH13" i="4" s="1"/>
  <c r="BI13" i="4" s="1"/>
  <c r="BJ13" i="4" s="1"/>
  <c r="BK13" i="4" s="1"/>
  <c r="BL13" i="4" s="1"/>
  <c r="N52" i="11"/>
  <c r="O52" i="11" s="1"/>
  <c r="P52" i="11" s="1"/>
  <c r="Q52" i="11" s="1"/>
  <c r="R52" i="11" s="1"/>
  <c r="S52" i="11" s="1"/>
  <c r="T52" i="11" s="1"/>
  <c r="U52" i="11" s="1"/>
  <c r="V52" i="11" s="1"/>
  <c r="W52" i="11" s="1"/>
  <c r="X52" i="11" s="1"/>
  <c r="Y52" i="11" s="1"/>
  <c r="Z52" i="11" s="1"/>
  <c r="AA52" i="11" s="1"/>
  <c r="AB52" i="11" s="1"/>
  <c r="AC52" i="11" s="1"/>
  <c r="AD52" i="11" s="1"/>
  <c r="AE52" i="11" s="1"/>
  <c r="AF52" i="11" s="1"/>
  <c r="AG52" i="11" s="1"/>
  <c r="AH52" i="11" s="1"/>
  <c r="AI52" i="11" s="1"/>
  <c r="AJ52" i="11" s="1"/>
  <c r="AK52" i="11" s="1"/>
  <c r="AL52" i="11" s="1"/>
  <c r="AM52" i="11" s="1"/>
  <c r="AN52" i="11" s="1"/>
  <c r="AO52" i="11" s="1"/>
  <c r="AP52" i="11" s="1"/>
  <c r="AQ52" i="11" s="1"/>
  <c r="AR52" i="11" s="1"/>
  <c r="AS52" i="11" s="1"/>
  <c r="AT52" i="11" s="1"/>
  <c r="AU52" i="11" s="1"/>
  <c r="AV52" i="11" s="1"/>
  <c r="AW52" i="11" s="1"/>
  <c r="AX52" i="11" s="1"/>
  <c r="AY52" i="11" s="1"/>
  <c r="AZ52" i="11" s="1"/>
  <c r="BA52" i="11" s="1"/>
  <c r="BB52" i="11" s="1"/>
  <c r="BC52" i="11" s="1"/>
  <c r="BD52" i="11" s="1"/>
  <c r="BE52" i="11" s="1"/>
  <c r="BF52" i="11" s="1"/>
  <c r="BG52" i="11" s="1"/>
  <c r="BH52" i="11" s="1"/>
  <c r="BI52" i="11" s="1"/>
  <c r="BJ52" i="11" s="1"/>
  <c r="BK52" i="11" s="1"/>
  <c r="BL52" i="11" s="1"/>
  <c r="BM52" i="11" s="1"/>
  <c r="BN52" i="11" s="1"/>
  <c r="L226" i="4"/>
  <c r="M226" i="4" s="1"/>
  <c r="N226" i="4" s="1"/>
  <c r="O226" i="4" s="1"/>
  <c r="P226" i="4" s="1"/>
  <c r="Q226" i="4" s="1"/>
  <c r="R226" i="4" s="1"/>
  <c r="S226" i="4" s="1"/>
  <c r="T226" i="4" s="1"/>
  <c r="U226" i="4" s="1"/>
  <c r="V226" i="4" s="1"/>
  <c r="W226" i="4" s="1"/>
  <c r="X226" i="4" s="1"/>
  <c r="Y226" i="4" s="1"/>
  <c r="Z226" i="4" s="1"/>
  <c r="AA226" i="4" s="1"/>
  <c r="AB226" i="4" s="1"/>
  <c r="AC226" i="4" s="1"/>
  <c r="AD226" i="4" s="1"/>
  <c r="AE226" i="4" s="1"/>
  <c r="AF226" i="4" s="1"/>
  <c r="AG226" i="4" s="1"/>
  <c r="AH226" i="4" s="1"/>
  <c r="AI226" i="4" s="1"/>
  <c r="AJ226" i="4" s="1"/>
  <c r="AK226" i="4" s="1"/>
  <c r="AL226" i="4" s="1"/>
  <c r="AM226" i="4" s="1"/>
  <c r="AN226" i="4" s="1"/>
  <c r="AO226" i="4" s="1"/>
  <c r="AP226" i="4" s="1"/>
  <c r="AQ226" i="4" s="1"/>
  <c r="AR226" i="4" s="1"/>
  <c r="AS226" i="4" s="1"/>
  <c r="AT226" i="4" s="1"/>
  <c r="AU226" i="4" s="1"/>
  <c r="AV226" i="4" s="1"/>
  <c r="AW226" i="4" s="1"/>
  <c r="AX226" i="4" s="1"/>
  <c r="AY226" i="4" s="1"/>
  <c r="AZ226" i="4" s="1"/>
  <c r="BA226" i="4" s="1"/>
  <c r="BB226" i="4" s="1"/>
  <c r="BC226" i="4" s="1"/>
  <c r="BD226" i="4" s="1"/>
  <c r="BE226" i="4" s="1"/>
  <c r="BF226" i="4" s="1"/>
  <c r="BG226" i="4" s="1"/>
  <c r="BH226" i="4" s="1"/>
  <c r="BI226" i="4" s="1"/>
  <c r="BJ226" i="4" s="1"/>
  <c r="BK226" i="4" s="1"/>
  <c r="BL226" i="4" s="1"/>
  <c r="L173" i="4"/>
  <c r="M173" i="4" s="1"/>
  <c r="N173" i="4" s="1"/>
  <c r="O173" i="4" s="1"/>
  <c r="P173" i="4" s="1"/>
  <c r="Q173" i="4" s="1"/>
  <c r="R173" i="4" s="1"/>
  <c r="S173" i="4" s="1"/>
  <c r="T173" i="4" s="1"/>
  <c r="U173" i="4" s="1"/>
  <c r="V173" i="4" s="1"/>
  <c r="W173" i="4" s="1"/>
  <c r="X173" i="4" s="1"/>
  <c r="Y173" i="4" s="1"/>
  <c r="Z173" i="4" s="1"/>
  <c r="AA173" i="4" s="1"/>
  <c r="AB173" i="4" s="1"/>
  <c r="AC173" i="4" s="1"/>
  <c r="AD173" i="4" s="1"/>
  <c r="AE173" i="4" s="1"/>
  <c r="AF173" i="4" s="1"/>
  <c r="AG173" i="4" s="1"/>
  <c r="AH173" i="4" s="1"/>
  <c r="AI173" i="4" s="1"/>
  <c r="AJ173" i="4" s="1"/>
  <c r="AK173" i="4" s="1"/>
  <c r="AL173" i="4" s="1"/>
  <c r="AM173" i="4" s="1"/>
  <c r="AN173" i="4" s="1"/>
  <c r="AO173" i="4" s="1"/>
  <c r="AP173" i="4" s="1"/>
  <c r="AQ173" i="4" s="1"/>
  <c r="AR173" i="4" s="1"/>
  <c r="AS173" i="4" s="1"/>
  <c r="AT173" i="4" s="1"/>
  <c r="AU173" i="4" s="1"/>
  <c r="AV173" i="4" s="1"/>
  <c r="AW173" i="4" s="1"/>
  <c r="AX173" i="4" s="1"/>
  <c r="AY173" i="4" s="1"/>
  <c r="AZ173" i="4" s="1"/>
  <c r="BA173" i="4" s="1"/>
  <c r="BB173" i="4" s="1"/>
  <c r="BC173" i="4" s="1"/>
  <c r="BD173" i="4" s="1"/>
  <c r="BE173" i="4" s="1"/>
  <c r="BF173" i="4" s="1"/>
  <c r="BG173" i="4" s="1"/>
  <c r="BH173" i="4" s="1"/>
  <c r="BI173" i="4" s="1"/>
  <c r="BJ173" i="4" s="1"/>
  <c r="BK173" i="4" s="1"/>
  <c r="BL173" i="4" s="1"/>
  <c r="L202" i="4"/>
  <c r="M202" i="4" s="1"/>
  <c r="N202" i="4" s="1"/>
  <c r="O202" i="4" s="1"/>
  <c r="P202" i="4" s="1"/>
  <c r="Q202" i="4" s="1"/>
  <c r="R202" i="4" s="1"/>
  <c r="S202" i="4" s="1"/>
  <c r="T202" i="4" s="1"/>
  <c r="U202" i="4" s="1"/>
  <c r="V202" i="4" s="1"/>
  <c r="W202" i="4" s="1"/>
  <c r="X202" i="4" s="1"/>
  <c r="Y202" i="4" s="1"/>
  <c r="Z202" i="4" s="1"/>
  <c r="AA202" i="4" s="1"/>
  <c r="AB202" i="4" s="1"/>
  <c r="AC202" i="4" s="1"/>
  <c r="AD202" i="4" s="1"/>
  <c r="AE202" i="4" s="1"/>
  <c r="AF202" i="4" s="1"/>
  <c r="AG202" i="4" s="1"/>
  <c r="AH202" i="4" s="1"/>
  <c r="AI202" i="4" s="1"/>
  <c r="AJ202" i="4" s="1"/>
  <c r="AK202" i="4" s="1"/>
  <c r="AL202" i="4" s="1"/>
  <c r="AM202" i="4" s="1"/>
  <c r="AN202" i="4" s="1"/>
  <c r="AO202" i="4" s="1"/>
  <c r="AP202" i="4" s="1"/>
  <c r="AQ202" i="4" s="1"/>
  <c r="AR202" i="4" s="1"/>
  <c r="AS202" i="4" s="1"/>
  <c r="AT202" i="4" s="1"/>
  <c r="AU202" i="4" s="1"/>
  <c r="AV202" i="4" s="1"/>
  <c r="AW202" i="4" s="1"/>
  <c r="AX202" i="4" s="1"/>
  <c r="AY202" i="4" s="1"/>
  <c r="AZ202" i="4" s="1"/>
  <c r="BA202" i="4" s="1"/>
  <c r="BB202" i="4" s="1"/>
  <c r="BC202" i="4" s="1"/>
  <c r="BD202" i="4" s="1"/>
  <c r="BE202" i="4" s="1"/>
  <c r="BF202" i="4" s="1"/>
  <c r="BG202" i="4" s="1"/>
  <c r="BH202" i="4" s="1"/>
  <c r="BI202" i="4" s="1"/>
  <c r="BJ202" i="4" s="1"/>
  <c r="BK202" i="4" s="1"/>
  <c r="BL202" i="4" s="1"/>
  <c r="L16" i="4"/>
  <c r="M16" i="4" s="1"/>
  <c r="N16" i="4" s="1"/>
  <c r="O16" i="4" s="1"/>
  <c r="P16" i="4" s="1"/>
  <c r="Q16" i="4" s="1"/>
  <c r="R16" i="4" s="1"/>
  <c r="S16" i="4" s="1"/>
  <c r="T16" i="4" s="1"/>
  <c r="U16" i="4" s="1"/>
  <c r="V16" i="4" s="1"/>
  <c r="W16" i="4" s="1"/>
  <c r="X16" i="4" s="1"/>
  <c r="Y16" i="4" s="1"/>
  <c r="Z16" i="4" s="1"/>
  <c r="AA16" i="4" s="1"/>
  <c r="AB16" i="4" s="1"/>
  <c r="AC16" i="4" s="1"/>
  <c r="AD16" i="4" s="1"/>
  <c r="AE16" i="4" s="1"/>
  <c r="AF16" i="4" s="1"/>
  <c r="AG16" i="4" s="1"/>
  <c r="AH16" i="4" s="1"/>
  <c r="AI16" i="4" s="1"/>
  <c r="AJ16" i="4" s="1"/>
  <c r="AK16" i="4" s="1"/>
  <c r="AL16" i="4" s="1"/>
  <c r="AM16" i="4" s="1"/>
  <c r="AN16" i="4" s="1"/>
  <c r="AO16" i="4" s="1"/>
  <c r="AP16" i="4" s="1"/>
  <c r="AQ16" i="4" s="1"/>
  <c r="AR16" i="4" s="1"/>
  <c r="AS16" i="4" s="1"/>
  <c r="AT16" i="4" s="1"/>
  <c r="AU16" i="4" s="1"/>
  <c r="AV16" i="4" s="1"/>
  <c r="AW16" i="4" s="1"/>
  <c r="AX16" i="4" s="1"/>
  <c r="AY16" i="4" s="1"/>
  <c r="AZ16" i="4" s="1"/>
  <c r="BA16" i="4" s="1"/>
  <c r="BB16" i="4" s="1"/>
  <c r="BC16" i="4" s="1"/>
  <c r="BD16" i="4" s="1"/>
  <c r="BE16" i="4" s="1"/>
  <c r="BF16" i="4" s="1"/>
  <c r="BG16" i="4" s="1"/>
  <c r="BH16" i="4" s="1"/>
  <c r="BI16" i="4" s="1"/>
  <c r="BJ16" i="4" s="1"/>
  <c r="BK16" i="4" s="1"/>
  <c r="BL16" i="4" s="1"/>
  <c r="L225" i="4"/>
  <c r="M225" i="4" s="1"/>
  <c r="N225" i="4" s="1"/>
  <c r="O225" i="4" s="1"/>
  <c r="P225" i="4" s="1"/>
  <c r="Q225" i="4" s="1"/>
  <c r="R225" i="4" s="1"/>
  <c r="S225" i="4" s="1"/>
  <c r="T225" i="4" s="1"/>
  <c r="U225" i="4" s="1"/>
  <c r="V225" i="4" s="1"/>
  <c r="W225" i="4" s="1"/>
  <c r="X225" i="4" s="1"/>
  <c r="Y225" i="4" s="1"/>
  <c r="Z225" i="4" s="1"/>
  <c r="AA225" i="4" s="1"/>
  <c r="AB225" i="4" s="1"/>
  <c r="AC225" i="4" s="1"/>
  <c r="AD225" i="4" s="1"/>
  <c r="AE225" i="4" s="1"/>
  <c r="AF225" i="4" s="1"/>
  <c r="AG225" i="4" s="1"/>
  <c r="AH225" i="4" s="1"/>
  <c r="AI225" i="4" s="1"/>
  <c r="AJ225" i="4" s="1"/>
  <c r="AK225" i="4" s="1"/>
  <c r="AL225" i="4" s="1"/>
  <c r="AM225" i="4" s="1"/>
  <c r="AN225" i="4" s="1"/>
  <c r="AO225" i="4" s="1"/>
  <c r="AP225" i="4" s="1"/>
  <c r="AQ225" i="4" s="1"/>
  <c r="AR225" i="4" s="1"/>
  <c r="AS225" i="4" s="1"/>
  <c r="AT225" i="4" s="1"/>
  <c r="AU225" i="4" s="1"/>
  <c r="AV225" i="4" s="1"/>
  <c r="AW225" i="4" s="1"/>
  <c r="AX225" i="4" s="1"/>
  <c r="AY225" i="4" s="1"/>
  <c r="AZ225" i="4" s="1"/>
  <c r="BA225" i="4" s="1"/>
  <c r="BB225" i="4" s="1"/>
  <c r="BC225" i="4" s="1"/>
  <c r="BD225" i="4" s="1"/>
  <c r="BE225" i="4" s="1"/>
  <c r="BF225" i="4" s="1"/>
  <c r="BG225" i="4" s="1"/>
  <c r="BH225" i="4" s="1"/>
  <c r="BI225" i="4" s="1"/>
  <c r="BJ225" i="4" s="1"/>
  <c r="BK225" i="4" s="1"/>
  <c r="BL225" i="4" s="1"/>
  <c r="Q58" i="6"/>
  <c r="R58" i="6" s="1"/>
  <c r="S58" i="6" s="1"/>
  <c r="T58" i="6" s="1"/>
  <c r="U58" i="6" s="1"/>
  <c r="V58" i="6" s="1"/>
  <c r="W58" i="6" s="1"/>
  <c r="X58" i="6" s="1"/>
  <c r="Y58" i="6" s="1"/>
  <c r="Z58" i="6" s="1"/>
  <c r="AA58" i="6" s="1"/>
  <c r="AB58" i="6" s="1"/>
  <c r="AC58" i="6" s="1"/>
  <c r="AD58" i="6" s="1"/>
  <c r="AE58" i="6" s="1"/>
  <c r="AF58" i="6" s="1"/>
  <c r="AG58" i="6" s="1"/>
  <c r="AH58" i="6" s="1"/>
  <c r="AI58" i="6" s="1"/>
  <c r="AJ58" i="6" s="1"/>
  <c r="AK58" i="6" s="1"/>
  <c r="AL58" i="6" s="1"/>
  <c r="AM58" i="6" s="1"/>
  <c r="AN58" i="6" s="1"/>
  <c r="AO58" i="6" s="1"/>
  <c r="AP58" i="6" s="1"/>
  <c r="AQ58" i="6" s="1"/>
  <c r="AR58" i="6" s="1"/>
  <c r="AS58" i="6" s="1"/>
  <c r="AT58" i="6" s="1"/>
  <c r="AU58" i="6" s="1"/>
  <c r="AV58" i="6" s="1"/>
  <c r="AW58" i="6" s="1"/>
  <c r="AX58" i="6" s="1"/>
  <c r="AY58" i="6" s="1"/>
  <c r="AZ58" i="6" s="1"/>
  <c r="BA58" i="6" s="1"/>
  <c r="BB58" i="6" s="1"/>
  <c r="BC58" i="6" s="1"/>
  <c r="BD58" i="6" s="1"/>
  <c r="BE58" i="6" s="1"/>
  <c r="BF58" i="6" s="1"/>
  <c r="BG58" i="6" s="1"/>
  <c r="BH58" i="6" s="1"/>
  <c r="BI58" i="6" s="1"/>
  <c r="BJ58" i="6" s="1"/>
  <c r="BK58" i="6" s="1"/>
  <c r="BL58" i="6" s="1"/>
  <c r="BM58" i="6" s="1"/>
  <c r="BN58" i="6" s="1"/>
  <c r="BO58" i="6" s="1"/>
  <c r="BP58" i="6" s="1"/>
  <c r="BQ58" i="6" s="1"/>
  <c r="L328" i="4"/>
  <c r="M328" i="4" s="1"/>
  <c r="N328" i="4" s="1"/>
  <c r="O328" i="4" s="1"/>
  <c r="P328" i="4" s="1"/>
  <c r="Q328" i="4" s="1"/>
  <c r="R328" i="4" s="1"/>
  <c r="S328" i="4" s="1"/>
  <c r="T328" i="4" s="1"/>
  <c r="U328" i="4" s="1"/>
  <c r="V328" i="4" s="1"/>
  <c r="W328" i="4" s="1"/>
  <c r="X328" i="4" s="1"/>
  <c r="Y328" i="4" s="1"/>
  <c r="Z328" i="4" s="1"/>
  <c r="AA328" i="4" s="1"/>
  <c r="AB328" i="4" s="1"/>
  <c r="AC328" i="4" s="1"/>
  <c r="AD328" i="4" s="1"/>
  <c r="AE328" i="4" s="1"/>
  <c r="AF328" i="4" s="1"/>
  <c r="AG328" i="4" s="1"/>
  <c r="AH328" i="4" s="1"/>
  <c r="AI328" i="4" s="1"/>
  <c r="AJ328" i="4" s="1"/>
  <c r="AK328" i="4" s="1"/>
  <c r="AL328" i="4" s="1"/>
  <c r="AM328" i="4" s="1"/>
  <c r="AN328" i="4" s="1"/>
  <c r="AO328" i="4" s="1"/>
  <c r="AP328" i="4" s="1"/>
  <c r="AQ328" i="4" s="1"/>
  <c r="AR328" i="4" s="1"/>
  <c r="AS328" i="4" s="1"/>
  <c r="AT328" i="4" s="1"/>
  <c r="AU328" i="4" s="1"/>
  <c r="AV328" i="4" s="1"/>
  <c r="AW328" i="4" s="1"/>
  <c r="AX328" i="4" s="1"/>
  <c r="AY328" i="4" s="1"/>
  <c r="AZ328" i="4" s="1"/>
  <c r="BA328" i="4" s="1"/>
  <c r="BB328" i="4" s="1"/>
  <c r="BC328" i="4" s="1"/>
  <c r="BD328" i="4" s="1"/>
  <c r="BE328" i="4" s="1"/>
  <c r="BF328" i="4" s="1"/>
  <c r="BG328" i="4" s="1"/>
  <c r="BH328" i="4" s="1"/>
  <c r="BI328" i="4" s="1"/>
  <c r="BJ328" i="4" s="1"/>
  <c r="BK328" i="4" s="1"/>
  <c r="BL328" i="4" s="1"/>
  <c r="L273" i="4"/>
  <c r="M273" i="4" s="1"/>
  <c r="N273" i="4" s="1"/>
  <c r="O273" i="4" s="1"/>
  <c r="P273" i="4" s="1"/>
  <c r="Q273" i="4" s="1"/>
  <c r="R273" i="4" s="1"/>
  <c r="S273" i="4" s="1"/>
  <c r="T273" i="4" s="1"/>
  <c r="U273" i="4" s="1"/>
  <c r="V273" i="4" s="1"/>
  <c r="W273" i="4" s="1"/>
  <c r="X273" i="4" s="1"/>
  <c r="Y273" i="4" s="1"/>
  <c r="Z273" i="4" s="1"/>
  <c r="AA273" i="4" s="1"/>
  <c r="AB273" i="4" s="1"/>
  <c r="AC273" i="4" s="1"/>
  <c r="AD273" i="4" s="1"/>
  <c r="AE273" i="4" s="1"/>
  <c r="AF273" i="4" s="1"/>
  <c r="AG273" i="4" s="1"/>
  <c r="AH273" i="4" s="1"/>
  <c r="AI273" i="4" s="1"/>
  <c r="AJ273" i="4" s="1"/>
  <c r="AK273" i="4" s="1"/>
  <c r="AL273" i="4" s="1"/>
  <c r="AM273" i="4" s="1"/>
  <c r="AN273" i="4" s="1"/>
  <c r="AO273" i="4" s="1"/>
  <c r="AP273" i="4" s="1"/>
  <c r="AQ273" i="4" s="1"/>
  <c r="AR273" i="4" s="1"/>
  <c r="AS273" i="4" s="1"/>
  <c r="AT273" i="4" s="1"/>
  <c r="AU273" i="4" s="1"/>
  <c r="AV273" i="4" s="1"/>
  <c r="AW273" i="4" s="1"/>
  <c r="AX273" i="4" s="1"/>
  <c r="AY273" i="4" s="1"/>
  <c r="AZ273" i="4" s="1"/>
  <c r="BA273" i="4" s="1"/>
  <c r="BB273" i="4" s="1"/>
  <c r="BC273" i="4" s="1"/>
  <c r="BD273" i="4" s="1"/>
  <c r="BE273" i="4" s="1"/>
  <c r="BF273" i="4" s="1"/>
  <c r="BG273" i="4" s="1"/>
  <c r="BH273" i="4" s="1"/>
  <c r="BI273" i="4" s="1"/>
  <c r="BJ273" i="4" s="1"/>
  <c r="BK273" i="4" s="1"/>
  <c r="BL273" i="4" s="1"/>
  <c r="L206" i="4"/>
  <c r="M206" i="4" s="1"/>
  <c r="N206" i="4" s="1"/>
  <c r="O206" i="4" s="1"/>
  <c r="P206" i="4" s="1"/>
  <c r="Q206" i="4" s="1"/>
  <c r="R206" i="4" s="1"/>
  <c r="S206" i="4" s="1"/>
  <c r="T206" i="4" s="1"/>
  <c r="U206" i="4" s="1"/>
  <c r="V206" i="4" s="1"/>
  <c r="W206" i="4" s="1"/>
  <c r="X206" i="4" s="1"/>
  <c r="Y206" i="4" s="1"/>
  <c r="Z206" i="4" s="1"/>
  <c r="AA206" i="4" s="1"/>
  <c r="AB206" i="4" s="1"/>
  <c r="AC206" i="4" s="1"/>
  <c r="AD206" i="4" s="1"/>
  <c r="AE206" i="4" s="1"/>
  <c r="AF206" i="4" s="1"/>
  <c r="AG206" i="4" s="1"/>
  <c r="AH206" i="4" s="1"/>
  <c r="AI206" i="4" s="1"/>
  <c r="AJ206" i="4" s="1"/>
  <c r="AK206" i="4" s="1"/>
  <c r="AL206" i="4" s="1"/>
  <c r="AM206" i="4" s="1"/>
  <c r="AN206" i="4" s="1"/>
  <c r="AO206" i="4" s="1"/>
  <c r="AP206" i="4" s="1"/>
  <c r="AQ206" i="4" s="1"/>
  <c r="AR206" i="4" s="1"/>
  <c r="AS206" i="4" s="1"/>
  <c r="AT206" i="4" s="1"/>
  <c r="AU206" i="4" s="1"/>
  <c r="AV206" i="4" s="1"/>
  <c r="AW206" i="4" s="1"/>
  <c r="AX206" i="4" s="1"/>
  <c r="AY206" i="4" s="1"/>
  <c r="AZ206" i="4" s="1"/>
  <c r="BA206" i="4" s="1"/>
  <c r="BB206" i="4" s="1"/>
  <c r="BC206" i="4" s="1"/>
  <c r="BD206" i="4" s="1"/>
  <c r="BE206" i="4" s="1"/>
  <c r="BF206" i="4" s="1"/>
  <c r="BG206" i="4" s="1"/>
  <c r="BH206" i="4" s="1"/>
  <c r="BI206" i="4" s="1"/>
  <c r="BJ206" i="4" s="1"/>
  <c r="BK206" i="4" s="1"/>
  <c r="BL206" i="4" s="1"/>
  <c r="L172" i="4"/>
  <c r="M172" i="4" s="1"/>
  <c r="N172" i="4" s="1"/>
  <c r="O172" i="4" s="1"/>
  <c r="P172" i="4" s="1"/>
  <c r="Q172" i="4" s="1"/>
  <c r="R172" i="4" s="1"/>
  <c r="S172" i="4" s="1"/>
  <c r="T172" i="4" s="1"/>
  <c r="U172" i="4" s="1"/>
  <c r="V172" i="4" s="1"/>
  <c r="W172" i="4" s="1"/>
  <c r="X172" i="4" s="1"/>
  <c r="Y172" i="4" s="1"/>
  <c r="Z172" i="4" s="1"/>
  <c r="AA172" i="4" s="1"/>
  <c r="AB172" i="4" s="1"/>
  <c r="AC172" i="4" s="1"/>
  <c r="AD172" i="4" s="1"/>
  <c r="AE172" i="4" s="1"/>
  <c r="AF172" i="4" s="1"/>
  <c r="AG172" i="4" s="1"/>
  <c r="AH172" i="4" s="1"/>
  <c r="AI172" i="4" s="1"/>
  <c r="AJ172" i="4" s="1"/>
  <c r="AK172" i="4" s="1"/>
  <c r="AL172" i="4" s="1"/>
  <c r="AM172" i="4" s="1"/>
  <c r="AN172" i="4" s="1"/>
  <c r="AO172" i="4" s="1"/>
  <c r="AP172" i="4" s="1"/>
  <c r="AQ172" i="4" s="1"/>
  <c r="AR172" i="4" s="1"/>
  <c r="AS172" i="4" s="1"/>
  <c r="AT172" i="4" s="1"/>
  <c r="AU172" i="4" s="1"/>
  <c r="AV172" i="4" s="1"/>
  <c r="AW172" i="4" s="1"/>
  <c r="AX172" i="4" s="1"/>
  <c r="AY172" i="4" s="1"/>
  <c r="AZ172" i="4" s="1"/>
  <c r="BA172" i="4" s="1"/>
  <c r="BB172" i="4" s="1"/>
  <c r="BC172" i="4" s="1"/>
  <c r="BD172" i="4" s="1"/>
  <c r="BE172" i="4" s="1"/>
  <c r="BF172" i="4" s="1"/>
  <c r="BG172" i="4" s="1"/>
  <c r="BH172" i="4" s="1"/>
  <c r="BI172" i="4" s="1"/>
  <c r="BJ172" i="4" s="1"/>
  <c r="BK172" i="4" s="1"/>
  <c r="BL172" i="4" s="1"/>
  <c r="L264" i="4"/>
  <c r="M264" i="4" s="1"/>
  <c r="N264" i="4" s="1"/>
  <c r="O264" i="4" s="1"/>
  <c r="P264" i="4" s="1"/>
  <c r="Q264" i="4" s="1"/>
  <c r="R264" i="4" s="1"/>
  <c r="S264" i="4" s="1"/>
  <c r="T264" i="4" s="1"/>
  <c r="U264" i="4" s="1"/>
  <c r="V264" i="4" s="1"/>
  <c r="W264" i="4" s="1"/>
  <c r="X264" i="4" s="1"/>
  <c r="Y264" i="4" s="1"/>
  <c r="Z264" i="4" s="1"/>
  <c r="AA264" i="4" s="1"/>
  <c r="AB264" i="4" s="1"/>
  <c r="AC264" i="4" s="1"/>
  <c r="AD264" i="4" s="1"/>
  <c r="AE264" i="4" s="1"/>
  <c r="AF264" i="4" s="1"/>
  <c r="AG264" i="4" s="1"/>
  <c r="AH264" i="4" s="1"/>
  <c r="AI264" i="4" s="1"/>
  <c r="AJ264" i="4" s="1"/>
  <c r="AK264" i="4" s="1"/>
  <c r="AL264" i="4" s="1"/>
  <c r="AM264" i="4" s="1"/>
  <c r="AN264" i="4" s="1"/>
  <c r="AO264" i="4" s="1"/>
  <c r="AP264" i="4" s="1"/>
  <c r="AQ264" i="4" s="1"/>
  <c r="AR264" i="4" s="1"/>
  <c r="AS264" i="4" s="1"/>
  <c r="AT264" i="4" s="1"/>
  <c r="AU264" i="4" s="1"/>
  <c r="AV264" i="4" s="1"/>
  <c r="AW264" i="4" s="1"/>
  <c r="AX264" i="4" s="1"/>
  <c r="AY264" i="4" s="1"/>
  <c r="AZ264" i="4" s="1"/>
  <c r="BA264" i="4" s="1"/>
  <c r="BB264" i="4" s="1"/>
  <c r="BC264" i="4" s="1"/>
  <c r="BD264" i="4" s="1"/>
  <c r="BE264" i="4" s="1"/>
  <c r="BF264" i="4" s="1"/>
  <c r="BG264" i="4" s="1"/>
  <c r="BH264" i="4" s="1"/>
  <c r="BI264" i="4" s="1"/>
  <c r="BJ264" i="4" s="1"/>
  <c r="BK264" i="4" s="1"/>
  <c r="BL264" i="4" s="1"/>
  <c r="N117" i="4"/>
  <c r="O117" i="4" s="1"/>
  <c r="P117" i="4" s="1"/>
  <c r="Q117" i="4" s="1"/>
  <c r="R117" i="4" s="1"/>
  <c r="S117" i="4" s="1"/>
  <c r="T117" i="4" s="1"/>
  <c r="U117" i="4" s="1"/>
  <c r="V117" i="4" s="1"/>
  <c r="W117" i="4" s="1"/>
  <c r="X117" i="4" s="1"/>
  <c r="Y117" i="4" s="1"/>
  <c r="Z117" i="4" s="1"/>
  <c r="AA117" i="4" s="1"/>
  <c r="AB117" i="4" s="1"/>
  <c r="AC117" i="4" s="1"/>
  <c r="AD117" i="4" s="1"/>
  <c r="AE117" i="4" s="1"/>
  <c r="AF117" i="4" s="1"/>
  <c r="AG117" i="4" s="1"/>
  <c r="AH117" i="4" s="1"/>
  <c r="AI117" i="4" s="1"/>
  <c r="AJ117" i="4" s="1"/>
  <c r="AK117" i="4" s="1"/>
  <c r="AL117" i="4" s="1"/>
  <c r="AM117" i="4" s="1"/>
  <c r="AN117" i="4" s="1"/>
  <c r="AO117" i="4" s="1"/>
  <c r="AP117" i="4" s="1"/>
  <c r="AQ117" i="4" s="1"/>
  <c r="AR117" i="4" s="1"/>
  <c r="AS117" i="4" s="1"/>
  <c r="AT117" i="4" s="1"/>
  <c r="AU117" i="4" s="1"/>
  <c r="AV117" i="4" s="1"/>
  <c r="AW117" i="4" s="1"/>
  <c r="AX117" i="4" s="1"/>
  <c r="AY117" i="4" s="1"/>
  <c r="AZ117" i="4" s="1"/>
  <c r="BA117" i="4" s="1"/>
  <c r="BB117" i="4" s="1"/>
  <c r="BC117" i="4" s="1"/>
  <c r="BD117" i="4" s="1"/>
  <c r="BE117" i="4" s="1"/>
  <c r="BF117" i="4" s="1"/>
  <c r="BG117" i="4" s="1"/>
  <c r="BH117" i="4" s="1"/>
  <c r="BI117" i="4" s="1"/>
  <c r="BJ117" i="4" s="1"/>
  <c r="BK117" i="4" s="1"/>
  <c r="BL117" i="4" s="1"/>
  <c r="BM117" i="4" s="1"/>
  <c r="BN117" i="4" s="1"/>
  <c r="L72" i="4"/>
  <c r="M72" i="4" s="1"/>
  <c r="N72" i="4" s="1"/>
  <c r="O72" i="4" s="1"/>
  <c r="P72" i="4" s="1"/>
  <c r="Q72" i="4" s="1"/>
  <c r="R72" i="4" s="1"/>
  <c r="S72" i="4" s="1"/>
  <c r="T72" i="4" s="1"/>
  <c r="U72" i="4" s="1"/>
  <c r="V72" i="4" s="1"/>
  <c r="W72" i="4" s="1"/>
  <c r="X72" i="4" s="1"/>
  <c r="Y72" i="4" s="1"/>
  <c r="Z72" i="4" s="1"/>
  <c r="AA72" i="4" s="1"/>
  <c r="AB72" i="4" s="1"/>
  <c r="AC72" i="4" s="1"/>
  <c r="AD72" i="4" s="1"/>
  <c r="AE72" i="4" s="1"/>
  <c r="AF72" i="4" s="1"/>
  <c r="AG72" i="4" s="1"/>
  <c r="AH72" i="4" s="1"/>
  <c r="AI72" i="4" s="1"/>
  <c r="AJ72" i="4" s="1"/>
  <c r="AK72" i="4" s="1"/>
  <c r="AL72" i="4" s="1"/>
  <c r="AM72" i="4" s="1"/>
  <c r="AN72" i="4" s="1"/>
  <c r="AO72" i="4" s="1"/>
  <c r="AP72" i="4" s="1"/>
  <c r="AQ72" i="4" s="1"/>
  <c r="AR72" i="4" s="1"/>
  <c r="AS72" i="4" s="1"/>
  <c r="AT72" i="4" s="1"/>
  <c r="AU72" i="4" s="1"/>
  <c r="AV72" i="4" s="1"/>
  <c r="AW72" i="4" s="1"/>
  <c r="AX72" i="4" s="1"/>
  <c r="AY72" i="4" s="1"/>
  <c r="AZ72" i="4" s="1"/>
  <c r="BA72" i="4" s="1"/>
  <c r="BB72" i="4" s="1"/>
  <c r="BC72" i="4" s="1"/>
  <c r="BD72" i="4" s="1"/>
  <c r="BE72" i="4" s="1"/>
  <c r="BF72" i="4" s="1"/>
  <c r="BG72" i="4" s="1"/>
  <c r="BH72" i="4" s="1"/>
  <c r="BI72" i="4" s="1"/>
  <c r="BJ72" i="4" s="1"/>
  <c r="BK72" i="4" s="1"/>
  <c r="BL72" i="4" s="1"/>
  <c r="L212" i="4"/>
  <c r="M212" i="4" s="1"/>
  <c r="N212" i="4" s="1"/>
  <c r="O212" i="4" s="1"/>
  <c r="P212" i="4" s="1"/>
  <c r="Q212" i="4" s="1"/>
  <c r="R212" i="4" s="1"/>
  <c r="S212" i="4" s="1"/>
  <c r="T212" i="4" s="1"/>
  <c r="U212" i="4" s="1"/>
  <c r="V212" i="4" s="1"/>
  <c r="W212" i="4" s="1"/>
  <c r="X212" i="4" s="1"/>
  <c r="Y212" i="4" s="1"/>
  <c r="Z212" i="4" s="1"/>
  <c r="AA212" i="4" s="1"/>
  <c r="AB212" i="4" s="1"/>
  <c r="AC212" i="4" s="1"/>
  <c r="AD212" i="4" s="1"/>
  <c r="AE212" i="4" s="1"/>
  <c r="AF212" i="4" s="1"/>
  <c r="AG212" i="4" s="1"/>
  <c r="AH212" i="4" s="1"/>
  <c r="AI212" i="4" s="1"/>
  <c r="AJ212" i="4" s="1"/>
  <c r="AK212" i="4" s="1"/>
  <c r="AL212" i="4" s="1"/>
  <c r="AM212" i="4" s="1"/>
  <c r="AN212" i="4" s="1"/>
  <c r="AO212" i="4" s="1"/>
  <c r="AP212" i="4" s="1"/>
  <c r="AQ212" i="4" s="1"/>
  <c r="AR212" i="4" s="1"/>
  <c r="AS212" i="4" s="1"/>
  <c r="AT212" i="4" s="1"/>
  <c r="AU212" i="4" s="1"/>
  <c r="AV212" i="4" s="1"/>
  <c r="AW212" i="4" s="1"/>
  <c r="AX212" i="4" s="1"/>
  <c r="AY212" i="4" s="1"/>
  <c r="AZ212" i="4" s="1"/>
  <c r="BA212" i="4" s="1"/>
  <c r="BB212" i="4" s="1"/>
  <c r="BC212" i="4" s="1"/>
  <c r="BD212" i="4" s="1"/>
  <c r="BE212" i="4" s="1"/>
  <c r="BF212" i="4" s="1"/>
  <c r="BG212" i="4" s="1"/>
  <c r="BH212" i="4" s="1"/>
  <c r="BI212" i="4" s="1"/>
  <c r="BJ212" i="4" s="1"/>
  <c r="BK212" i="4" s="1"/>
  <c r="BL212" i="4" s="1"/>
  <c r="L28" i="4"/>
  <c r="M28" i="4" s="1"/>
  <c r="N28" i="4" s="1"/>
  <c r="O28" i="4" s="1"/>
  <c r="P28" i="4" s="1"/>
  <c r="Q28" i="4" s="1"/>
  <c r="R28" i="4" s="1"/>
  <c r="S28" i="4" s="1"/>
  <c r="T28" i="4" s="1"/>
  <c r="U28" i="4" s="1"/>
  <c r="V28" i="4" s="1"/>
  <c r="W28" i="4" s="1"/>
  <c r="X28" i="4" s="1"/>
  <c r="Y28" i="4" s="1"/>
  <c r="Z28" i="4" s="1"/>
  <c r="AA28" i="4" s="1"/>
  <c r="AB28" i="4" s="1"/>
  <c r="AC28" i="4" s="1"/>
  <c r="AD28" i="4" s="1"/>
  <c r="AE28" i="4" s="1"/>
  <c r="AF28" i="4" s="1"/>
  <c r="AG28" i="4" s="1"/>
  <c r="AH28" i="4" s="1"/>
  <c r="AI28" i="4" s="1"/>
  <c r="AJ28" i="4" s="1"/>
  <c r="AK28" i="4" s="1"/>
  <c r="AL28" i="4" s="1"/>
  <c r="AM28" i="4" s="1"/>
  <c r="AN28" i="4" s="1"/>
  <c r="AO28" i="4" s="1"/>
  <c r="AP28" i="4" s="1"/>
  <c r="AQ28" i="4" s="1"/>
  <c r="AR28" i="4" s="1"/>
  <c r="AS28" i="4" s="1"/>
  <c r="AT28" i="4" s="1"/>
  <c r="AU28" i="4" s="1"/>
  <c r="AV28" i="4" s="1"/>
  <c r="AW28" i="4" s="1"/>
  <c r="AX28" i="4" s="1"/>
  <c r="AY28" i="4" s="1"/>
  <c r="AZ28" i="4" s="1"/>
  <c r="BA28" i="4" s="1"/>
  <c r="BB28" i="4" s="1"/>
  <c r="BC28" i="4" s="1"/>
  <c r="BD28" i="4" s="1"/>
  <c r="BE28" i="4" s="1"/>
  <c r="BF28" i="4" s="1"/>
  <c r="BG28" i="4" s="1"/>
  <c r="BH28" i="4" s="1"/>
  <c r="BI28" i="4" s="1"/>
  <c r="BJ28" i="4" s="1"/>
  <c r="BK28" i="4" s="1"/>
  <c r="BL28" i="4" s="1"/>
  <c r="L187" i="4"/>
  <c r="M187" i="4" s="1"/>
  <c r="N187" i="4" s="1"/>
  <c r="O187" i="4" s="1"/>
  <c r="P187" i="4" s="1"/>
  <c r="Q187" i="4" s="1"/>
  <c r="R187" i="4" s="1"/>
  <c r="S187" i="4" s="1"/>
  <c r="T187" i="4" s="1"/>
  <c r="U187" i="4" s="1"/>
  <c r="V187" i="4" s="1"/>
  <c r="W187" i="4" s="1"/>
  <c r="X187" i="4" s="1"/>
  <c r="Y187" i="4" s="1"/>
  <c r="Z187" i="4" s="1"/>
  <c r="AA187" i="4" s="1"/>
  <c r="AB187" i="4" s="1"/>
  <c r="AC187" i="4" s="1"/>
  <c r="AD187" i="4" s="1"/>
  <c r="AE187" i="4" s="1"/>
  <c r="AF187" i="4" s="1"/>
  <c r="AG187" i="4" s="1"/>
  <c r="AH187" i="4" s="1"/>
  <c r="AI187" i="4" s="1"/>
  <c r="AJ187" i="4" s="1"/>
  <c r="AK187" i="4" s="1"/>
  <c r="AL187" i="4" s="1"/>
  <c r="AM187" i="4" s="1"/>
  <c r="AN187" i="4" s="1"/>
  <c r="AO187" i="4" s="1"/>
  <c r="AP187" i="4" s="1"/>
  <c r="AQ187" i="4" s="1"/>
  <c r="AR187" i="4" s="1"/>
  <c r="AS187" i="4" s="1"/>
  <c r="AT187" i="4" s="1"/>
  <c r="AU187" i="4" s="1"/>
  <c r="AV187" i="4" s="1"/>
  <c r="AW187" i="4" s="1"/>
  <c r="AX187" i="4" s="1"/>
  <c r="AY187" i="4" s="1"/>
  <c r="AZ187" i="4" s="1"/>
  <c r="BA187" i="4" s="1"/>
  <c r="BB187" i="4" s="1"/>
  <c r="BC187" i="4" s="1"/>
  <c r="BD187" i="4" s="1"/>
  <c r="BE187" i="4" s="1"/>
  <c r="BF187" i="4" s="1"/>
  <c r="BG187" i="4" s="1"/>
  <c r="BH187" i="4" s="1"/>
  <c r="BI187" i="4" s="1"/>
  <c r="BJ187" i="4" s="1"/>
  <c r="BK187" i="4" s="1"/>
  <c r="BL187" i="4" s="1"/>
  <c r="R38" i="6"/>
  <c r="S38" i="6" s="1"/>
  <c r="T38" i="6" s="1"/>
  <c r="U38" i="6" s="1"/>
  <c r="V38" i="6" s="1"/>
  <c r="W38" i="6" s="1"/>
  <c r="X38" i="6" s="1"/>
  <c r="Y38" i="6" s="1"/>
  <c r="Z38" i="6" s="1"/>
  <c r="AA38" i="6" s="1"/>
  <c r="AB38" i="6" s="1"/>
  <c r="AC38" i="6" s="1"/>
  <c r="AD38" i="6" s="1"/>
  <c r="AE38" i="6" s="1"/>
  <c r="AF38" i="6" s="1"/>
  <c r="AG38" i="6" s="1"/>
  <c r="AH38" i="6" s="1"/>
  <c r="AI38" i="6" s="1"/>
  <c r="AJ38" i="6" s="1"/>
  <c r="AK38" i="6" s="1"/>
  <c r="AL38" i="6" s="1"/>
  <c r="AM38" i="6" s="1"/>
  <c r="AN38" i="6" s="1"/>
  <c r="AO38" i="6" s="1"/>
  <c r="AP38" i="6" s="1"/>
  <c r="AQ38" i="6" s="1"/>
  <c r="AR38" i="6" s="1"/>
  <c r="AS38" i="6" s="1"/>
  <c r="AT38" i="6" s="1"/>
  <c r="AU38" i="6" s="1"/>
  <c r="AV38" i="6" s="1"/>
  <c r="AW38" i="6" s="1"/>
  <c r="AX38" i="6" s="1"/>
  <c r="AY38" i="6" s="1"/>
  <c r="AZ38" i="6" s="1"/>
  <c r="BA38" i="6" s="1"/>
  <c r="BB38" i="6" s="1"/>
  <c r="BC38" i="6" s="1"/>
  <c r="BD38" i="6" s="1"/>
  <c r="BE38" i="6" s="1"/>
  <c r="BF38" i="6" s="1"/>
  <c r="BG38" i="6" s="1"/>
  <c r="BH38" i="6" s="1"/>
  <c r="BI38" i="6" s="1"/>
  <c r="BJ38" i="6" s="1"/>
  <c r="BK38" i="6" s="1"/>
  <c r="BL38" i="6" s="1"/>
  <c r="BM38" i="6" s="1"/>
  <c r="BN38" i="6" s="1"/>
  <c r="BO38" i="6" s="1"/>
  <c r="BP38" i="6" s="1"/>
  <c r="BQ38" i="6" s="1"/>
  <c r="BR38" i="6" s="1"/>
  <c r="L204" i="4"/>
  <c r="M204" i="4" s="1"/>
  <c r="N204" i="4" s="1"/>
  <c r="O204" i="4" s="1"/>
  <c r="P204" i="4" s="1"/>
  <c r="Q204" i="4" s="1"/>
  <c r="R204" i="4" s="1"/>
  <c r="S204" i="4" s="1"/>
  <c r="T204" i="4" s="1"/>
  <c r="U204" i="4" s="1"/>
  <c r="V204" i="4" s="1"/>
  <c r="W204" i="4" s="1"/>
  <c r="X204" i="4" s="1"/>
  <c r="Y204" i="4" s="1"/>
  <c r="Z204" i="4" s="1"/>
  <c r="AA204" i="4" s="1"/>
  <c r="AB204" i="4" s="1"/>
  <c r="AC204" i="4" s="1"/>
  <c r="AD204" i="4" s="1"/>
  <c r="AE204" i="4" s="1"/>
  <c r="AF204" i="4" s="1"/>
  <c r="AG204" i="4" s="1"/>
  <c r="AH204" i="4" s="1"/>
  <c r="AI204" i="4" s="1"/>
  <c r="AJ204" i="4" s="1"/>
  <c r="AK204" i="4" s="1"/>
  <c r="AL204" i="4" s="1"/>
  <c r="AM204" i="4" s="1"/>
  <c r="AN204" i="4" s="1"/>
  <c r="AO204" i="4" s="1"/>
  <c r="AP204" i="4" s="1"/>
  <c r="AQ204" i="4" s="1"/>
  <c r="AR204" i="4" s="1"/>
  <c r="AS204" i="4" s="1"/>
  <c r="AT204" i="4" s="1"/>
  <c r="AU204" i="4" s="1"/>
  <c r="AV204" i="4" s="1"/>
  <c r="AW204" i="4" s="1"/>
  <c r="AX204" i="4" s="1"/>
  <c r="AY204" i="4" s="1"/>
  <c r="AZ204" i="4" s="1"/>
  <c r="BA204" i="4" s="1"/>
  <c r="BB204" i="4" s="1"/>
  <c r="BC204" i="4" s="1"/>
  <c r="BD204" i="4" s="1"/>
  <c r="BE204" i="4" s="1"/>
  <c r="BF204" i="4" s="1"/>
  <c r="BG204" i="4" s="1"/>
  <c r="BH204" i="4" s="1"/>
  <c r="BI204" i="4" s="1"/>
  <c r="BJ204" i="4" s="1"/>
  <c r="BK204" i="4" s="1"/>
  <c r="BL204" i="4" s="1"/>
  <c r="L53" i="4"/>
  <c r="M53" i="4" s="1"/>
  <c r="N53" i="4" s="1"/>
  <c r="O53" i="4" s="1"/>
  <c r="P53" i="4" s="1"/>
  <c r="Q53" i="4" s="1"/>
  <c r="R53" i="4" s="1"/>
  <c r="S53" i="4" s="1"/>
  <c r="T53" i="4" s="1"/>
  <c r="U53" i="4" s="1"/>
  <c r="V53" i="4" s="1"/>
  <c r="W53" i="4" s="1"/>
  <c r="X53" i="4" s="1"/>
  <c r="Y53" i="4" s="1"/>
  <c r="Z53" i="4" s="1"/>
  <c r="AA53" i="4" s="1"/>
  <c r="AB53" i="4" s="1"/>
  <c r="AC53" i="4" s="1"/>
  <c r="AD53" i="4" s="1"/>
  <c r="AE53" i="4" s="1"/>
  <c r="AF53" i="4" s="1"/>
  <c r="AG53" i="4" s="1"/>
  <c r="AH53" i="4" s="1"/>
  <c r="AI53" i="4" s="1"/>
  <c r="AJ53" i="4" s="1"/>
  <c r="AK53" i="4" s="1"/>
  <c r="AL53" i="4" s="1"/>
  <c r="AM53" i="4" s="1"/>
  <c r="AN53" i="4" s="1"/>
  <c r="AO53" i="4" s="1"/>
  <c r="AP53" i="4" s="1"/>
  <c r="AQ53" i="4" s="1"/>
  <c r="AR53" i="4" s="1"/>
  <c r="AS53" i="4" s="1"/>
  <c r="AT53" i="4" s="1"/>
  <c r="AU53" i="4" s="1"/>
  <c r="AV53" i="4" s="1"/>
  <c r="AW53" i="4" s="1"/>
  <c r="AX53" i="4" s="1"/>
  <c r="AY53" i="4" s="1"/>
  <c r="AZ53" i="4" s="1"/>
  <c r="BA53" i="4" s="1"/>
  <c r="BB53" i="4" s="1"/>
  <c r="BC53" i="4" s="1"/>
  <c r="BD53" i="4" s="1"/>
  <c r="BE53" i="4" s="1"/>
  <c r="BF53" i="4" s="1"/>
  <c r="BG53" i="4" s="1"/>
  <c r="BH53" i="4" s="1"/>
  <c r="BI53" i="4" s="1"/>
  <c r="BJ53" i="4" s="1"/>
  <c r="BK53" i="4" s="1"/>
  <c r="BL53" i="4" s="1"/>
  <c r="L309" i="4"/>
  <c r="M309" i="4" s="1"/>
  <c r="N309" i="4" s="1"/>
  <c r="O309" i="4" s="1"/>
  <c r="P309" i="4" s="1"/>
  <c r="Q309" i="4" s="1"/>
  <c r="R309" i="4" s="1"/>
  <c r="S309" i="4" s="1"/>
  <c r="T309" i="4" s="1"/>
  <c r="U309" i="4" s="1"/>
  <c r="V309" i="4" s="1"/>
  <c r="W309" i="4" s="1"/>
  <c r="X309" i="4" s="1"/>
  <c r="Y309" i="4" s="1"/>
  <c r="Z309" i="4" s="1"/>
  <c r="AA309" i="4" s="1"/>
  <c r="AB309" i="4" s="1"/>
  <c r="AC309" i="4" s="1"/>
  <c r="AD309" i="4" s="1"/>
  <c r="AE309" i="4" s="1"/>
  <c r="AF309" i="4" s="1"/>
  <c r="AG309" i="4" s="1"/>
  <c r="AH309" i="4" s="1"/>
  <c r="AI309" i="4" s="1"/>
  <c r="AJ309" i="4" s="1"/>
  <c r="AK309" i="4" s="1"/>
  <c r="AL309" i="4" s="1"/>
  <c r="AM309" i="4" s="1"/>
  <c r="AN309" i="4" s="1"/>
  <c r="AO309" i="4" s="1"/>
  <c r="AP309" i="4" s="1"/>
  <c r="AQ309" i="4" s="1"/>
  <c r="AR309" i="4" s="1"/>
  <c r="AS309" i="4" s="1"/>
  <c r="AT309" i="4" s="1"/>
  <c r="AU309" i="4" s="1"/>
  <c r="AV309" i="4" s="1"/>
  <c r="AW309" i="4" s="1"/>
  <c r="AX309" i="4" s="1"/>
  <c r="AY309" i="4" s="1"/>
  <c r="AZ309" i="4" s="1"/>
  <c r="BA309" i="4" s="1"/>
  <c r="BB309" i="4" s="1"/>
  <c r="BC309" i="4" s="1"/>
  <c r="BD309" i="4" s="1"/>
  <c r="BE309" i="4" s="1"/>
  <c r="BF309" i="4" s="1"/>
  <c r="BG309" i="4" s="1"/>
  <c r="BH309" i="4" s="1"/>
  <c r="BI309" i="4" s="1"/>
  <c r="BJ309" i="4" s="1"/>
  <c r="BK309" i="4" s="1"/>
  <c r="BL309" i="4" s="1"/>
  <c r="L335" i="4"/>
  <c r="M335" i="4" s="1"/>
  <c r="N335" i="4" s="1"/>
  <c r="O335" i="4" s="1"/>
  <c r="P335" i="4" s="1"/>
  <c r="Q335" i="4" s="1"/>
  <c r="R335" i="4" s="1"/>
  <c r="S335" i="4" s="1"/>
  <c r="T335" i="4" s="1"/>
  <c r="U335" i="4" s="1"/>
  <c r="V335" i="4" s="1"/>
  <c r="W335" i="4" s="1"/>
  <c r="X335" i="4" s="1"/>
  <c r="Y335" i="4" s="1"/>
  <c r="Z335" i="4" s="1"/>
  <c r="AA335" i="4" s="1"/>
  <c r="AB335" i="4" s="1"/>
  <c r="AC335" i="4" s="1"/>
  <c r="AD335" i="4" s="1"/>
  <c r="AE335" i="4" s="1"/>
  <c r="AF335" i="4" s="1"/>
  <c r="AG335" i="4" s="1"/>
  <c r="AH335" i="4" s="1"/>
  <c r="AI335" i="4" s="1"/>
  <c r="AJ335" i="4" s="1"/>
  <c r="AK335" i="4" s="1"/>
  <c r="AL335" i="4" s="1"/>
  <c r="AM335" i="4" s="1"/>
  <c r="AN335" i="4" s="1"/>
  <c r="AO335" i="4" s="1"/>
  <c r="AP335" i="4" s="1"/>
  <c r="AQ335" i="4" s="1"/>
  <c r="AR335" i="4" s="1"/>
  <c r="AS335" i="4" s="1"/>
  <c r="AT335" i="4" s="1"/>
  <c r="AU335" i="4" s="1"/>
  <c r="AV335" i="4" s="1"/>
  <c r="AW335" i="4" s="1"/>
  <c r="AX335" i="4" s="1"/>
  <c r="AY335" i="4" s="1"/>
  <c r="AZ335" i="4" s="1"/>
  <c r="BA335" i="4" s="1"/>
  <c r="BB335" i="4" s="1"/>
  <c r="BC335" i="4" s="1"/>
  <c r="BD335" i="4" s="1"/>
  <c r="BE335" i="4" s="1"/>
  <c r="BF335" i="4" s="1"/>
  <c r="BG335" i="4" s="1"/>
  <c r="BH335" i="4" s="1"/>
  <c r="BI335" i="4" s="1"/>
  <c r="BJ335" i="4" s="1"/>
  <c r="BK335" i="4" s="1"/>
  <c r="BL335" i="4" s="1"/>
  <c r="L318" i="4"/>
  <c r="M318" i="4" s="1"/>
  <c r="N318" i="4" s="1"/>
  <c r="O318" i="4" s="1"/>
  <c r="P318" i="4" s="1"/>
  <c r="Q318" i="4" s="1"/>
  <c r="R318" i="4" s="1"/>
  <c r="S318" i="4" s="1"/>
  <c r="T318" i="4" s="1"/>
  <c r="U318" i="4" s="1"/>
  <c r="V318" i="4" s="1"/>
  <c r="W318" i="4" s="1"/>
  <c r="X318" i="4" s="1"/>
  <c r="Y318" i="4" s="1"/>
  <c r="Z318" i="4" s="1"/>
  <c r="AA318" i="4" s="1"/>
  <c r="AB318" i="4" s="1"/>
  <c r="AC318" i="4" s="1"/>
  <c r="AD318" i="4" s="1"/>
  <c r="AE318" i="4" s="1"/>
  <c r="AF318" i="4" s="1"/>
  <c r="AG318" i="4" s="1"/>
  <c r="AH318" i="4" s="1"/>
  <c r="AI318" i="4" s="1"/>
  <c r="AJ318" i="4" s="1"/>
  <c r="AK318" i="4" s="1"/>
  <c r="AL318" i="4" s="1"/>
  <c r="AM318" i="4" s="1"/>
  <c r="AN318" i="4" s="1"/>
  <c r="AO318" i="4" s="1"/>
  <c r="AP318" i="4" s="1"/>
  <c r="AQ318" i="4" s="1"/>
  <c r="AR318" i="4" s="1"/>
  <c r="AS318" i="4" s="1"/>
  <c r="AT318" i="4" s="1"/>
  <c r="AU318" i="4" s="1"/>
  <c r="AV318" i="4" s="1"/>
  <c r="AW318" i="4" s="1"/>
  <c r="AX318" i="4" s="1"/>
  <c r="AY318" i="4" s="1"/>
  <c r="AZ318" i="4" s="1"/>
  <c r="BA318" i="4" s="1"/>
  <c r="BB318" i="4" s="1"/>
  <c r="BC318" i="4" s="1"/>
  <c r="BD318" i="4" s="1"/>
  <c r="BE318" i="4" s="1"/>
  <c r="BF318" i="4" s="1"/>
  <c r="BG318" i="4" s="1"/>
  <c r="BH318" i="4" s="1"/>
  <c r="BI318" i="4" s="1"/>
  <c r="BJ318" i="4" s="1"/>
  <c r="BK318" i="4" s="1"/>
  <c r="BL318" i="4" s="1"/>
  <c r="L61" i="4"/>
  <c r="M61" i="4" s="1"/>
  <c r="N61" i="4" s="1"/>
  <c r="O61" i="4" s="1"/>
  <c r="P61" i="4" s="1"/>
  <c r="Q61" i="4" s="1"/>
  <c r="R61" i="4" s="1"/>
  <c r="S61" i="4" s="1"/>
  <c r="T61" i="4" s="1"/>
  <c r="U61" i="4" s="1"/>
  <c r="V61" i="4" s="1"/>
  <c r="W61" i="4" s="1"/>
  <c r="X61" i="4" s="1"/>
  <c r="Y61" i="4" s="1"/>
  <c r="Z61" i="4" s="1"/>
  <c r="AA61" i="4" s="1"/>
  <c r="AB61" i="4" s="1"/>
  <c r="AC61" i="4" s="1"/>
  <c r="AD61" i="4" s="1"/>
  <c r="AE61" i="4" s="1"/>
  <c r="AF61" i="4" s="1"/>
  <c r="AG61" i="4" s="1"/>
  <c r="AH61" i="4" s="1"/>
  <c r="AI61" i="4" s="1"/>
  <c r="AJ61" i="4" s="1"/>
  <c r="AK61" i="4" s="1"/>
  <c r="AL61" i="4" s="1"/>
  <c r="AM61" i="4" s="1"/>
  <c r="AN61" i="4" s="1"/>
  <c r="AO61" i="4" s="1"/>
  <c r="AP61" i="4" s="1"/>
  <c r="AQ61" i="4" s="1"/>
  <c r="AR61" i="4" s="1"/>
  <c r="AS61" i="4" s="1"/>
  <c r="AT61" i="4" s="1"/>
  <c r="AU61" i="4" s="1"/>
  <c r="AV61" i="4" s="1"/>
  <c r="AW61" i="4" s="1"/>
  <c r="AX61" i="4" s="1"/>
  <c r="AY61" i="4" s="1"/>
  <c r="AZ61" i="4" s="1"/>
  <c r="BA61" i="4" s="1"/>
  <c r="BB61" i="4" s="1"/>
  <c r="BC61" i="4" s="1"/>
  <c r="BD61" i="4" s="1"/>
  <c r="BE61" i="4" s="1"/>
  <c r="BF61" i="4" s="1"/>
  <c r="BG61" i="4" s="1"/>
  <c r="BH61" i="4" s="1"/>
  <c r="BI61" i="4" s="1"/>
  <c r="BJ61" i="4" s="1"/>
  <c r="BK61" i="4" s="1"/>
  <c r="BL61" i="4" s="1"/>
  <c r="L348" i="4"/>
  <c r="M348" i="4" s="1"/>
  <c r="N348" i="4" s="1"/>
  <c r="O348" i="4" s="1"/>
  <c r="P348" i="4" s="1"/>
  <c r="Q348" i="4" s="1"/>
  <c r="R348" i="4" s="1"/>
  <c r="S348" i="4" s="1"/>
  <c r="T348" i="4" s="1"/>
  <c r="U348" i="4" s="1"/>
  <c r="V348" i="4" s="1"/>
  <c r="W348" i="4" s="1"/>
  <c r="X348" i="4" s="1"/>
  <c r="Y348" i="4" s="1"/>
  <c r="Z348" i="4" s="1"/>
  <c r="AA348" i="4" s="1"/>
  <c r="AB348" i="4" s="1"/>
  <c r="AC348" i="4" s="1"/>
  <c r="AD348" i="4" s="1"/>
  <c r="AE348" i="4" s="1"/>
  <c r="AF348" i="4" s="1"/>
  <c r="AG348" i="4" s="1"/>
  <c r="AH348" i="4" s="1"/>
  <c r="AI348" i="4" s="1"/>
  <c r="AJ348" i="4" s="1"/>
  <c r="AK348" i="4" s="1"/>
  <c r="AL348" i="4" s="1"/>
  <c r="AM348" i="4" s="1"/>
  <c r="AN348" i="4" s="1"/>
  <c r="AO348" i="4" s="1"/>
  <c r="AP348" i="4" s="1"/>
  <c r="AQ348" i="4" s="1"/>
  <c r="AR348" i="4" s="1"/>
  <c r="AS348" i="4" s="1"/>
  <c r="AT348" i="4" s="1"/>
  <c r="AU348" i="4" s="1"/>
  <c r="AV348" i="4" s="1"/>
  <c r="AW348" i="4" s="1"/>
  <c r="AX348" i="4" s="1"/>
  <c r="AY348" i="4" s="1"/>
  <c r="AZ348" i="4" s="1"/>
  <c r="BA348" i="4" s="1"/>
  <c r="BB348" i="4" s="1"/>
  <c r="BC348" i="4" s="1"/>
  <c r="BD348" i="4" s="1"/>
  <c r="BE348" i="4" s="1"/>
  <c r="BF348" i="4" s="1"/>
  <c r="BG348" i="4" s="1"/>
  <c r="BH348" i="4" s="1"/>
  <c r="BI348" i="4" s="1"/>
  <c r="BJ348" i="4" s="1"/>
  <c r="BK348" i="4" s="1"/>
  <c r="BL348" i="4" s="1"/>
  <c r="R40" i="6"/>
  <c r="S40" i="6" s="1"/>
  <c r="T40" i="6" s="1"/>
  <c r="U40" i="6" s="1"/>
  <c r="V40" i="6" s="1"/>
  <c r="W40" i="6" s="1"/>
  <c r="X40" i="6" s="1"/>
  <c r="Y40" i="6" s="1"/>
  <c r="Z40" i="6" s="1"/>
  <c r="AA40" i="6" s="1"/>
  <c r="AB40" i="6" s="1"/>
  <c r="AC40" i="6" s="1"/>
  <c r="AD40" i="6" s="1"/>
  <c r="AE40" i="6" s="1"/>
  <c r="AF40" i="6" s="1"/>
  <c r="AG40" i="6" s="1"/>
  <c r="AH40" i="6" s="1"/>
  <c r="AI40" i="6" s="1"/>
  <c r="AJ40" i="6" s="1"/>
  <c r="AK40" i="6" s="1"/>
  <c r="AL40" i="6" s="1"/>
  <c r="AM40" i="6" s="1"/>
  <c r="AN40" i="6" s="1"/>
  <c r="AO40" i="6" s="1"/>
  <c r="AP40" i="6" s="1"/>
  <c r="AQ40" i="6" s="1"/>
  <c r="AR40" i="6" s="1"/>
  <c r="AS40" i="6" s="1"/>
  <c r="AT40" i="6" s="1"/>
  <c r="AU40" i="6" s="1"/>
  <c r="AV40" i="6" s="1"/>
  <c r="AW40" i="6" s="1"/>
  <c r="AX40" i="6" s="1"/>
  <c r="AY40" i="6" s="1"/>
  <c r="AZ40" i="6" s="1"/>
  <c r="BA40" i="6" s="1"/>
  <c r="BB40" i="6" s="1"/>
  <c r="BC40" i="6" s="1"/>
  <c r="BD40" i="6" s="1"/>
  <c r="BE40" i="6" s="1"/>
  <c r="BF40" i="6" s="1"/>
  <c r="BG40" i="6" s="1"/>
  <c r="BH40" i="6" s="1"/>
  <c r="BI40" i="6" s="1"/>
  <c r="BJ40" i="6" s="1"/>
  <c r="BK40" i="6" s="1"/>
  <c r="BL40" i="6" s="1"/>
  <c r="BM40" i="6" s="1"/>
  <c r="BN40" i="6" s="1"/>
  <c r="BO40" i="6" s="1"/>
  <c r="BP40" i="6" s="1"/>
  <c r="BQ40" i="6" s="1"/>
  <c r="BR40" i="6" s="1"/>
  <c r="L308" i="4"/>
  <c r="M308" i="4" s="1"/>
  <c r="N308" i="4" s="1"/>
  <c r="O308" i="4" s="1"/>
  <c r="P308" i="4" s="1"/>
  <c r="Q308" i="4" s="1"/>
  <c r="R308" i="4" s="1"/>
  <c r="S308" i="4" s="1"/>
  <c r="T308" i="4" s="1"/>
  <c r="U308" i="4" s="1"/>
  <c r="V308" i="4" s="1"/>
  <c r="W308" i="4" s="1"/>
  <c r="X308" i="4" s="1"/>
  <c r="Y308" i="4" s="1"/>
  <c r="Z308" i="4" s="1"/>
  <c r="AA308" i="4" s="1"/>
  <c r="AB308" i="4" s="1"/>
  <c r="AC308" i="4" s="1"/>
  <c r="AD308" i="4" s="1"/>
  <c r="AE308" i="4" s="1"/>
  <c r="AF308" i="4" s="1"/>
  <c r="AG308" i="4" s="1"/>
  <c r="AH308" i="4" s="1"/>
  <c r="AI308" i="4" s="1"/>
  <c r="AJ308" i="4" s="1"/>
  <c r="AK308" i="4" s="1"/>
  <c r="AL308" i="4" s="1"/>
  <c r="AM308" i="4" s="1"/>
  <c r="AN308" i="4" s="1"/>
  <c r="AO308" i="4" s="1"/>
  <c r="AP308" i="4" s="1"/>
  <c r="AQ308" i="4" s="1"/>
  <c r="AR308" i="4" s="1"/>
  <c r="AS308" i="4" s="1"/>
  <c r="AT308" i="4" s="1"/>
  <c r="AU308" i="4" s="1"/>
  <c r="AV308" i="4" s="1"/>
  <c r="AW308" i="4" s="1"/>
  <c r="AX308" i="4" s="1"/>
  <c r="AY308" i="4" s="1"/>
  <c r="AZ308" i="4" s="1"/>
  <c r="BA308" i="4" s="1"/>
  <c r="BB308" i="4" s="1"/>
  <c r="BC308" i="4" s="1"/>
  <c r="BD308" i="4" s="1"/>
  <c r="BE308" i="4" s="1"/>
  <c r="BF308" i="4" s="1"/>
  <c r="BG308" i="4" s="1"/>
  <c r="BH308" i="4" s="1"/>
  <c r="BI308" i="4" s="1"/>
  <c r="BJ308" i="4" s="1"/>
  <c r="BK308" i="4" s="1"/>
  <c r="BL308" i="4" s="1"/>
  <c r="L46" i="4"/>
  <c r="M46" i="4" s="1"/>
  <c r="N46" i="4" s="1"/>
  <c r="O46" i="4" s="1"/>
  <c r="P46" i="4" s="1"/>
  <c r="Q46" i="4" s="1"/>
  <c r="R46" i="4" s="1"/>
  <c r="S46" i="4" s="1"/>
  <c r="T46" i="4" s="1"/>
  <c r="U46" i="4" s="1"/>
  <c r="V46" i="4" s="1"/>
  <c r="W46" i="4" s="1"/>
  <c r="X46" i="4" s="1"/>
  <c r="Y46" i="4" s="1"/>
  <c r="Z46" i="4" s="1"/>
  <c r="AA46" i="4" s="1"/>
  <c r="AB46" i="4" s="1"/>
  <c r="AC46" i="4" s="1"/>
  <c r="AD46" i="4" s="1"/>
  <c r="AE46" i="4" s="1"/>
  <c r="AF46" i="4" s="1"/>
  <c r="AG46" i="4" s="1"/>
  <c r="AH46" i="4" s="1"/>
  <c r="AI46" i="4" s="1"/>
  <c r="AJ46" i="4" s="1"/>
  <c r="AK46" i="4" s="1"/>
  <c r="AL46" i="4" s="1"/>
  <c r="AM46" i="4" s="1"/>
  <c r="AN46" i="4" s="1"/>
  <c r="AO46" i="4" s="1"/>
  <c r="AP46" i="4" s="1"/>
  <c r="AQ46" i="4" s="1"/>
  <c r="AR46" i="4" s="1"/>
  <c r="AS46" i="4" s="1"/>
  <c r="AT46" i="4" s="1"/>
  <c r="AU46" i="4" s="1"/>
  <c r="AV46" i="4" s="1"/>
  <c r="AW46" i="4" s="1"/>
  <c r="AX46" i="4" s="1"/>
  <c r="AY46" i="4" s="1"/>
  <c r="AZ46" i="4" s="1"/>
  <c r="BA46" i="4" s="1"/>
  <c r="BB46" i="4" s="1"/>
  <c r="BC46" i="4" s="1"/>
  <c r="BD46" i="4" s="1"/>
  <c r="BE46" i="4" s="1"/>
  <c r="BF46" i="4" s="1"/>
  <c r="BG46" i="4" s="1"/>
  <c r="BH46" i="4" s="1"/>
  <c r="BI46" i="4" s="1"/>
  <c r="BJ46" i="4" s="1"/>
  <c r="BK46" i="4" s="1"/>
  <c r="BL46" i="4" s="1"/>
  <c r="R33" i="6"/>
  <c r="S33" i="6" s="1"/>
  <c r="T33" i="6" s="1"/>
  <c r="U33" i="6" s="1"/>
  <c r="V33" i="6" s="1"/>
  <c r="W33" i="6" s="1"/>
  <c r="X33" i="6" s="1"/>
  <c r="Y33" i="6" s="1"/>
  <c r="Z33" i="6" s="1"/>
  <c r="AA33" i="6" s="1"/>
  <c r="AB33" i="6" s="1"/>
  <c r="AC33" i="6" s="1"/>
  <c r="AD33" i="6" s="1"/>
  <c r="AE33" i="6" s="1"/>
  <c r="AF33" i="6" s="1"/>
  <c r="AG33" i="6" s="1"/>
  <c r="AH33" i="6" s="1"/>
  <c r="AI33" i="6" s="1"/>
  <c r="AJ33" i="6" s="1"/>
  <c r="AK33" i="6" s="1"/>
  <c r="AL33" i="6" s="1"/>
  <c r="AM33" i="6" s="1"/>
  <c r="AN33" i="6" s="1"/>
  <c r="AO33" i="6" s="1"/>
  <c r="AP33" i="6" s="1"/>
  <c r="AQ33" i="6" s="1"/>
  <c r="AR33" i="6" s="1"/>
  <c r="AS33" i="6" s="1"/>
  <c r="AT33" i="6" s="1"/>
  <c r="AU33" i="6" s="1"/>
  <c r="AV33" i="6" s="1"/>
  <c r="AW33" i="6" s="1"/>
  <c r="AX33" i="6" s="1"/>
  <c r="AY33" i="6" s="1"/>
  <c r="AZ33" i="6" s="1"/>
  <c r="BA33" i="6" s="1"/>
  <c r="BB33" i="6" s="1"/>
  <c r="BC33" i="6" s="1"/>
  <c r="BD33" i="6" s="1"/>
  <c r="BE33" i="6" s="1"/>
  <c r="BF33" i="6" s="1"/>
  <c r="BG33" i="6" s="1"/>
  <c r="BH33" i="6" s="1"/>
  <c r="BI33" i="6" s="1"/>
  <c r="BJ33" i="6" s="1"/>
  <c r="BK33" i="6" s="1"/>
  <c r="BL33" i="6" s="1"/>
  <c r="BM33" i="6" s="1"/>
  <c r="BN33" i="6" s="1"/>
  <c r="BO33" i="6" s="1"/>
  <c r="BP33" i="6" s="1"/>
  <c r="BQ33" i="6" s="1"/>
  <c r="BR33" i="6" s="1"/>
  <c r="R8" i="6"/>
  <c r="S8" i="6" s="1"/>
  <c r="T8" i="6" s="1"/>
  <c r="U8" i="6" s="1"/>
  <c r="V8" i="6" s="1"/>
  <c r="W8" i="6" s="1"/>
  <c r="X8" i="6" s="1"/>
  <c r="Y8" i="6" s="1"/>
  <c r="Z8" i="6" s="1"/>
  <c r="AA8" i="6" s="1"/>
  <c r="AB8" i="6" s="1"/>
  <c r="AC8" i="6" s="1"/>
  <c r="AD8" i="6" s="1"/>
  <c r="AE8" i="6" s="1"/>
  <c r="AF8" i="6" s="1"/>
  <c r="AG8" i="6" s="1"/>
  <c r="AH8" i="6" s="1"/>
  <c r="AI8" i="6" s="1"/>
  <c r="AJ8" i="6" s="1"/>
  <c r="AK8" i="6" s="1"/>
  <c r="AL8" i="6" s="1"/>
  <c r="AM8" i="6" s="1"/>
  <c r="AN8" i="6" s="1"/>
  <c r="AO8" i="6" s="1"/>
  <c r="AP8" i="6" s="1"/>
  <c r="AQ8" i="6" s="1"/>
  <c r="AR8" i="6" s="1"/>
  <c r="AS8" i="6" s="1"/>
  <c r="AT8" i="6" s="1"/>
  <c r="AU8" i="6" s="1"/>
  <c r="AV8" i="6" s="1"/>
  <c r="AW8" i="6" s="1"/>
  <c r="AX8" i="6" s="1"/>
  <c r="AY8" i="6" s="1"/>
  <c r="AZ8" i="6" s="1"/>
  <c r="BA8" i="6" s="1"/>
  <c r="BB8" i="6" s="1"/>
  <c r="BC8" i="6" s="1"/>
  <c r="BD8" i="6" s="1"/>
  <c r="BE8" i="6" s="1"/>
  <c r="BF8" i="6" s="1"/>
  <c r="BG8" i="6" s="1"/>
  <c r="BH8" i="6" s="1"/>
  <c r="BI8" i="6" s="1"/>
  <c r="BJ8" i="6" s="1"/>
  <c r="BK8" i="6" s="1"/>
  <c r="BL8" i="6" s="1"/>
  <c r="BM8" i="6" s="1"/>
  <c r="BN8" i="6" s="1"/>
  <c r="BO8" i="6" s="1"/>
  <c r="BP8" i="6" s="1"/>
  <c r="BQ8" i="6" s="1"/>
  <c r="BR8" i="6" s="1"/>
  <c r="L18" i="4"/>
  <c r="M18" i="4" s="1"/>
  <c r="N18" i="4" s="1"/>
  <c r="O18" i="4" s="1"/>
  <c r="P18" i="4" s="1"/>
  <c r="Q18" i="4" s="1"/>
  <c r="R18" i="4" s="1"/>
  <c r="S18" i="4" s="1"/>
  <c r="T18" i="4" s="1"/>
  <c r="U18" i="4" s="1"/>
  <c r="V18" i="4" s="1"/>
  <c r="W18" i="4" s="1"/>
  <c r="X18" i="4" s="1"/>
  <c r="Y18" i="4" s="1"/>
  <c r="Z18" i="4" s="1"/>
  <c r="AA18" i="4" s="1"/>
  <c r="AB18" i="4" s="1"/>
  <c r="AC18" i="4" s="1"/>
  <c r="AD18" i="4" s="1"/>
  <c r="AE18" i="4" s="1"/>
  <c r="AF18" i="4" s="1"/>
  <c r="AG18" i="4" s="1"/>
  <c r="AH18" i="4" s="1"/>
  <c r="AI18" i="4" s="1"/>
  <c r="AJ18" i="4" s="1"/>
  <c r="AK18" i="4" s="1"/>
  <c r="AL18" i="4" s="1"/>
  <c r="AM18" i="4" s="1"/>
  <c r="AN18" i="4" s="1"/>
  <c r="AO18" i="4" s="1"/>
  <c r="AP18" i="4" s="1"/>
  <c r="AQ18" i="4" s="1"/>
  <c r="AR18" i="4" s="1"/>
  <c r="AS18" i="4" s="1"/>
  <c r="AT18" i="4" s="1"/>
  <c r="AU18" i="4" s="1"/>
  <c r="AV18" i="4" s="1"/>
  <c r="AW18" i="4" s="1"/>
  <c r="AX18" i="4" s="1"/>
  <c r="AY18" i="4" s="1"/>
  <c r="AZ18" i="4" s="1"/>
  <c r="BA18" i="4" s="1"/>
  <c r="BB18" i="4" s="1"/>
  <c r="BC18" i="4" s="1"/>
  <c r="BD18" i="4" s="1"/>
  <c r="BE18" i="4" s="1"/>
  <c r="BF18" i="4" s="1"/>
  <c r="BG18" i="4" s="1"/>
  <c r="BH18" i="4" s="1"/>
  <c r="BI18" i="4" s="1"/>
  <c r="BJ18" i="4" s="1"/>
  <c r="BK18" i="4" s="1"/>
  <c r="BL18" i="4" s="1"/>
  <c r="L14" i="4"/>
  <c r="M14" i="4" s="1"/>
  <c r="N14" i="4" s="1"/>
  <c r="O14" i="4" s="1"/>
  <c r="P14" i="4" s="1"/>
  <c r="Q14" i="4" s="1"/>
  <c r="R14" i="4" s="1"/>
  <c r="S14" i="4" s="1"/>
  <c r="T14" i="4" s="1"/>
  <c r="U14" i="4" s="1"/>
  <c r="V14" i="4" s="1"/>
  <c r="W14" i="4" s="1"/>
  <c r="X14" i="4" s="1"/>
  <c r="Y14" i="4" s="1"/>
  <c r="Z14" i="4" s="1"/>
  <c r="AA14" i="4" s="1"/>
  <c r="AB14" i="4" s="1"/>
  <c r="AC14" i="4" s="1"/>
  <c r="AD14" i="4" s="1"/>
  <c r="AE14" i="4" s="1"/>
  <c r="AF14" i="4" s="1"/>
  <c r="AG14" i="4" s="1"/>
  <c r="AH14" i="4" s="1"/>
  <c r="AI14" i="4" s="1"/>
  <c r="AJ14" i="4" s="1"/>
  <c r="AK14" i="4" s="1"/>
  <c r="AL14" i="4" s="1"/>
  <c r="AM14" i="4" s="1"/>
  <c r="AN14" i="4" s="1"/>
  <c r="AO14" i="4" s="1"/>
  <c r="AP14" i="4" s="1"/>
  <c r="AQ14" i="4" s="1"/>
  <c r="AR14" i="4" s="1"/>
  <c r="AS14" i="4" s="1"/>
  <c r="AT14" i="4" s="1"/>
  <c r="AU14" i="4" s="1"/>
  <c r="AV14" i="4" s="1"/>
  <c r="AW14" i="4" s="1"/>
  <c r="AX14" i="4" s="1"/>
  <c r="AY14" i="4" s="1"/>
  <c r="AZ14" i="4" s="1"/>
  <c r="BA14" i="4" s="1"/>
  <c r="BB14" i="4" s="1"/>
  <c r="BC14" i="4" s="1"/>
  <c r="BD14" i="4" s="1"/>
  <c r="BE14" i="4" s="1"/>
  <c r="BF14" i="4" s="1"/>
  <c r="BG14" i="4" s="1"/>
  <c r="BH14" i="4" s="1"/>
  <c r="BI14" i="4" s="1"/>
  <c r="BJ14" i="4" s="1"/>
  <c r="BK14" i="4" s="1"/>
  <c r="BL14" i="4" s="1"/>
  <c r="L101" i="4"/>
  <c r="M101" i="4" s="1"/>
  <c r="N101" i="4" s="1"/>
  <c r="O101" i="4" s="1"/>
  <c r="P101" i="4" s="1"/>
  <c r="Q101" i="4" s="1"/>
  <c r="R101" i="4" s="1"/>
  <c r="S101" i="4" s="1"/>
  <c r="T101" i="4" s="1"/>
  <c r="U101" i="4" s="1"/>
  <c r="V101" i="4" s="1"/>
  <c r="W101" i="4" s="1"/>
  <c r="X101" i="4" s="1"/>
  <c r="Y101" i="4" s="1"/>
  <c r="Z101" i="4" s="1"/>
  <c r="AA101" i="4" s="1"/>
  <c r="AB101" i="4" s="1"/>
  <c r="AC101" i="4" s="1"/>
  <c r="AD101" i="4" s="1"/>
  <c r="AE101" i="4" s="1"/>
  <c r="AF101" i="4" s="1"/>
  <c r="AG101" i="4" s="1"/>
  <c r="AH101" i="4" s="1"/>
  <c r="AI101" i="4" s="1"/>
  <c r="AJ101" i="4" s="1"/>
  <c r="AK101" i="4" s="1"/>
  <c r="AL101" i="4" s="1"/>
  <c r="AM101" i="4" s="1"/>
  <c r="AN101" i="4" s="1"/>
  <c r="AO101" i="4" s="1"/>
  <c r="AP101" i="4" s="1"/>
  <c r="AQ101" i="4" s="1"/>
  <c r="AR101" i="4" s="1"/>
  <c r="AS101" i="4" s="1"/>
  <c r="AT101" i="4" s="1"/>
  <c r="AU101" i="4" s="1"/>
  <c r="AV101" i="4" s="1"/>
  <c r="AW101" i="4" s="1"/>
  <c r="AX101" i="4" s="1"/>
  <c r="AY101" i="4" s="1"/>
  <c r="AZ101" i="4" s="1"/>
  <c r="BA101" i="4" s="1"/>
  <c r="BB101" i="4" s="1"/>
  <c r="BC101" i="4" s="1"/>
  <c r="BD101" i="4" s="1"/>
  <c r="BE101" i="4" s="1"/>
  <c r="BF101" i="4" s="1"/>
  <c r="BG101" i="4" s="1"/>
  <c r="BH101" i="4" s="1"/>
  <c r="BI101" i="4" s="1"/>
  <c r="BJ101" i="4" s="1"/>
  <c r="BK101" i="4" s="1"/>
  <c r="BL101" i="4" s="1"/>
  <c r="L326" i="4"/>
  <c r="M326" i="4" s="1"/>
  <c r="N326" i="4" s="1"/>
  <c r="O326" i="4" s="1"/>
  <c r="P326" i="4" s="1"/>
  <c r="Q326" i="4" s="1"/>
  <c r="R326" i="4" s="1"/>
  <c r="S326" i="4" s="1"/>
  <c r="T326" i="4" s="1"/>
  <c r="U326" i="4" s="1"/>
  <c r="V326" i="4" s="1"/>
  <c r="W326" i="4" s="1"/>
  <c r="X326" i="4" s="1"/>
  <c r="Y326" i="4" s="1"/>
  <c r="Z326" i="4" s="1"/>
  <c r="AA326" i="4" s="1"/>
  <c r="AB326" i="4" s="1"/>
  <c r="AC326" i="4" s="1"/>
  <c r="AD326" i="4" s="1"/>
  <c r="AE326" i="4" s="1"/>
  <c r="AF326" i="4" s="1"/>
  <c r="AG326" i="4" s="1"/>
  <c r="AH326" i="4" s="1"/>
  <c r="AI326" i="4" s="1"/>
  <c r="AJ326" i="4" s="1"/>
  <c r="AK326" i="4" s="1"/>
  <c r="AL326" i="4" s="1"/>
  <c r="AM326" i="4" s="1"/>
  <c r="AN326" i="4" s="1"/>
  <c r="AO326" i="4" s="1"/>
  <c r="AP326" i="4" s="1"/>
  <c r="AQ326" i="4" s="1"/>
  <c r="AR326" i="4" s="1"/>
  <c r="AS326" i="4" s="1"/>
  <c r="AT326" i="4" s="1"/>
  <c r="AU326" i="4" s="1"/>
  <c r="AV326" i="4" s="1"/>
  <c r="AW326" i="4" s="1"/>
  <c r="AX326" i="4" s="1"/>
  <c r="AY326" i="4" s="1"/>
  <c r="AZ326" i="4" s="1"/>
  <c r="BA326" i="4" s="1"/>
  <c r="BB326" i="4" s="1"/>
  <c r="BC326" i="4" s="1"/>
  <c r="BD326" i="4" s="1"/>
  <c r="BE326" i="4" s="1"/>
  <c r="BF326" i="4" s="1"/>
  <c r="BG326" i="4" s="1"/>
  <c r="BH326" i="4" s="1"/>
  <c r="BI326" i="4" s="1"/>
  <c r="BJ326" i="4" s="1"/>
  <c r="BK326" i="4" s="1"/>
  <c r="BL326" i="4" s="1"/>
  <c r="L181" i="4"/>
  <c r="M181" i="4" s="1"/>
  <c r="N181" i="4" s="1"/>
  <c r="O181" i="4" s="1"/>
  <c r="P181" i="4" s="1"/>
  <c r="Q181" i="4" s="1"/>
  <c r="R181" i="4" s="1"/>
  <c r="S181" i="4" s="1"/>
  <c r="T181" i="4" s="1"/>
  <c r="U181" i="4" s="1"/>
  <c r="V181" i="4" s="1"/>
  <c r="W181" i="4" s="1"/>
  <c r="X181" i="4" s="1"/>
  <c r="Y181" i="4" s="1"/>
  <c r="Z181" i="4" s="1"/>
  <c r="AA181" i="4" s="1"/>
  <c r="AB181" i="4" s="1"/>
  <c r="AC181" i="4" s="1"/>
  <c r="AD181" i="4" s="1"/>
  <c r="AE181" i="4" s="1"/>
  <c r="AF181" i="4" s="1"/>
  <c r="AG181" i="4" s="1"/>
  <c r="AH181" i="4" s="1"/>
  <c r="AI181" i="4" s="1"/>
  <c r="AJ181" i="4" s="1"/>
  <c r="AK181" i="4" s="1"/>
  <c r="AL181" i="4" s="1"/>
  <c r="AM181" i="4" s="1"/>
  <c r="AN181" i="4" s="1"/>
  <c r="AO181" i="4" s="1"/>
  <c r="AP181" i="4" s="1"/>
  <c r="AQ181" i="4" s="1"/>
  <c r="AR181" i="4" s="1"/>
  <c r="AS181" i="4" s="1"/>
  <c r="AT181" i="4" s="1"/>
  <c r="AU181" i="4" s="1"/>
  <c r="AV181" i="4" s="1"/>
  <c r="AW181" i="4" s="1"/>
  <c r="AX181" i="4" s="1"/>
  <c r="AY181" i="4" s="1"/>
  <c r="AZ181" i="4" s="1"/>
  <c r="BA181" i="4" s="1"/>
  <c r="BB181" i="4" s="1"/>
  <c r="BC181" i="4" s="1"/>
  <c r="BD181" i="4" s="1"/>
  <c r="BE181" i="4" s="1"/>
  <c r="BF181" i="4" s="1"/>
  <c r="BG181" i="4" s="1"/>
  <c r="BH181" i="4" s="1"/>
  <c r="BI181" i="4" s="1"/>
  <c r="BJ181" i="4" s="1"/>
  <c r="BK181" i="4" s="1"/>
  <c r="BL181" i="4" s="1"/>
  <c r="L227" i="4"/>
  <c r="M227" i="4" s="1"/>
  <c r="N227" i="4" s="1"/>
  <c r="O227" i="4" s="1"/>
  <c r="P227" i="4" s="1"/>
  <c r="Q227" i="4" s="1"/>
  <c r="R227" i="4" s="1"/>
  <c r="S227" i="4" s="1"/>
  <c r="T227" i="4" s="1"/>
  <c r="U227" i="4" s="1"/>
  <c r="V227" i="4" s="1"/>
  <c r="W227" i="4" s="1"/>
  <c r="X227" i="4" s="1"/>
  <c r="Y227" i="4" s="1"/>
  <c r="Z227" i="4" s="1"/>
  <c r="AA227" i="4" s="1"/>
  <c r="AB227" i="4" s="1"/>
  <c r="AC227" i="4" s="1"/>
  <c r="AD227" i="4" s="1"/>
  <c r="AE227" i="4" s="1"/>
  <c r="AF227" i="4" s="1"/>
  <c r="AG227" i="4" s="1"/>
  <c r="AH227" i="4" s="1"/>
  <c r="AI227" i="4" s="1"/>
  <c r="AJ227" i="4" s="1"/>
  <c r="AK227" i="4" s="1"/>
  <c r="AL227" i="4" s="1"/>
  <c r="AM227" i="4" s="1"/>
  <c r="AN227" i="4" s="1"/>
  <c r="AO227" i="4" s="1"/>
  <c r="AP227" i="4" s="1"/>
  <c r="AQ227" i="4" s="1"/>
  <c r="AR227" i="4" s="1"/>
  <c r="AS227" i="4" s="1"/>
  <c r="AT227" i="4" s="1"/>
  <c r="AU227" i="4" s="1"/>
  <c r="AV227" i="4" s="1"/>
  <c r="AW227" i="4" s="1"/>
  <c r="AX227" i="4" s="1"/>
  <c r="AY227" i="4" s="1"/>
  <c r="AZ227" i="4" s="1"/>
  <c r="BA227" i="4" s="1"/>
  <c r="BB227" i="4" s="1"/>
  <c r="BC227" i="4" s="1"/>
  <c r="BD227" i="4" s="1"/>
  <c r="BE227" i="4" s="1"/>
  <c r="BF227" i="4" s="1"/>
  <c r="BG227" i="4" s="1"/>
  <c r="BH227" i="4" s="1"/>
  <c r="BI227" i="4" s="1"/>
  <c r="BJ227" i="4" s="1"/>
  <c r="BK227" i="4" s="1"/>
  <c r="BL227" i="4" s="1"/>
  <c r="R34" i="6"/>
  <c r="S34" i="6" s="1"/>
  <c r="T34" i="6" s="1"/>
  <c r="U34" i="6" s="1"/>
  <c r="V34" i="6" s="1"/>
  <c r="W34" i="6" s="1"/>
  <c r="X34" i="6" s="1"/>
  <c r="Y34" i="6" s="1"/>
  <c r="Z34" i="6" s="1"/>
  <c r="AA34" i="6" s="1"/>
  <c r="AB34" i="6" s="1"/>
  <c r="AC34" i="6" s="1"/>
  <c r="AD34" i="6" s="1"/>
  <c r="AE34" i="6" s="1"/>
  <c r="AF34" i="6" s="1"/>
  <c r="AG34" i="6" s="1"/>
  <c r="AH34" i="6" s="1"/>
  <c r="AI34" i="6" s="1"/>
  <c r="AJ34" i="6" s="1"/>
  <c r="AK34" i="6" s="1"/>
  <c r="AL34" i="6" s="1"/>
  <c r="AM34" i="6" s="1"/>
  <c r="AN34" i="6" s="1"/>
  <c r="AO34" i="6" s="1"/>
  <c r="AP34" i="6" s="1"/>
  <c r="AQ34" i="6" s="1"/>
  <c r="AR34" i="6" s="1"/>
  <c r="AS34" i="6" s="1"/>
  <c r="AT34" i="6" s="1"/>
  <c r="AU34" i="6" s="1"/>
  <c r="AV34" i="6" s="1"/>
  <c r="AW34" i="6" s="1"/>
  <c r="AX34" i="6" s="1"/>
  <c r="AY34" i="6" s="1"/>
  <c r="AZ34" i="6" s="1"/>
  <c r="BA34" i="6" s="1"/>
  <c r="BB34" i="6" s="1"/>
  <c r="BC34" i="6" s="1"/>
  <c r="BD34" i="6" s="1"/>
  <c r="BE34" i="6" s="1"/>
  <c r="BF34" i="6" s="1"/>
  <c r="BG34" i="6" s="1"/>
  <c r="BH34" i="6" s="1"/>
  <c r="BI34" i="6" s="1"/>
  <c r="BJ34" i="6" s="1"/>
  <c r="BK34" i="6" s="1"/>
  <c r="BL34" i="6" s="1"/>
  <c r="BM34" i="6" s="1"/>
  <c r="BN34" i="6" s="1"/>
  <c r="BO34" i="6" s="1"/>
  <c r="BP34" i="6" s="1"/>
  <c r="BQ34" i="6" s="1"/>
  <c r="BR34" i="6" s="1"/>
  <c r="N120" i="4"/>
  <c r="O120" i="4" s="1"/>
  <c r="P120" i="4" s="1"/>
  <c r="Q120" i="4" s="1"/>
  <c r="R120" i="4" s="1"/>
  <c r="S120" i="4" s="1"/>
  <c r="T120" i="4" s="1"/>
  <c r="U120" i="4" s="1"/>
  <c r="V120" i="4" s="1"/>
  <c r="W120" i="4" s="1"/>
  <c r="X120" i="4" s="1"/>
  <c r="Y120" i="4" s="1"/>
  <c r="Z120" i="4" s="1"/>
  <c r="AA120" i="4" s="1"/>
  <c r="AB120" i="4" s="1"/>
  <c r="AC120" i="4" s="1"/>
  <c r="AD120" i="4" s="1"/>
  <c r="AE120" i="4" s="1"/>
  <c r="AF120" i="4" s="1"/>
  <c r="AG120" i="4" s="1"/>
  <c r="AH120" i="4" s="1"/>
  <c r="AI120" i="4" s="1"/>
  <c r="AJ120" i="4" s="1"/>
  <c r="AK120" i="4" s="1"/>
  <c r="AL120" i="4" s="1"/>
  <c r="AM120" i="4" s="1"/>
  <c r="AN120" i="4" s="1"/>
  <c r="AO120" i="4" s="1"/>
  <c r="AP120" i="4" s="1"/>
  <c r="AQ120" i="4" s="1"/>
  <c r="AR120" i="4" s="1"/>
  <c r="AS120" i="4" s="1"/>
  <c r="AT120" i="4" s="1"/>
  <c r="AU120" i="4" s="1"/>
  <c r="AV120" i="4" s="1"/>
  <c r="AW120" i="4" s="1"/>
  <c r="AX120" i="4" s="1"/>
  <c r="AY120" i="4" s="1"/>
  <c r="AZ120" i="4" s="1"/>
  <c r="BA120" i="4" s="1"/>
  <c r="BB120" i="4" s="1"/>
  <c r="BC120" i="4" s="1"/>
  <c r="BD120" i="4" s="1"/>
  <c r="BE120" i="4" s="1"/>
  <c r="BF120" i="4" s="1"/>
  <c r="BG120" i="4" s="1"/>
  <c r="BH120" i="4" s="1"/>
  <c r="BI120" i="4" s="1"/>
  <c r="BJ120" i="4" s="1"/>
  <c r="BK120" i="4" s="1"/>
  <c r="BL120" i="4" s="1"/>
  <c r="BM120" i="4" s="1"/>
  <c r="BN120" i="4" s="1"/>
  <c r="L261" i="4"/>
  <c r="M261" i="4" s="1"/>
  <c r="N261" i="4" s="1"/>
  <c r="O261" i="4" s="1"/>
  <c r="P261" i="4" s="1"/>
  <c r="Q261" i="4" s="1"/>
  <c r="R261" i="4" s="1"/>
  <c r="S261" i="4" s="1"/>
  <c r="T261" i="4" s="1"/>
  <c r="U261" i="4" s="1"/>
  <c r="V261" i="4" s="1"/>
  <c r="W261" i="4" s="1"/>
  <c r="X261" i="4" s="1"/>
  <c r="Y261" i="4" s="1"/>
  <c r="Z261" i="4" s="1"/>
  <c r="AA261" i="4" s="1"/>
  <c r="AB261" i="4" s="1"/>
  <c r="AC261" i="4" s="1"/>
  <c r="AD261" i="4" s="1"/>
  <c r="AE261" i="4" s="1"/>
  <c r="AF261" i="4" s="1"/>
  <c r="AG261" i="4" s="1"/>
  <c r="AH261" i="4" s="1"/>
  <c r="AI261" i="4" s="1"/>
  <c r="AJ261" i="4" s="1"/>
  <c r="AK261" i="4" s="1"/>
  <c r="AL261" i="4" s="1"/>
  <c r="AM261" i="4" s="1"/>
  <c r="AN261" i="4" s="1"/>
  <c r="AO261" i="4" s="1"/>
  <c r="AP261" i="4" s="1"/>
  <c r="AQ261" i="4" s="1"/>
  <c r="AR261" i="4" s="1"/>
  <c r="AS261" i="4" s="1"/>
  <c r="AT261" i="4" s="1"/>
  <c r="AU261" i="4" s="1"/>
  <c r="AV261" i="4" s="1"/>
  <c r="AW261" i="4" s="1"/>
  <c r="AX261" i="4" s="1"/>
  <c r="AY261" i="4" s="1"/>
  <c r="AZ261" i="4" s="1"/>
  <c r="BA261" i="4" s="1"/>
  <c r="BB261" i="4" s="1"/>
  <c r="BC261" i="4" s="1"/>
  <c r="BD261" i="4" s="1"/>
  <c r="BE261" i="4" s="1"/>
  <c r="BF261" i="4" s="1"/>
  <c r="BG261" i="4" s="1"/>
  <c r="BH261" i="4" s="1"/>
  <c r="BI261" i="4" s="1"/>
  <c r="BJ261" i="4" s="1"/>
  <c r="BK261" i="4" s="1"/>
  <c r="BL261" i="4" s="1"/>
  <c r="L216" i="4"/>
  <c r="M216" i="4" s="1"/>
  <c r="N216" i="4" s="1"/>
  <c r="O216" i="4" s="1"/>
  <c r="P216" i="4" s="1"/>
  <c r="Q216" i="4" s="1"/>
  <c r="R216" i="4" s="1"/>
  <c r="S216" i="4" s="1"/>
  <c r="T216" i="4" s="1"/>
  <c r="U216" i="4" s="1"/>
  <c r="V216" i="4" s="1"/>
  <c r="W216" i="4" s="1"/>
  <c r="X216" i="4" s="1"/>
  <c r="Y216" i="4" s="1"/>
  <c r="Z216" i="4" s="1"/>
  <c r="AA216" i="4" s="1"/>
  <c r="AB216" i="4" s="1"/>
  <c r="AC216" i="4" s="1"/>
  <c r="AD216" i="4" s="1"/>
  <c r="AE216" i="4" s="1"/>
  <c r="AF216" i="4" s="1"/>
  <c r="AG216" i="4" s="1"/>
  <c r="AH216" i="4" s="1"/>
  <c r="AI216" i="4" s="1"/>
  <c r="AJ216" i="4" s="1"/>
  <c r="AK216" i="4" s="1"/>
  <c r="AL216" i="4" s="1"/>
  <c r="AM216" i="4" s="1"/>
  <c r="AN216" i="4" s="1"/>
  <c r="AO216" i="4" s="1"/>
  <c r="AP216" i="4" s="1"/>
  <c r="AQ216" i="4" s="1"/>
  <c r="AR216" i="4" s="1"/>
  <c r="AS216" i="4" s="1"/>
  <c r="AT216" i="4" s="1"/>
  <c r="AU216" i="4" s="1"/>
  <c r="AV216" i="4" s="1"/>
  <c r="AW216" i="4" s="1"/>
  <c r="AX216" i="4" s="1"/>
  <c r="AY216" i="4" s="1"/>
  <c r="AZ216" i="4" s="1"/>
  <c r="BA216" i="4" s="1"/>
  <c r="BB216" i="4" s="1"/>
  <c r="BC216" i="4" s="1"/>
  <c r="BD216" i="4" s="1"/>
  <c r="BE216" i="4" s="1"/>
  <c r="BF216" i="4" s="1"/>
  <c r="BG216" i="4" s="1"/>
  <c r="BH216" i="4" s="1"/>
  <c r="BI216" i="4" s="1"/>
  <c r="BJ216" i="4" s="1"/>
  <c r="BK216" i="4" s="1"/>
  <c r="BL216" i="4" s="1"/>
  <c r="L88" i="4"/>
  <c r="M88" i="4" s="1"/>
  <c r="N88" i="4" s="1"/>
  <c r="O88" i="4" s="1"/>
  <c r="P88" i="4" s="1"/>
  <c r="Q88" i="4" s="1"/>
  <c r="R88" i="4" s="1"/>
  <c r="S88" i="4" s="1"/>
  <c r="T88" i="4" s="1"/>
  <c r="U88" i="4" s="1"/>
  <c r="V88" i="4" s="1"/>
  <c r="W88" i="4" s="1"/>
  <c r="X88" i="4" s="1"/>
  <c r="Y88" i="4" s="1"/>
  <c r="Z88" i="4" s="1"/>
  <c r="AA88" i="4" s="1"/>
  <c r="AB88" i="4" s="1"/>
  <c r="AC88" i="4" s="1"/>
  <c r="AD88" i="4" s="1"/>
  <c r="AE88" i="4" s="1"/>
  <c r="AF88" i="4" s="1"/>
  <c r="AG88" i="4" s="1"/>
  <c r="AH88" i="4" s="1"/>
  <c r="AI88" i="4" s="1"/>
  <c r="AJ88" i="4" s="1"/>
  <c r="AK88" i="4" s="1"/>
  <c r="AL88" i="4" s="1"/>
  <c r="AM88" i="4" s="1"/>
  <c r="AN88" i="4" s="1"/>
  <c r="AO88" i="4" s="1"/>
  <c r="AP88" i="4" s="1"/>
  <c r="AQ88" i="4" s="1"/>
  <c r="AR88" i="4" s="1"/>
  <c r="AS88" i="4" s="1"/>
  <c r="AT88" i="4" s="1"/>
  <c r="AU88" i="4" s="1"/>
  <c r="AV88" i="4" s="1"/>
  <c r="AW88" i="4" s="1"/>
  <c r="AX88" i="4" s="1"/>
  <c r="AY88" i="4" s="1"/>
  <c r="AZ88" i="4" s="1"/>
  <c r="BA88" i="4" s="1"/>
  <c r="BB88" i="4" s="1"/>
  <c r="BC88" i="4" s="1"/>
  <c r="BD88" i="4" s="1"/>
  <c r="BE88" i="4" s="1"/>
  <c r="BF88" i="4" s="1"/>
  <c r="BG88" i="4" s="1"/>
  <c r="BH88" i="4" s="1"/>
  <c r="BI88" i="4" s="1"/>
  <c r="BJ88" i="4" s="1"/>
  <c r="BK88" i="4" s="1"/>
  <c r="BL88" i="4" s="1"/>
  <c r="R31" i="6"/>
  <c r="S31" i="6" s="1"/>
  <c r="T31" i="6" s="1"/>
  <c r="U31" i="6" s="1"/>
  <c r="V31" i="6" s="1"/>
  <c r="W31" i="6" s="1"/>
  <c r="X31" i="6" s="1"/>
  <c r="Y31" i="6" s="1"/>
  <c r="Z31" i="6" s="1"/>
  <c r="AA31" i="6" s="1"/>
  <c r="AB31" i="6" s="1"/>
  <c r="AC31" i="6" s="1"/>
  <c r="AD31" i="6" s="1"/>
  <c r="AE31" i="6" s="1"/>
  <c r="AF31" i="6" s="1"/>
  <c r="AG31" i="6" s="1"/>
  <c r="AH31" i="6" s="1"/>
  <c r="AI31" i="6" s="1"/>
  <c r="AJ31" i="6" s="1"/>
  <c r="AK31" i="6" s="1"/>
  <c r="AL31" i="6" s="1"/>
  <c r="AM31" i="6" s="1"/>
  <c r="AN31" i="6" s="1"/>
  <c r="AO31" i="6" s="1"/>
  <c r="AP31" i="6" s="1"/>
  <c r="AQ31" i="6" s="1"/>
  <c r="AR31" i="6" s="1"/>
  <c r="AS31" i="6" s="1"/>
  <c r="AT31" i="6" s="1"/>
  <c r="AU31" i="6" s="1"/>
  <c r="AV31" i="6" s="1"/>
  <c r="AW31" i="6" s="1"/>
  <c r="AX31" i="6" s="1"/>
  <c r="AY31" i="6" s="1"/>
  <c r="AZ31" i="6" s="1"/>
  <c r="BA31" i="6" s="1"/>
  <c r="BB31" i="6" s="1"/>
  <c r="BC31" i="6" s="1"/>
  <c r="BD31" i="6" s="1"/>
  <c r="BE31" i="6" s="1"/>
  <c r="BF31" i="6" s="1"/>
  <c r="BG31" i="6" s="1"/>
  <c r="BH31" i="6" s="1"/>
  <c r="BI31" i="6" s="1"/>
  <c r="BJ31" i="6" s="1"/>
  <c r="BK31" i="6" s="1"/>
  <c r="BL31" i="6" s="1"/>
  <c r="BM31" i="6" s="1"/>
  <c r="BN31" i="6" s="1"/>
  <c r="BO31" i="6" s="1"/>
  <c r="BP31" i="6" s="1"/>
  <c r="BQ31" i="6" s="1"/>
  <c r="BR31" i="6" s="1"/>
  <c r="L37" i="4"/>
  <c r="M37" i="4" s="1"/>
  <c r="N37" i="4" s="1"/>
  <c r="O37" i="4" s="1"/>
  <c r="P37" i="4" s="1"/>
  <c r="Q37" i="4" s="1"/>
  <c r="R37" i="4" s="1"/>
  <c r="S37" i="4" s="1"/>
  <c r="T37" i="4" s="1"/>
  <c r="U37" i="4" s="1"/>
  <c r="V37" i="4" s="1"/>
  <c r="W37" i="4" s="1"/>
  <c r="X37" i="4" s="1"/>
  <c r="Y37" i="4" s="1"/>
  <c r="Z37" i="4" s="1"/>
  <c r="AA37" i="4" s="1"/>
  <c r="AB37" i="4" s="1"/>
  <c r="AC37" i="4" s="1"/>
  <c r="AD37" i="4" s="1"/>
  <c r="AE37" i="4" s="1"/>
  <c r="AF37" i="4" s="1"/>
  <c r="AG37" i="4" s="1"/>
  <c r="AH37" i="4" s="1"/>
  <c r="AI37" i="4" s="1"/>
  <c r="AJ37" i="4" s="1"/>
  <c r="AK37" i="4" s="1"/>
  <c r="AL37" i="4" s="1"/>
  <c r="AM37" i="4" s="1"/>
  <c r="AN37" i="4" s="1"/>
  <c r="AO37" i="4" s="1"/>
  <c r="AP37" i="4" s="1"/>
  <c r="AQ37" i="4" s="1"/>
  <c r="AR37" i="4" s="1"/>
  <c r="AS37" i="4" s="1"/>
  <c r="AT37" i="4" s="1"/>
  <c r="AU37" i="4" s="1"/>
  <c r="AV37" i="4" s="1"/>
  <c r="AW37" i="4" s="1"/>
  <c r="AX37" i="4" s="1"/>
  <c r="AY37" i="4" s="1"/>
  <c r="AZ37" i="4" s="1"/>
  <c r="BA37" i="4" s="1"/>
  <c r="BB37" i="4" s="1"/>
  <c r="BC37" i="4" s="1"/>
  <c r="BD37" i="4" s="1"/>
  <c r="BE37" i="4" s="1"/>
  <c r="BF37" i="4" s="1"/>
  <c r="BG37" i="4" s="1"/>
  <c r="BH37" i="4" s="1"/>
  <c r="BI37" i="4" s="1"/>
  <c r="BJ37" i="4" s="1"/>
  <c r="BK37" i="4" s="1"/>
  <c r="BL37" i="4" s="1"/>
  <c r="R41" i="6"/>
  <c r="S41" i="6" s="1"/>
  <c r="T41" i="6" s="1"/>
  <c r="U41" i="6" s="1"/>
  <c r="V41" i="6" s="1"/>
  <c r="W41" i="6" s="1"/>
  <c r="X41" i="6" s="1"/>
  <c r="Y41" i="6" s="1"/>
  <c r="Z41" i="6" s="1"/>
  <c r="AA41" i="6" s="1"/>
  <c r="AB41" i="6" s="1"/>
  <c r="AC41" i="6" s="1"/>
  <c r="AD41" i="6" s="1"/>
  <c r="AE41" i="6" s="1"/>
  <c r="AF41" i="6" s="1"/>
  <c r="AG41" i="6" s="1"/>
  <c r="AH41" i="6" s="1"/>
  <c r="AI41" i="6" s="1"/>
  <c r="AJ41" i="6" s="1"/>
  <c r="AK41" i="6" s="1"/>
  <c r="AL41" i="6" s="1"/>
  <c r="AM41" i="6" s="1"/>
  <c r="AN41" i="6" s="1"/>
  <c r="AO41" i="6" s="1"/>
  <c r="AP41" i="6" s="1"/>
  <c r="AQ41" i="6" s="1"/>
  <c r="AR41" i="6" s="1"/>
  <c r="AS41" i="6" s="1"/>
  <c r="AT41" i="6" s="1"/>
  <c r="AU41" i="6" s="1"/>
  <c r="AV41" i="6" s="1"/>
  <c r="AW41" i="6" s="1"/>
  <c r="AX41" i="6" s="1"/>
  <c r="AY41" i="6" s="1"/>
  <c r="AZ41" i="6" s="1"/>
  <c r="BA41" i="6" s="1"/>
  <c r="BB41" i="6" s="1"/>
  <c r="BC41" i="6" s="1"/>
  <c r="BD41" i="6" s="1"/>
  <c r="BE41" i="6" s="1"/>
  <c r="BF41" i="6" s="1"/>
  <c r="BG41" i="6" s="1"/>
  <c r="BH41" i="6" s="1"/>
  <c r="BI41" i="6" s="1"/>
  <c r="BJ41" i="6" s="1"/>
  <c r="BK41" i="6" s="1"/>
  <c r="BL41" i="6" s="1"/>
  <c r="BM41" i="6" s="1"/>
  <c r="BN41" i="6" s="1"/>
  <c r="BO41" i="6" s="1"/>
  <c r="BP41" i="6" s="1"/>
  <c r="BQ41" i="6" s="1"/>
  <c r="BR41" i="6" s="1"/>
  <c r="L345" i="4"/>
  <c r="M345" i="4" s="1"/>
  <c r="N345" i="4" s="1"/>
  <c r="O345" i="4" s="1"/>
  <c r="P345" i="4" s="1"/>
  <c r="Q345" i="4" s="1"/>
  <c r="R345" i="4" s="1"/>
  <c r="S345" i="4" s="1"/>
  <c r="T345" i="4" s="1"/>
  <c r="U345" i="4" s="1"/>
  <c r="V345" i="4" s="1"/>
  <c r="W345" i="4" s="1"/>
  <c r="X345" i="4" s="1"/>
  <c r="Y345" i="4" s="1"/>
  <c r="Z345" i="4" s="1"/>
  <c r="AA345" i="4" s="1"/>
  <c r="AB345" i="4" s="1"/>
  <c r="AC345" i="4" s="1"/>
  <c r="AD345" i="4" s="1"/>
  <c r="AE345" i="4" s="1"/>
  <c r="AF345" i="4" s="1"/>
  <c r="AG345" i="4" s="1"/>
  <c r="AH345" i="4" s="1"/>
  <c r="AI345" i="4" s="1"/>
  <c r="AJ345" i="4" s="1"/>
  <c r="AK345" i="4" s="1"/>
  <c r="AL345" i="4" s="1"/>
  <c r="AM345" i="4" s="1"/>
  <c r="AN345" i="4" s="1"/>
  <c r="AO345" i="4" s="1"/>
  <c r="AP345" i="4" s="1"/>
  <c r="AQ345" i="4" s="1"/>
  <c r="AR345" i="4" s="1"/>
  <c r="AS345" i="4" s="1"/>
  <c r="AT345" i="4" s="1"/>
  <c r="AU345" i="4" s="1"/>
  <c r="AV345" i="4" s="1"/>
  <c r="AW345" i="4" s="1"/>
  <c r="AX345" i="4" s="1"/>
  <c r="AY345" i="4" s="1"/>
  <c r="AZ345" i="4" s="1"/>
  <c r="BA345" i="4" s="1"/>
  <c r="BB345" i="4" s="1"/>
  <c r="BC345" i="4" s="1"/>
  <c r="BD345" i="4" s="1"/>
  <c r="BE345" i="4" s="1"/>
  <c r="BF345" i="4" s="1"/>
  <c r="BG345" i="4" s="1"/>
  <c r="BH345" i="4" s="1"/>
  <c r="BI345" i="4" s="1"/>
  <c r="BJ345" i="4" s="1"/>
  <c r="BK345" i="4" s="1"/>
  <c r="BL345" i="4" s="1"/>
  <c r="N125" i="4"/>
  <c r="O125" i="4" s="1"/>
  <c r="P125" i="4" s="1"/>
  <c r="Q125" i="4" s="1"/>
  <c r="R125" i="4" s="1"/>
  <c r="S125" i="4" s="1"/>
  <c r="T125" i="4" s="1"/>
  <c r="U125" i="4" s="1"/>
  <c r="V125" i="4" s="1"/>
  <c r="W125" i="4" s="1"/>
  <c r="X125" i="4" s="1"/>
  <c r="Y125" i="4" s="1"/>
  <c r="Z125" i="4" s="1"/>
  <c r="AA125" i="4" s="1"/>
  <c r="AB125" i="4" s="1"/>
  <c r="AC125" i="4" s="1"/>
  <c r="AD125" i="4" s="1"/>
  <c r="AE125" i="4" s="1"/>
  <c r="AF125" i="4" s="1"/>
  <c r="AG125" i="4" s="1"/>
  <c r="AH125" i="4" s="1"/>
  <c r="AI125" i="4" s="1"/>
  <c r="AJ125" i="4" s="1"/>
  <c r="AK125" i="4" s="1"/>
  <c r="AL125" i="4" s="1"/>
  <c r="AM125" i="4" s="1"/>
  <c r="AN125" i="4" s="1"/>
  <c r="AO125" i="4" s="1"/>
  <c r="AP125" i="4" s="1"/>
  <c r="AQ125" i="4" s="1"/>
  <c r="AR125" i="4" s="1"/>
  <c r="AS125" i="4" s="1"/>
  <c r="AT125" i="4" s="1"/>
  <c r="AU125" i="4" s="1"/>
  <c r="AV125" i="4" s="1"/>
  <c r="AW125" i="4" s="1"/>
  <c r="AX125" i="4" s="1"/>
  <c r="AY125" i="4" s="1"/>
  <c r="AZ125" i="4" s="1"/>
  <c r="BA125" i="4" s="1"/>
  <c r="BB125" i="4" s="1"/>
  <c r="BC125" i="4" s="1"/>
  <c r="BD125" i="4" s="1"/>
  <c r="BE125" i="4" s="1"/>
  <c r="BF125" i="4" s="1"/>
  <c r="BG125" i="4" s="1"/>
  <c r="BH125" i="4" s="1"/>
  <c r="BI125" i="4" s="1"/>
  <c r="BJ125" i="4" s="1"/>
  <c r="BK125" i="4" s="1"/>
  <c r="BL125" i="4" s="1"/>
  <c r="BM125" i="4" s="1"/>
  <c r="BN125" i="4" s="1"/>
  <c r="L12" i="4"/>
  <c r="M12" i="4" s="1"/>
  <c r="N12" i="4" s="1"/>
  <c r="O12" i="4" s="1"/>
  <c r="P12" i="4" s="1"/>
  <c r="Q12" i="4" s="1"/>
  <c r="R12" i="4" s="1"/>
  <c r="S12" i="4" s="1"/>
  <c r="T12" i="4" s="1"/>
  <c r="U12" i="4" s="1"/>
  <c r="V12" i="4" s="1"/>
  <c r="W12" i="4" s="1"/>
  <c r="X12" i="4" s="1"/>
  <c r="Y12" i="4" s="1"/>
  <c r="Z12" i="4" s="1"/>
  <c r="AA12" i="4" s="1"/>
  <c r="AB12" i="4" s="1"/>
  <c r="AC12" i="4" s="1"/>
  <c r="AD12" i="4" s="1"/>
  <c r="AE12" i="4" s="1"/>
  <c r="AF12" i="4" s="1"/>
  <c r="AG12" i="4" s="1"/>
  <c r="AH12" i="4" s="1"/>
  <c r="AI12" i="4" s="1"/>
  <c r="AJ12" i="4" s="1"/>
  <c r="AK12" i="4" s="1"/>
  <c r="AL12" i="4" s="1"/>
  <c r="AM12" i="4" s="1"/>
  <c r="AN12" i="4" s="1"/>
  <c r="AO12" i="4" s="1"/>
  <c r="AP12" i="4" s="1"/>
  <c r="AQ12" i="4" s="1"/>
  <c r="AR12" i="4" s="1"/>
  <c r="AS12" i="4" s="1"/>
  <c r="AT12" i="4" s="1"/>
  <c r="AU12" i="4" s="1"/>
  <c r="AV12" i="4" s="1"/>
  <c r="AW12" i="4" s="1"/>
  <c r="AX12" i="4" s="1"/>
  <c r="AY12" i="4" s="1"/>
  <c r="AZ12" i="4" s="1"/>
  <c r="BA12" i="4" s="1"/>
  <c r="BB12" i="4" s="1"/>
  <c r="BC12" i="4" s="1"/>
  <c r="BD12" i="4" s="1"/>
  <c r="BE12" i="4" s="1"/>
  <c r="BF12" i="4" s="1"/>
  <c r="BG12" i="4" s="1"/>
  <c r="BH12" i="4" s="1"/>
  <c r="BI12" i="4" s="1"/>
  <c r="BJ12" i="4" s="1"/>
  <c r="BK12" i="4" s="1"/>
  <c r="BL12" i="4" s="1"/>
  <c r="L82" i="4"/>
  <c r="M82" i="4" s="1"/>
  <c r="N82" i="4" s="1"/>
  <c r="O82" i="4" s="1"/>
  <c r="P82" i="4" s="1"/>
  <c r="Q82" i="4" s="1"/>
  <c r="R82" i="4" s="1"/>
  <c r="S82" i="4" s="1"/>
  <c r="T82" i="4" s="1"/>
  <c r="U82" i="4" s="1"/>
  <c r="V82" i="4" s="1"/>
  <c r="W82" i="4" s="1"/>
  <c r="X82" i="4" s="1"/>
  <c r="Y82" i="4" s="1"/>
  <c r="Z82" i="4" s="1"/>
  <c r="AA82" i="4" s="1"/>
  <c r="AB82" i="4" s="1"/>
  <c r="AC82" i="4" s="1"/>
  <c r="AD82" i="4" s="1"/>
  <c r="AE82" i="4" s="1"/>
  <c r="AF82" i="4" s="1"/>
  <c r="AG82" i="4" s="1"/>
  <c r="AH82" i="4" s="1"/>
  <c r="AI82" i="4" s="1"/>
  <c r="AJ82" i="4" s="1"/>
  <c r="AK82" i="4" s="1"/>
  <c r="AL82" i="4" s="1"/>
  <c r="AM82" i="4" s="1"/>
  <c r="AN82" i="4" s="1"/>
  <c r="AO82" i="4" s="1"/>
  <c r="AP82" i="4" s="1"/>
  <c r="AQ82" i="4" s="1"/>
  <c r="AR82" i="4" s="1"/>
  <c r="AS82" i="4" s="1"/>
  <c r="AT82" i="4" s="1"/>
  <c r="AU82" i="4" s="1"/>
  <c r="AV82" i="4" s="1"/>
  <c r="AW82" i="4" s="1"/>
  <c r="AX82" i="4" s="1"/>
  <c r="AY82" i="4" s="1"/>
  <c r="AZ82" i="4" s="1"/>
  <c r="BA82" i="4" s="1"/>
  <c r="BB82" i="4" s="1"/>
  <c r="BC82" i="4" s="1"/>
  <c r="BD82" i="4" s="1"/>
  <c r="BE82" i="4" s="1"/>
  <c r="BF82" i="4" s="1"/>
  <c r="BG82" i="4" s="1"/>
  <c r="BH82" i="4" s="1"/>
  <c r="BI82" i="4" s="1"/>
  <c r="BJ82" i="4" s="1"/>
  <c r="BK82" i="4" s="1"/>
  <c r="BL82" i="4" s="1"/>
  <c r="L23" i="4"/>
  <c r="M23" i="4" s="1"/>
  <c r="N23" i="4" s="1"/>
  <c r="O23" i="4" s="1"/>
  <c r="P23" i="4" s="1"/>
  <c r="Q23" i="4" s="1"/>
  <c r="R23" i="4" s="1"/>
  <c r="S23" i="4" s="1"/>
  <c r="T23" i="4" s="1"/>
  <c r="U23" i="4" s="1"/>
  <c r="V23" i="4" s="1"/>
  <c r="W23" i="4" s="1"/>
  <c r="X23" i="4" s="1"/>
  <c r="Y23" i="4" s="1"/>
  <c r="Z23" i="4" s="1"/>
  <c r="AA23" i="4" s="1"/>
  <c r="AB23" i="4" s="1"/>
  <c r="AC23" i="4" s="1"/>
  <c r="AD23" i="4" s="1"/>
  <c r="AE23" i="4" s="1"/>
  <c r="AF23" i="4" s="1"/>
  <c r="AG23" i="4" s="1"/>
  <c r="AH23" i="4" s="1"/>
  <c r="AI23" i="4" s="1"/>
  <c r="AJ23" i="4" s="1"/>
  <c r="AK23" i="4" s="1"/>
  <c r="AL23" i="4" s="1"/>
  <c r="AM23" i="4" s="1"/>
  <c r="AN23" i="4" s="1"/>
  <c r="AO23" i="4" s="1"/>
  <c r="AP23" i="4" s="1"/>
  <c r="AQ23" i="4" s="1"/>
  <c r="AR23" i="4" s="1"/>
  <c r="AS23" i="4" s="1"/>
  <c r="AT23" i="4" s="1"/>
  <c r="AU23" i="4" s="1"/>
  <c r="AV23" i="4" s="1"/>
  <c r="AW23" i="4" s="1"/>
  <c r="AX23" i="4" s="1"/>
  <c r="AY23" i="4" s="1"/>
  <c r="AZ23" i="4" s="1"/>
  <c r="BA23" i="4" s="1"/>
  <c r="BB23" i="4" s="1"/>
  <c r="BC23" i="4" s="1"/>
  <c r="BD23" i="4" s="1"/>
  <c r="BE23" i="4" s="1"/>
  <c r="BF23" i="4" s="1"/>
  <c r="BG23" i="4" s="1"/>
  <c r="BH23" i="4" s="1"/>
  <c r="BI23" i="4" s="1"/>
  <c r="BJ23" i="4" s="1"/>
  <c r="BK23" i="4" s="1"/>
  <c r="BL23" i="4" s="1"/>
  <c r="R32" i="6"/>
  <c r="S32" i="6" s="1"/>
  <c r="T32" i="6" s="1"/>
  <c r="U32" i="6" s="1"/>
  <c r="V32" i="6" s="1"/>
  <c r="W32" i="6" s="1"/>
  <c r="X32" i="6" s="1"/>
  <c r="Y32" i="6" s="1"/>
  <c r="Z32" i="6" s="1"/>
  <c r="AA32" i="6" s="1"/>
  <c r="AB32" i="6" s="1"/>
  <c r="AC32" i="6" s="1"/>
  <c r="AD32" i="6" s="1"/>
  <c r="AE32" i="6" s="1"/>
  <c r="AF32" i="6" s="1"/>
  <c r="AG32" i="6" s="1"/>
  <c r="AH32" i="6" s="1"/>
  <c r="AI32" i="6" s="1"/>
  <c r="AJ32" i="6" s="1"/>
  <c r="AK32" i="6" s="1"/>
  <c r="AL32" i="6" s="1"/>
  <c r="AM32" i="6" s="1"/>
  <c r="AN32" i="6" s="1"/>
  <c r="AO32" i="6" s="1"/>
  <c r="AP32" i="6" s="1"/>
  <c r="AQ32" i="6" s="1"/>
  <c r="AR32" i="6" s="1"/>
  <c r="AS32" i="6" s="1"/>
  <c r="AT32" i="6" s="1"/>
  <c r="AU32" i="6" s="1"/>
  <c r="AV32" i="6" s="1"/>
  <c r="AW32" i="6" s="1"/>
  <c r="AX32" i="6" s="1"/>
  <c r="AY32" i="6" s="1"/>
  <c r="AZ32" i="6" s="1"/>
  <c r="BA32" i="6" s="1"/>
  <c r="BB32" i="6" s="1"/>
  <c r="BC32" i="6" s="1"/>
  <c r="BD32" i="6" s="1"/>
  <c r="BE32" i="6" s="1"/>
  <c r="BF32" i="6" s="1"/>
  <c r="BG32" i="6" s="1"/>
  <c r="BH32" i="6" s="1"/>
  <c r="BI32" i="6" s="1"/>
  <c r="BJ32" i="6" s="1"/>
  <c r="BK32" i="6" s="1"/>
  <c r="BL32" i="6" s="1"/>
  <c r="BM32" i="6" s="1"/>
  <c r="BN32" i="6" s="1"/>
  <c r="BO32" i="6" s="1"/>
  <c r="BP32" i="6" s="1"/>
  <c r="BQ32" i="6" s="1"/>
  <c r="BR32" i="6" s="1"/>
  <c r="L272" i="4"/>
  <c r="M272" i="4" s="1"/>
  <c r="N272" i="4" s="1"/>
  <c r="O272" i="4" s="1"/>
  <c r="P272" i="4" s="1"/>
  <c r="Q272" i="4" s="1"/>
  <c r="R272" i="4" s="1"/>
  <c r="S272" i="4" s="1"/>
  <c r="T272" i="4" s="1"/>
  <c r="U272" i="4" s="1"/>
  <c r="V272" i="4" s="1"/>
  <c r="W272" i="4" s="1"/>
  <c r="X272" i="4" s="1"/>
  <c r="Y272" i="4" s="1"/>
  <c r="Z272" i="4" s="1"/>
  <c r="AA272" i="4" s="1"/>
  <c r="AB272" i="4" s="1"/>
  <c r="AC272" i="4" s="1"/>
  <c r="AD272" i="4" s="1"/>
  <c r="AE272" i="4" s="1"/>
  <c r="AF272" i="4" s="1"/>
  <c r="AG272" i="4" s="1"/>
  <c r="AH272" i="4" s="1"/>
  <c r="AI272" i="4" s="1"/>
  <c r="AJ272" i="4" s="1"/>
  <c r="AK272" i="4" s="1"/>
  <c r="AL272" i="4" s="1"/>
  <c r="AM272" i="4" s="1"/>
  <c r="AN272" i="4" s="1"/>
  <c r="AO272" i="4" s="1"/>
  <c r="AP272" i="4" s="1"/>
  <c r="AQ272" i="4" s="1"/>
  <c r="AR272" i="4" s="1"/>
  <c r="AS272" i="4" s="1"/>
  <c r="AT272" i="4" s="1"/>
  <c r="AU272" i="4" s="1"/>
  <c r="AV272" i="4" s="1"/>
  <c r="AW272" i="4" s="1"/>
  <c r="AX272" i="4" s="1"/>
  <c r="AY272" i="4" s="1"/>
  <c r="AZ272" i="4" s="1"/>
  <c r="BA272" i="4" s="1"/>
  <c r="BB272" i="4" s="1"/>
  <c r="BC272" i="4" s="1"/>
  <c r="BD272" i="4" s="1"/>
  <c r="BE272" i="4" s="1"/>
  <c r="BF272" i="4" s="1"/>
  <c r="BG272" i="4" s="1"/>
  <c r="BH272" i="4" s="1"/>
  <c r="BI272" i="4" s="1"/>
  <c r="BJ272" i="4" s="1"/>
  <c r="BK272" i="4" s="1"/>
  <c r="BL272" i="4" s="1"/>
  <c r="L174" i="4"/>
  <c r="M174" i="4" s="1"/>
  <c r="N174" i="4" s="1"/>
  <c r="O174" i="4" s="1"/>
  <c r="P174" i="4" s="1"/>
  <c r="Q174" i="4" s="1"/>
  <c r="R174" i="4" s="1"/>
  <c r="S174" i="4" s="1"/>
  <c r="T174" i="4" s="1"/>
  <c r="U174" i="4" s="1"/>
  <c r="V174" i="4" s="1"/>
  <c r="W174" i="4" s="1"/>
  <c r="X174" i="4" s="1"/>
  <c r="Y174" i="4" s="1"/>
  <c r="Z174" i="4" s="1"/>
  <c r="AA174" i="4" s="1"/>
  <c r="AB174" i="4" s="1"/>
  <c r="AC174" i="4" s="1"/>
  <c r="AD174" i="4" s="1"/>
  <c r="AE174" i="4" s="1"/>
  <c r="AF174" i="4" s="1"/>
  <c r="AG174" i="4" s="1"/>
  <c r="AH174" i="4" s="1"/>
  <c r="AI174" i="4" s="1"/>
  <c r="AJ174" i="4" s="1"/>
  <c r="AK174" i="4" s="1"/>
  <c r="AL174" i="4" s="1"/>
  <c r="AM174" i="4" s="1"/>
  <c r="AN174" i="4" s="1"/>
  <c r="AO174" i="4" s="1"/>
  <c r="AP174" i="4" s="1"/>
  <c r="AQ174" i="4" s="1"/>
  <c r="AR174" i="4" s="1"/>
  <c r="AS174" i="4" s="1"/>
  <c r="AT174" i="4" s="1"/>
  <c r="AU174" i="4" s="1"/>
  <c r="AV174" i="4" s="1"/>
  <c r="AW174" i="4" s="1"/>
  <c r="AX174" i="4" s="1"/>
  <c r="AY174" i="4" s="1"/>
  <c r="AZ174" i="4" s="1"/>
  <c r="BA174" i="4" s="1"/>
  <c r="BB174" i="4" s="1"/>
  <c r="BC174" i="4" s="1"/>
  <c r="BD174" i="4" s="1"/>
  <c r="BE174" i="4" s="1"/>
  <c r="BF174" i="4" s="1"/>
  <c r="BG174" i="4" s="1"/>
  <c r="BH174" i="4" s="1"/>
  <c r="BI174" i="4" s="1"/>
  <c r="BJ174" i="4" s="1"/>
  <c r="BK174" i="4" s="1"/>
  <c r="BL174" i="4" s="1"/>
  <c r="R25" i="6"/>
  <c r="S25" i="6" s="1"/>
  <c r="T25" i="6" s="1"/>
  <c r="U25" i="6" s="1"/>
  <c r="V25" i="6" s="1"/>
  <c r="W25" i="6" s="1"/>
  <c r="X25" i="6" s="1"/>
  <c r="Y25" i="6" s="1"/>
  <c r="Z25" i="6" s="1"/>
  <c r="AA25" i="6" s="1"/>
  <c r="AB25" i="6" s="1"/>
  <c r="AC25" i="6" s="1"/>
  <c r="AD25" i="6" s="1"/>
  <c r="AE25" i="6" s="1"/>
  <c r="AF25" i="6" s="1"/>
  <c r="AG25" i="6" s="1"/>
  <c r="AH25" i="6" s="1"/>
  <c r="AI25" i="6" s="1"/>
  <c r="AJ25" i="6" s="1"/>
  <c r="AK25" i="6" s="1"/>
  <c r="AL25" i="6" s="1"/>
  <c r="AM25" i="6" s="1"/>
  <c r="AN25" i="6" s="1"/>
  <c r="AO25" i="6" s="1"/>
  <c r="AP25" i="6" s="1"/>
  <c r="AQ25" i="6" s="1"/>
  <c r="AR25" i="6" s="1"/>
  <c r="AS25" i="6" s="1"/>
  <c r="AT25" i="6" s="1"/>
  <c r="AU25" i="6" s="1"/>
  <c r="AV25" i="6" s="1"/>
  <c r="AW25" i="6" s="1"/>
  <c r="AX25" i="6" s="1"/>
  <c r="AY25" i="6" s="1"/>
  <c r="AZ25" i="6" s="1"/>
  <c r="BA25" i="6" s="1"/>
  <c r="BB25" i="6" s="1"/>
  <c r="BC25" i="6" s="1"/>
  <c r="BD25" i="6" s="1"/>
  <c r="BE25" i="6" s="1"/>
  <c r="BF25" i="6" s="1"/>
  <c r="BG25" i="6" s="1"/>
  <c r="BH25" i="6" s="1"/>
  <c r="BI25" i="6" s="1"/>
  <c r="BJ25" i="6" s="1"/>
  <c r="BK25" i="6" s="1"/>
  <c r="BL25" i="6" s="1"/>
  <c r="BM25" i="6" s="1"/>
  <c r="BN25" i="6" s="1"/>
  <c r="BO25" i="6" s="1"/>
  <c r="BP25" i="6" s="1"/>
  <c r="BQ25" i="6" s="1"/>
  <c r="BR25" i="6" s="1"/>
  <c r="L339" i="4"/>
  <c r="M339" i="4" s="1"/>
  <c r="N339" i="4" s="1"/>
  <c r="O339" i="4" s="1"/>
  <c r="P339" i="4" s="1"/>
  <c r="Q339" i="4" s="1"/>
  <c r="R339" i="4" s="1"/>
  <c r="S339" i="4" s="1"/>
  <c r="T339" i="4" s="1"/>
  <c r="U339" i="4" s="1"/>
  <c r="V339" i="4" s="1"/>
  <c r="W339" i="4" s="1"/>
  <c r="X339" i="4" s="1"/>
  <c r="Y339" i="4" s="1"/>
  <c r="Z339" i="4" s="1"/>
  <c r="AA339" i="4" s="1"/>
  <c r="AB339" i="4" s="1"/>
  <c r="AC339" i="4" s="1"/>
  <c r="AD339" i="4" s="1"/>
  <c r="AE339" i="4" s="1"/>
  <c r="AF339" i="4" s="1"/>
  <c r="AG339" i="4" s="1"/>
  <c r="AH339" i="4" s="1"/>
  <c r="AI339" i="4" s="1"/>
  <c r="AJ339" i="4" s="1"/>
  <c r="AK339" i="4" s="1"/>
  <c r="AL339" i="4" s="1"/>
  <c r="AM339" i="4" s="1"/>
  <c r="AN339" i="4" s="1"/>
  <c r="AO339" i="4" s="1"/>
  <c r="AP339" i="4" s="1"/>
  <c r="AQ339" i="4" s="1"/>
  <c r="AR339" i="4" s="1"/>
  <c r="AS339" i="4" s="1"/>
  <c r="AT339" i="4" s="1"/>
  <c r="AU339" i="4" s="1"/>
  <c r="AV339" i="4" s="1"/>
  <c r="AW339" i="4" s="1"/>
  <c r="AX339" i="4" s="1"/>
  <c r="AY339" i="4" s="1"/>
  <c r="AZ339" i="4" s="1"/>
  <c r="BA339" i="4" s="1"/>
  <c r="BB339" i="4" s="1"/>
  <c r="BC339" i="4" s="1"/>
  <c r="BD339" i="4" s="1"/>
  <c r="BE339" i="4" s="1"/>
  <c r="BF339" i="4" s="1"/>
  <c r="BG339" i="4" s="1"/>
  <c r="BH339" i="4" s="1"/>
  <c r="BI339" i="4" s="1"/>
  <c r="BJ339" i="4" s="1"/>
  <c r="BK339" i="4" s="1"/>
  <c r="BL339" i="4" s="1"/>
  <c r="L66" i="4"/>
  <c r="M66" i="4" s="1"/>
  <c r="N66" i="4" s="1"/>
  <c r="O66" i="4" s="1"/>
  <c r="P66" i="4" s="1"/>
  <c r="Q66" i="4" s="1"/>
  <c r="R66" i="4" s="1"/>
  <c r="S66" i="4" s="1"/>
  <c r="T66" i="4" s="1"/>
  <c r="U66" i="4" s="1"/>
  <c r="V66" i="4" s="1"/>
  <c r="W66" i="4" s="1"/>
  <c r="X66" i="4" s="1"/>
  <c r="Y66" i="4" s="1"/>
  <c r="Z66" i="4" s="1"/>
  <c r="AA66" i="4" s="1"/>
  <c r="AB66" i="4" s="1"/>
  <c r="AC66" i="4" s="1"/>
  <c r="AD66" i="4" s="1"/>
  <c r="AE66" i="4" s="1"/>
  <c r="AF66" i="4" s="1"/>
  <c r="AG66" i="4" s="1"/>
  <c r="AH66" i="4" s="1"/>
  <c r="AI66" i="4" s="1"/>
  <c r="AJ66" i="4" s="1"/>
  <c r="AK66" i="4" s="1"/>
  <c r="AL66" i="4" s="1"/>
  <c r="AM66" i="4" s="1"/>
  <c r="AN66" i="4" s="1"/>
  <c r="AO66" i="4" s="1"/>
  <c r="AP66" i="4" s="1"/>
  <c r="AQ66" i="4" s="1"/>
  <c r="AR66" i="4" s="1"/>
  <c r="AS66" i="4" s="1"/>
  <c r="AT66" i="4" s="1"/>
  <c r="AU66" i="4" s="1"/>
  <c r="AV66" i="4" s="1"/>
  <c r="AW66" i="4" s="1"/>
  <c r="AX66" i="4" s="1"/>
  <c r="AY66" i="4" s="1"/>
  <c r="AZ66" i="4" s="1"/>
  <c r="BA66" i="4" s="1"/>
  <c r="BB66" i="4" s="1"/>
  <c r="BC66" i="4" s="1"/>
  <c r="BD66" i="4" s="1"/>
  <c r="BE66" i="4" s="1"/>
  <c r="BF66" i="4" s="1"/>
  <c r="BG66" i="4" s="1"/>
  <c r="BH66" i="4" s="1"/>
  <c r="BI66" i="4" s="1"/>
  <c r="BJ66" i="4" s="1"/>
  <c r="BK66" i="4" s="1"/>
  <c r="BL66" i="4" s="1"/>
  <c r="L201" i="4"/>
  <c r="M201" i="4" s="1"/>
  <c r="N201" i="4" s="1"/>
  <c r="O201" i="4" s="1"/>
  <c r="P201" i="4" s="1"/>
  <c r="Q201" i="4" s="1"/>
  <c r="R201" i="4" s="1"/>
  <c r="S201" i="4" s="1"/>
  <c r="T201" i="4" s="1"/>
  <c r="U201" i="4" s="1"/>
  <c r="V201" i="4" s="1"/>
  <c r="W201" i="4" s="1"/>
  <c r="X201" i="4" s="1"/>
  <c r="Y201" i="4" s="1"/>
  <c r="Z201" i="4" s="1"/>
  <c r="AA201" i="4" s="1"/>
  <c r="AB201" i="4" s="1"/>
  <c r="AC201" i="4" s="1"/>
  <c r="AD201" i="4" s="1"/>
  <c r="AE201" i="4" s="1"/>
  <c r="AF201" i="4" s="1"/>
  <c r="AG201" i="4" s="1"/>
  <c r="AH201" i="4" s="1"/>
  <c r="AI201" i="4" s="1"/>
  <c r="AJ201" i="4" s="1"/>
  <c r="AK201" i="4" s="1"/>
  <c r="AL201" i="4" s="1"/>
  <c r="AM201" i="4" s="1"/>
  <c r="AN201" i="4" s="1"/>
  <c r="AO201" i="4" s="1"/>
  <c r="AP201" i="4" s="1"/>
  <c r="AQ201" i="4" s="1"/>
  <c r="AR201" i="4" s="1"/>
  <c r="AS201" i="4" s="1"/>
  <c r="AT201" i="4" s="1"/>
  <c r="AU201" i="4" s="1"/>
  <c r="AV201" i="4" s="1"/>
  <c r="AW201" i="4" s="1"/>
  <c r="AX201" i="4" s="1"/>
  <c r="AY201" i="4" s="1"/>
  <c r="AZ201" i="4" s="1"/>
  <c r="BA201" i="4" s="1"/>
  <c r="BB201" i="4" s="1"/>
  <c r="BC201" i="4" s="1"/>
  <c r="BD201" i="4" s="1"/>
  <c r="BE201" i="4" s="1"/>
  <c r="BF201" i="4" s="1"/>
  <c r="BG201" i="4" s="1"/>
  <c r="BH201" i="4" s="1"/>
  <c r="BI201" i="4" s="1"/>
  <c r="BJ201" i="4" s="1"/>
  <c r="BK201" i="4" s="1"/>
  <c r="BL201" i="4" s="1"/>
  <c r="R42" i="6"/>
  <c r="S42" i="6" s="1"/>
  <c r="T42" i="6" s="1"/>
  <c r="U42" i="6" s="1"/>
  <c r="V42" i="6" s="1"/>
  <c r="W42" i="6" s="1"/>
  <c r="X42" i="6" s="1"/>
  <c r="Y42" i="6" s="1"/>
  <c r="Z42" i="6" s="1"/>
  <c r="AA42" i="6" s="1"/>
  <c r="AB42" i="6" s="1"/>
  <c r="AC42" i="6" s="1"/>
  <c r="AD42" i="6" s="1"/>
  <c r="AE42" i="6" s="1"/>
  <c r="AF42" i="6" s="1"/>
  <c r="AG42" i="6" s="1"/>
  <c r="AH42" i="6" s="1"/>
  <c r="AI42" i="6" s="1"/>
  <c r="AJ42" i="6" s="1"/>
  <c r="AK42" i="6" s="1"/>
  <c r="AL42" i="6" s="1"/>
  <c r="AM42" i="6" s="1"/>
  <c r="AN42" i="6" s="1"/>
  <c r="AO42" i="6" s="1"/>
  <c r="AP42" i="6" s="1"/>
  <c r="AQ42" i="6" s="1"/>
  <c r="AR42" i="6" s="1"/>
  <c r="AS42" i="6" s="1"/>
  <c r="AT42" i="6" s="1"/>
  <c r="AU42" i="6" s="1"/>
  <c r="AV42" i="6" s="1"/>
  <c r="AW42" i="6" s="1"/>
  <c r="AX42" i="6" s="1"/>
  <c r="AY42" i="6" s="1"/>
  <c r="AZ42" i="6" s="1"/>
  <c r="BA42" i="6" s="1"/>
  <c r="BB42" i="6" s="1"/>
  <c r="BC42" i="6" s="1"/>
  <c r="BD42" i="6" s="1"/>
  <c r="BE42" i="6" s="1"/>
  <c r="BF42" i="6" s="1"/>
  <c r="BG42" i="6" s="1"/>
  <c r="BH42" i="6" s="1"/>
  <c r="BI42" i="6" s="1"/>
  <c r="BJ42" i="6" s="1"/>
  <c r="BK42" i="6" s="1"/>
  <c r="BL42" i="6" s="1"/>
  <c r="BM42" i="6" s="1"/>
  <c r="BN42" i="6" s="1"/>
  <c r="BO42" i="6" s="1"/>
  <c r="BP42" i="6" s="1"/>
  <c r="BQ42" i="6" s="1"/>
  <c r="BR42" i="6" s="1"/>
  <c r="L289" i="4"/>
  <c r="M289" i="4" s="1"/>
  <c r="N289" i="4" s="1"/>
  <c r="O289" i="4" s="1"/>
  <c r="P289" i="4" s="1"/>
  <c r="Q289" i="4" s="1"/>
  <c r="R289" i="4" s="1"/>
  <c r="S289" i="4" s="1"/>
  <c r="T289" i="4" s="1"/>
  <c r="U289" i="4" s="1"/>
  <c r="V289" i="4" s="1"/>
  <c r="W289" i="4" s="1"/>
  <c r="X289" i="4" s="1"/>
  <c r="Y289" i="4" s="1"/>
  <c r="Z289" i="4" s="1"/>
  <c r="AA289" i="4" s="1"/>
  <c r="AB289" i="4" s="1"/>
  <c r="AC289" i="4" s="1"/>
  <c r="AD289" i="4" s="1"/>
  <c r="AE289" i="4" s="1"/>
  <c r="AF289" i="4" s="1"/>
  <c r="AG289" i="4" s="1"/>
  <c r="AH289" i="4" s="1"/>
  <c r="AI289" i="4" s="1"/>
  <c r="AJ289" i="4" s="1"/>
  <c r="AK289" i="4" s="1"/>
  <c r="AL289" i="4" s="1"/>
  <c r="AM289" i="4" s="1"/>
  <c r="AN289" i="4" s="1"/>
  <c r="AO289" i="4" s="1"/>
  <c r="AP289" i="4" s="1"/>
  <c r="AQ289" i="4" s="1"/>
  <c r="AR289" i="4" s="1"/>
  <c r="AS289" i="4" s="1"/>
  <c r="AT289" i="4" s="1"/>
  <c r="AU289" i="4" s="1"/>
  <c r="AV289" i="4" s="1"/>
  <c r="AW289" i="4" s="1"/>
  <c r="AX289" i="4" s="1"/>
  <c r="AY289" i="4" s="1"/>
  <c r="AZ289" i="4" s="1"/>
  <c r="BA289" i="4" s="1"/>
  <c r="BB289" i="4" s="1"/>
  <c r="BC289" i="4" s="1"/>
  <c r="BD289" i="4" s="1"/>
  <c r="BE289" i="4" s="1"/>
  <c r="BF289" i="4" s="1"/>
  <c r="BG289" i="4" s="1"/>
  <c r="BH289" i="4" s="1"/>
  <c r="BI289" i="4" s="1"/>
  <c r="BJ289" i="4" s="1"/>
  <c r="BK289" i="4" s="1"/>
  <c r="BL289" i="4" s="1"/>
  <c r="L314" i="4"/>
  <c r="M314" i="4" s="1"/>
  <c r="N314" i="4" s="1"/>
  <c r="O314" i="4" s="1"/>
  <c r="P314" i="4" s="1"/>
  <c r="Q314" i="4" s="1"/>
  <c r="R314" i="4" s="1"/>
  <c r="S314" i="4" s="1"/>
  <c r="T314" i="4" s="1"/>
  <c r="U314" i="4" s="1"/>
  <c r="V314" i="4" s="1"/>
  <c r="W314" i="4" s="1"/>
  <c r="X314" i="4" s="1"/>
  <c r="Y314" i="4" s="1"/>
  <c r="Z314" i="4" s="1"/>
  <c r="AA314" i="4" s="1"/>
  <c r="AB314" i="4" s="1"/>
  <c r="AC314" i="4" s="1"/>
  <c r="AD314" i="4" s="1"/>
  <c r="AE314" i="4" s="1"/>
  <c r="AF314" i="4" s="1"/>
  <c r="AG314" i="4" s="1"/>
  <c r="AH314" i="4" s="1"/>
  <c r="AI314" i="4" s="1"/>
  <c r="AJ314" i="4" s="1"/>
  <c r="AK314" i="4" s="1"/>
  <c r="AL314" i="4" s="1"/>
  <c r="AM314" i="4" s="1"/>
  <c r="AN314" i="4" s="1"/>
  <c r="AO314" i="4" s="1"/>
  <c r="AP314" i="4" s="1"/>
  <c r="AQ314" i="4" s="1"/>
  <c r="AR314" i="4" s="1"/>
  <c r="AS314" i="4" s="1"/>
  <c r="AT314" i="4" s="1"/>
  <c r="AU314" i="4" s="1"/>
  <c r="AV314" i="4" s="1"/>
  <c r="AW314" i="4" s="1"/>
  <c r="AX314" i="4" s="1"/>
  <c r="AY314" i="4" s="1"/>
  <c r="AZ314" i="4" s="1"/>
  <c r="BA314" i="4" s="1"/>
  <c r="BB314" i="4" s="1"/>
  <c r="BC314" i="4" s="1"/>
  <c r="BD314" i="4" s="1"/>
  <c r="BE314" i="4" s="1"/>
  <c r="BF314" i="4" s="1"/>
  <c r="BG314" i="4" s="1"/>
  <c r="BH314" i="4" s="1"/>
  <c r="BI314" i="4" s="1"/>
  <c r="BJ314" i="4" s="1"/>
  <c r="BK314" i="4" s="1"/>
  <c r="BL314" i="4" s="1"/>
  <c r="L49" i="4"/>
  <c r="M49" i="4" s="1"/>
  <c r="N49" i="4" s="1"/>
  <c r="O49" i="4" s="1"/>
  <c r="P49" i="4" s="1"/>
  <c r="Q49" i="4" s="1"/>
  <c r="R49" i="4" s="1"/>
  <c r="S49" i="4" s="1"/>
  <c r="T49" i="4" s="1"/>
  <c r="U49" i="4" s="1"/>
  <c r="V49" i="4" s="1"/>
  <c r="W49" i="4" s="1"/>
  <c r="X49" i="4" s="1"/>
  <c r="Y49" i="4" s="1"/>
  <c r="Z49" i="4" s="1"/>
  <c r="AA49" i="4" s="1"/>
  <c r="AB49" i="4" s="1"/>
  <c r="AC49" i="4" s="1"/>
  <c r="AD49" i="4" s="1"/>
  <c r="AE49" i="4" s="1"/>
  <c r="AF49" i="4" s="1"/>
  <c r="AG49" i="4" s="1"/>
  <c r="AH49" i="4" s="1"/>
  <c r="AI49" i="4" s="1"/>
  <c r="AJ49" i="4" s="1"/>
  <c r="AK49" i="4" s="1"/>
  <c r="AL49" i="4" s="1"/>
  <c r="AM49" i="4" s="1"/>
  <c r="AN49" i="4" s="1"/>
  <c r="AO49" i="4" s="1"/>
  <c r="AP49" i="4" s="1"/>
  <c r="AQ49" i="4" s="1"/>
  <c r="AR49" i="4" s="1"/>
  <c r="AS49" i="4" s="1"/>
  <c r="AT49" i="4" s="1"/>
  <c r="AU49" i="4" s="1"/>
  <c r="AV49" i="4" s="1"/>
  <c r="AW49" i="4" s="1"/>
  <c r="AX49" i="4" s="1"/>
  <c r="AY49" i="4" s="1"/>
  <c r="AZ49" i="4" s="1"/>
  <c r="BA49" i="4" s="1"/>
  <c r="BB49" i="4" s="1"/>
  <c r="BC49" i="4" s="1"/>
  <c r="BD49" i="4" s="1"/>
  <c r="BE49" i="4" s="1"/>
  <c r="BF49" i="4" s="1"/>
  <c r="BG49" i="4" s="1"/>
  <c r="BH49" i="4" s="1"/>
  <c r="BI49" i="4" s="1"/>
  <c r="BJ49" i="4" s="1"/>
  <c r="BK49" i="4" s="1"/>
  <c r="BL49" i="4" s="1"/>
  <c r="R43" i="6"/>
  <c r="S43" i="6" s="1"/>
  <c r="T43" i="6" s="1"/>
  <c r="U43" i="6" s="1"/>
  <c r="V43" i="6" s="1"/>
  <c r="W43" i="6" s="1"/>
  <c r="X43" i="6" s="1"/>
  <c r="Y43" i="6" s="1"/>
  <c r="Z43" i="6" s="1"/>
  <c r="AA43" i="6" s="1"/>
  <c r="AB43" i="6" s="1"/>
  <c r="AC43" i="6" s="1"/>
  <c r="AD43" i="6" s="1"/>
  <c r="AE43" i="6" s="1"/>
  <c r="AF43" i="6" s="1"/>
  <c r="AG43" i="6" s="1"/>
  <c r="AH43" i="6" s="1"/>
  <c r="AI43" i="6" s="1"/>
  <c r="AJ43" i="6" s="1"/>
  <c r="AK43" i="6" s="1"/>
  <c r="AL43" i="6" s="1"/>
  <c r="AM43" i="6" s="1"/>
  <c r="AN43" i="6" s="1"/>
  <c r="AO43" i="6" s="1"/>
  <c r="AP43" i="6" s="1"/>
  <c r="AQ43" i="6" s="1"/>
  <c r="AR43" i="6" s="1"/>
  <c r="AS43" i="6" s="1"/>
  <c r="AT43" i="6" s="1"/>
  <c r="AU43" i="6" s="1"/>
  <c r="AV43" i="6" s="1"/>
  <c r="AW43" i="6" s="1"/>
  <c r="AX43" i="6" s="1"/>
  <c r="AY43" i="6" s="1"/>
  <c r="AZ43" i="6" s="1"/>
  <c r="BA43" i="6" s="1"/>
  <c r="BB43" i="6" s="1"/>
  <c r="BC43" i="6" s="1"/>
  <c r="BD43" i="6" s="1"/>
  <c r="BE43" i="6" s="1"/>
  <c r="BF43" i="6" s="1"/>
  <c r="BG43" i="6" s="1"/>
  <c r="BH43" i="6" s="1"/>
  <c r="BI43" i="6" s="1"/>
  <c r="BJ43" i="6" s="1"/>
  <c r="BK43" i="6" s="1"/>
  <c r="BL43" i="6" s="1"/>
  <c r="BM43" i="6" s="1"/>
  <c r="BN43" i="6" s="1"/>
  <c r="BO43" i="6" s="1"/>
  <c r="BP43" i="6" s="1"/>
  <c r="BQ43" i="6" s="1"/>
  <c r="BR43" i="6" s="1"/>
  <c r="L197" i="4"/>
  <c r="M197" i="4" s="1"/>
  <c r="N197" i="4" s="1"/>
  <c r="O197" i="4" s="1"/>
  <c r="P197" i="4" s="1"/>
  <c r="Q197" i="4" s="1"/>
  <c r="R197" i="4" s="1"/>
  <c r="S197" i="4" s="1"/>
  <c r="T197" i="4" s="1"/>
  <c r="U197" i="4" s="1"/>
  <c r="V197" i="4" s="1"/>
  <c r="W197" i="4" s="1"/>
  <c r="X197" i="4" s="1"/>
  <c r="Y197" i="4" s="1"/>
  <c r="Z197" i="4" s="1"/>
  <c r="AA197" i="4" s="1"/>
  <c r="AB197" i="4" s="1"/>
  <c r="AC197" i="4" s="1"/>
  <c r="AD197" i="4" s="1"/>
  <c r="AE197" i="4" s="1"/>
  <c r="AF197" i="4" s="1"/>
  <c r="AG197" i="4" s="1"/>
  <c r="AH197" i="4" s="1"/>
  <c r="AI197" i="4" s="1"/>
  <c r="AJ197" i="4" s="1"/>
  <c r="AK197" i="4" s="1"/>
  <c r="AL197" i="4" s="1"/>
  <c r="AM197" i="4" s="1"/>
  <c r="AN197" i="4" s="1"/>
  <c r="AO197" i="4" s="1"/>
  <c r="AP197" i="4" s="1"/>
  <c r="AQ197" i="4" s="1"/>
  <c r="AR197" i="4" s="1"/>
  <c r="AS197" i="4" s="1"/>
  <c r="AT197" i="4" s="1"/>
  <c r="AU197" i="4" s="1"/>
  <c r="AV197" i="4" s="1"/>
  <c r="AW197" i="4" s="1"/>
  <c r="AX197" i="4" s="1"/>
  <c r="AY197" i="4" s="1"/>
  <c r="AZ197" i="4" s="1"/>
  <c r="BA197" i="4" s="1"/>
  <c r="BB197" i="4" s="1"/>
  <c r="BC197" i="4" s="1"/>
  <c r="BD197" i="4" s="1"/>
  <c r="BE197" i="4" s="1"/>
  <c r="BF197" i="4" s="1"/>
  <c r="BG197" i="4" s="1"/>
  <c r="BH197" i="4" s="1"/>
  <c r="BI197" i="4" s="1"/>
  <c r="BJ197" i="4" s="1"/>
  <c r="BK197" i="4" s="1"/>
  <c r="BL197" i="4" s="1"/>
  <c r="R26" i="6"/>
  <c r="S26" i="6" s="1"/>
  <c r="T26" i="6" s="1"/>
  <c r="U26" i="6" s="1"/>
  <c r="V26" i="6" s="1"/>
  <c r="W26" i="6" s="1"/>
  <c r="X26" i="6" s="1"/>
  <c r="Y26" i="6" s="1"/>
  <c r="Z26" i="6" s="1"/>
  <c r="AA26" i="6" s="1"/>
  <c r="AB26" i="6" s="1"/>
  <c r="AC26" i="6" s="1"/>
  <c r="AD26" i="6" s="1"/>
  <c r="AE26" i="6" s="1"/>
  <c r="AF26" i="6" s="1"/>
  <c r="AG26" i="6" s="1"/>
  <c r="AH26" i="6" s="1"/>
  <c r="AI26" i="6" s="1"/>
  <c r="AJ26" i="6" s="1"/>
  <c r="AK26" i="6" s="1"/>
  <c r="AL26" i="6" s="1"/>
  <c r="AM26" i="6" s="1"/>
  <c r="AN26" i="6" s="1"/>
  <c r="AO26" i="6" s="1"/>
  <c r="AP26" i="6" s="1"/>
  <c r="AQ26" i="6" s="1"/>
  <c r="AR26" i="6" s="1"/>
  <c r="AS26" i="6" s="1"/>
  <c r="AT26" i="6" s="1"/>
  <c r="AU26" i="6" s="1"/>
  <c r="AV26" i="6" s="1"/>
  <c r="AW26" i="6" s="1"/>
  <c r="AX26" i="6" s="1"/>
  <c r="AY26" i="6" s="1"/>
  <c r="AZ26" i="6" s="1"/>
  <c r="BA26" i="6" s="1"/>
  <c r="BB26" i="6" s="1"/>
  <c r="BC26" i="6" s="1"/>
  <c r="BD26" i="6" s="1"/>
  <c r="BE26" i="6" s="1"/>
  <c r="BF26" i="6" s="1"/>
  <c r="BG26" i="6" s="1"/>
  <c r="BH26" i="6" s="1"/>
  <c r="BI26" i="6" s="1"/>
  <c r="BJ26" i="6" s="1"/>
  <c r="BK26" i="6" s="1"/>
  <c r="BL26" i="6" s="1"/>
  <c r="BM26" i="6" s="1"/>
  <c r="BN26" i="6" s="1"/>
  <c r="BO26" i="6" s="1"/>
  <c r="BP26" i="6" s="1"/>
  <c r="BQ26" i="6" s="1"/>
  <c r="BR26" i="6" s="1"/>
  <c r="K13" i="2"/>
  <c r="L13" i="2" s="1"/>
  <c r="M13" i="2" s="1"/>
  <c r="N13" i="2" s="1"/>
  <c r="O13" i="2" s="1"/>
  <c r="P13" i="2" s="1"/>
  <c r="Q13" i="2" s="1"/>
  <c r="R13" i="2" s="1"/>
  <c r="S13" i="2" s="1"/>
  <c r="T13" i="2" s="1"/>
  <c r="U13" i="2" s="1"/>
  <c r="V13" i="2" s="1"/>
  <c r="W13" i="2" s="1"/>
  <c r="X13" i="2" s="1"/>
  <c r="Y13" i="2" s="1"/>
  <c r="Z13" i="2" s="1"/>
  <c r="AA13" i="2" s="1"/>
  <c r="AB13" i="2" s="1"/>
  <c r="AC13" i="2" s="1"/>
  <c r="AD13" i="2" s="1"/>
  <c r="AE13" i="2" s="1"/>
  <c r="AF13" i="2" s="1"/>
  <c r="AG13" i="2" s="1"/>
  <c r="AH13" i="2" s="1"/>
  <c r="AI13" i="2" s="1"/>
  <c r="AJ13" i="2" s="1"/>
  <c r="AK13" i="2" s="1"/>
  <c r="AL13" i="2" s="1"/>
  <c r="AM13" i="2" s="1"/>
  <c r="AN13" i="2" s="1"/>
  <c r="AO13" i="2" s="1"/>
  <c r="AP13" i="2" s="1"/>
  <c r="AQ13" i="2" s="1"/>
  <c r="AR13" i="2" s="1"/>
  <c r="AS13" i="2" s="1"/>
  <c r="AT13" i="2" s="1"/>
  <c r="AU13" i="2" s="1"/>
  <c r="AV13" i="2" s="1"/>
  <c r="AW13" i="2" s="1"/>
  <c r="AX13" i="2" s="1"/>
  <c r="AY13" i="2" s="1"/>
  <c r="AZ13" i="2" s="1"/>
  <c r="BA13" i="2" s="1"/>
  <c r="BB13" i="2" s="1"/>
  <c r="BC13" i="2" s="1"/>
  <c r="BD13" i="2" s="1"/>
  <c r="BE13" i="2" s="1"/>
  <c r="BF13" i="2" s="1"/>
  <c r="BG13" i="2" s="1"/>
  <c r="BH13" i="2" s="1"/>
  <c r="BI13" i="2" s="1"/>
  <c r="BJ13" i="2" s="1"/>
  <c r="BK13" i="2" s="1"/>
  <c r="L26" i="4"/>
  <c r="M26" i="4" s="1"/>
  <c r="N26" i="4" s="1"/>
  <c r="O26" i="4" s="1"/>
  <c r="P26" i="4" s="1"/>
  <c r="Q26" i="4" s="1"/>
  <c r="R26" i="4" s="1"/>
  <c r="S26" i="4" s="1"/>
  <c r="T26" i="4" s="1"/>
  <c r="U26" i="4" s="1"/>
  <c r="V26" i="4" s="1"/>
  <c r="W26" i="4" s="1"/>
  <c r="X26" i="4" s="1"/>
  <c r="Y26" i="4" s="1"/>
  <c r="Z26" i="4" s="1"/>
  <c r="AA26" i="4" s="1"/>
  <c r="AB26" i="4" s="1"/>
  <c r="AC26" i="4" s="1"/>
  <c r="AD26" i="4" s="1"/>
  <c r="AE26" i="4" s="1"/>
  <c r="AF26" i="4" s="1"/>
  <c r="AG26" i="4" s="1"/>
  <c r="AH26" i="4" s="1"/>
  <c r="AI26" i="4" s="1"/>
  <c r="AJ26" i="4" s="1"/>
  <c r="AK26" i="4" s="1"/>
  <c r="AL26" i="4" s="1"/>
  <c r="AM26" i="4" s="1"/>
  <c r="AN26" i="4" s="1"/>
  <c r="AO26" i="4" s="1"/>
  <c r="AP26" i="4" s="1"/>
  <c r="AQ26" i="4" s="1"/>
  <c r="AR26" i="4" s="1"/>
  <c r="AS26" i="4" s="1"/>
  <c r="AT26" i="4" s="1"/>
  <c r="AU26" i="4" s="1"/>
  <c r="AV26" i="4" s="1"/>
  <c r="AW26" i="4" s="1"/>
  <c r="AX26" i="4" s="1"/>
  <c r="AY26" i="4" s="1"/>
  <c r="AZ26" i="4" s="1"/>
  <c r="BA26" i="4" s="1"/>
  <c r="BB26" i="4" s="1"/>
  <c r="BC26" i="4" s="1"/>
  <c r="BD26" i="4" s="1"/>
  <c r="BE26" i="4" s="1"/>
  <c r="BF26" i="4" s="1"/>
  <c r="BG26" i="4" s="1"/>
  <c r="BH26" i="4" s="1"/>
  <c r="BI26" i="4" s="1"/>
  <c r="BJ26" i="4" s="1"/>
  <c r="BK26" i="4" s="1"/>
  <c r="BL26" i="4" s="1"/>
  <c r="L305" i="4"/>
  <c r="M305" i="4" s="1"/>
  <c r="N305" i="4" s="1"/>
  <c r="O305" i="4" s="1"/>
  <c r="P305" i="4" s="1"/>
  <c r="Q305" i="4" s="1"/>
  <c r="R305" i="4" s="1"/>
  <c r="S305" i="4" s="1"/>
  <c r="T305" i="4" s="1"/>
  <c r="U305" i="4" s="1"/>
  <c r="V305" i="4" s="1"/>
  <c r="W305" i="4" s="1"/>
  <c r="X305" i="4" s="1"/>
  <c r="Y305" i="4" s="1"/>
  <c r="Z305" i="4" s="1"/>
  <c r="AA305" i="4" s="1"/>
  <c r="AB305" i="4" s="1"/>
  <c r="AC305" i="4" s="1"/>
  <c r="AD305" i="4" s="1"/>
  <c r="AE305" i="4" s="1"/>
  <c r="AF305" i="4" s="1"/>
  <c r="AG305" i="4" s="1"/>
  <c r="AH305" i="4" s="1"/>
  <c r="AI305" i="4" s="1"/>
  <c r="AJ305" i="4" s="1"/>
  <c r="AK305" i="4" s="1"/>
  <c r="AL305" i="4" s="1"/>
  <c r="AM305" i="4" s="1"/>
  <c r="AN305" i="4" s="1"/>
  <c r="AO305" i="4" s="1"/>
  <c r="AP305" i="4" s="1"/>
  <c r="AQ305" i="4" s="1"/>
  <c r="AR305" i="4" s="1"/>
  <c r="AS305" i="4" s="1"/>
  <c r="AT305" i="4" s="1"/>
  <c r="AU305" i="4" s="1"/>
  <c r="AV305" i="4" s="1"/>
  <c r="AW305" i="4" s="1"/>
  <c r="AX305" i="4" s="1"/>
  <c r="AY305" i="4" s="1"/>
  <c r="AZ305" i="4" s="1"/>
  <c r="BA305" i="4" s="1"/>
  <c r="BB305" i="4" s="1"/>
  <c r="BC305" i="4" s="1"/>
  <c r="BD305" i="4" s="1"/>
  <c r="BE305" i="4" s="1"/>
  <c r="BF305" i="4" s="1"/>
  <c r="BG305" i="4" s="1"/>
  <c r="BH305" i="4" s="1"/>
  <c r="BI305" i="4" s="1"/>
  <c r="BJ305" i="4" s="1"/>
  <c r="BK305" i="4" s="1"/>
  <c r="BL305" i="4" s="1"/>
  <c r="R10" i="6"/>
  <c r="S10" i="6" s="1"/>
  <c r="T10" i="6" s="1"/>
  <c r="U10" i="6" s="1"/>
  <c r="V10" i="6" s="1"/>
  <c r="W10" i="6" s="1"/>
  <c r="X10" i="6" s="1"/>
  <c r="Y10" i="6" s="1"/>
  <c r="Z10" i="6" s="1"/>
  <c r="AA10" i="6" s="1"/>
  <c r="AB10" i="6" s="1"/>
  <c r="AC10" i="6" s="1"/>
  <c r="AD10" i="6" s="1"/>
  <c r="AE10" i="6" s="1"/>
  <c r="AF10" i="6" s="1"/>
  <c r="AG10" i="6" s="1"/>
  <c r="AH10" i="6" s="1"/>
  <c r="AI10" i="6" s="1"/>
  <c r="AJ10" i="6" s="1"/>
  <c r="AK10" i="6" s="1"/>
  <c r="AL10" i="6" s="1"/>
  <c r="AM10" i="6" s="1"/>
  <c r="AN10" i="6" s="1"/>
  <c r="AO10" i="6" s="1"/>
  <c r="AP10" i="6" s="1"/>
  <c r="AQ10" i="6" s="1"/>
  <c r="AR10" i="6" s="1"/>
  <c r="AS10" i="6" s="1"/>
  <c r="AT10" i="6" s="1"/>
  <c r="AU10" i="6" s="1"/>
  <c r="AV10" i="6" s="1"/>
  <c r="AW10" i="6" s="1"/>
  <c r="AX10" i="6" s="1"/>
  <c r="AY10" i="6" s="1"/>
  <c r="AZ10" i="6" s="1"/>
  <c r="BA10" i="6" s="1"/>
  <c r="BB10" i="6" s="1"/>
  <c r="BC10" i="6" s="1"/>
  <c r="BD10" i="6" s="1"/>
  <c r="BE10" i="6" s="1"/>
  <c r="BF10" i="6" s="1"/>
  <c r="BG10" i="6" s="1"/>
  <c r="BH10" i="6" s="1"/>
  <c r="BI10" i="6" s="1"/>
  <c r="BJ10" i="6" s="1"/>
  <c r="BK10" i="6" s="1"/>
  <c r="BL10" i="6" s="1"/>
  <c r="BM10" i="6" s="1"/>
  <c r="BN10" i="6" s="1"/>
  <c r="BO10" i="6" s="1"/>
  <c r="BP10" i="6" s="1"/>
  <c r="BQ10" i="6" s="1"/>
  <c r="BR10" i="6" s="1"/>
  <c r="L214" i="4"/>
  <c r="M214" i="4" s="1"/>
  <c r="N214" i="4" s="1"/>
  <c r="O214" i="4" s="1"/>
  <c r="P214" i="4" s="1"/>
  <c r="Q214" i="4" s="1"/>
  <c r="R214" i="4" s="1"/>
  <c r="S214" i="4" s="1"/>
  <c r="T214" i="4" s="1"/>
  <c r="U214" i="4" s="1"/>
  <c r="V214" i="4" s="1"/>
  <c r="W214" i="4" s="1"/>
  <c r="X214" i="4" s="1"/>
  <c r="Y214" i="4" s="1"/>
  <c r="Z214" i="4" s="1"/>
  <c r="AA214" i="4" s="1"/>
  <c r="AB214" i="4" s="1"/>
  <c r="AC214" i="4" s="1"/>
  <c r="AD214" i="4" s="1"/>
  <c r="AE214" i="4" s="1"/>
  <c r="AF214" i="4" s="1"/>
  <c r="AG214" i="4" s="1"/>
  <c r="AH214" i="4" s="1"/>
  <c r="AI214" i="4" s="1"/>
  <c r="AJ214" i="4" s="1"/>
  <c r="AK214" i="4" s="1"/>
  <c r="AL214" i="4" s="1"/>
  <c r="AM214" i="4" s="1"/>
  <c r="AN214" i="4" s="1"/>
  <c r="AO214" i="4" s="1"/>
  <c r="AP214" i="4" s="1"/>
  <c r="AQ214" i="4" s="1"/>
  <c r="AR214" i="4" s="1"/>
  <c r="AS214" i="4" s="1"/>
  <c r="AT214" i="4" s="1"/>
  <c r="AU214" i="4" s="1"/>
  <c r="AV214" i="4" s="1"/>
  <c r="AW214" i="4" s="1"/>
  <c r="AX214" i="4" s="1"/>
  <c r="AY214" i="4" s="1"/>
  <c r="AZ214" i="4" s="1"/>
  <c r="BA214" i="4" s="1"/>
  <c r="BB214" i="4" s="1"/>
  <c r="BC214" i="4" s="1"/>
  <c r="BD214" i="4" s="1"/>
  <c r="BE214" i="4" s="1"/>
  <c r="BF214" i="4" s="1"/>
  <c r="BG214" i="4" s="1"/>
  <c r="BH214" i="4" s="1"/>
  <c r="BI214" i="4" s="1"/>
  <c r="BJ214" i="4" s="1"/>
  <c r="BK214" i="4" s="1"/>
  <c r="BL214" i="4" s="1"/>
  <c r="L34" i="4"/>
  <c r="M34" i="4" s="1"/>
  <c r="N34" i="4" s="1"/>
  <c r="O34" i="4" s="1"/>
  <c r="P34" i="4" s="1"/>
  <c r="Q34" i="4" s="1"/>
  <c r="R34" i="4" s="1"/>
  <c r="S34" i="4" s="1"/>
  <c r="T34" i="4" s="1"/>
  <c r="U34" i="4" s="1"/>
  <c r="V34" i="4" s="1"/>
  <c r="W34" i="4" s="1"/>
  <c r="X34" i="4" s="1"/>
  <c r="Y34" i="4" s="1"/>
  <c r="Z34" i="4" s="1"/>
  <c r="AA34" i="4" s="1"/>
  <c r="AB34" i="4" s="1"/>
  <c r="AC34" i="4" s="1"/>
  <c r="AD34" i="4" s="1"/>
  <c r="AE34" i="4" s="1"/>
  <c r="AF34" i="4" s="1"/>
  <c r="AG34" i="4" s="1"/>
  <c r="AH34" i="4" s="1"/>
  <c r="AI34" i="4" s="1"/>
  <c r="AJ34" i="4" s="1"/>
  <c r="AK34" i="4" s="1"/>
  <c r="AL34" i="4" s="1"/>
  <c r="AM34" i="4" s="1"/>
  <c r="AN34" i="4" s="1"/>
  <c r="AO34" i="4" s="1"/>
  <c r="AP34" i="4" s="1"/>
  <c r="AQ34" i="4" s="1"/>
  <c r="AR34" i="4" s="1"/>
  <c r="AS34" i="4" s="1"/>
  <c r="AT34" i="4" s="1"/>
  <c r="AU34" i="4" s="1"/>
  <c r="AV34" i="4" s="1"/>
  <c r="AW34" i="4" s="1"/>
  <c r="AX34" i="4" s="1"/>
  <c r="AY34" i="4" s="1"/>
  <c r="AZ34" i="4" s="1"/>
  <c r="BA34" i="4" s="1"/>
  <c r="BB34" i="4" s="1"/>
  <c r="BC34" i="4" s="1"/>
  <c r="BD34" i="4" s="1"/>
  <c r="BE34" i="4" s="1"/>
  <c r="BF34" i="4" s="1"/>
  <c r="BG34" i="4" s="1"/>
  <c r="BH34" i="4" s="1"/>
  <c r="BI34" i="4" s="1"/>
  <c r="BJ34" i="4" s="1"/>
  <c r="BK34" i="4" s="1"/>
  <c r="BL34" i="4" s="1"/>
  <c r="L266" i="4"/>
  <c r="M266" i="4" s="1"/>
  <c r="N266" i="4" s="1"/>
  <c r="O266" i="4" s="1"/>
  <c r="P266" i="4" s="1"/>
  <c r="Q266" i="4" s="1"/>
  <c r="R266" i="4" s="1"/>
  <c r="S266" i="4" s="1"/>
  <c r="T266" i="4" s="1"/>
  <c r="U266" i="4" s="1"/>
  <c r="V266" i="4" s="1"/>
  <c r="W266" i="4" s="1"/>
  <c r="X266" i="4" s="1"/>
  <c r="Y266" i="4" s="1"/>
  <c r="Z266" i="4" s="1"/>
  <c r="AA266" i="4" s="1"/>
  <c r="AB266" i="4" s="1"/>
  <c r="AC266" i="4" s="1"/>
  <c r="AD266" i="4" s="1"/>
  <c r="AE266" i="4" s="1"/>
  <c r="AF266" i="4" s="1"/>
  <c r="AG266" i="4" s="1"/>
  <c r="AH266" i="4" s="1"/>
  <c r="AI266" i="4" s="1"/>
  <c r="AJ266" i="4" s="1"/>
  <c r="AK266" i="4" s="1"/>
  <c r="AL266" i="4" s="1"/>
  <c r="AM266" i="4" s="1"/>
  <c r="AN266" i="4" s="1"/>
  <c r="AO266" i="4" s="1"/>
  <c r="AP266" i="4" s="1"/>
  <c r="AQ266" i="4" s="1"/>
  <c r="AR266" i="4" s="1"/>
  <c r="AS266" i="4" s="1"/>
  <c r="AT266" i="4" s="1"/>
  <c r="AU266" i="4" s="1"/>
  <c r="AV266" i="4" s="1"/>
  <c r="AW266" i="4" s="1"/>
  <c r="AX266" i="4" s="1"/>
  <c r="AY266" i="4" s="1"/>
  <c r="AZ266" i="4" s="1"/>
  <c r="BA266" i="4" s="1"/>
  <c r="BB266" i="4" s="1"/>
  <c r="BC266" i="4" s="1"/>
  <c r="BD266" i="4" s="1"/>
  <c r="BE266" i="4" s="1"/>
  <c r="BF266" i="4" s="1"/>
  <c r="BG266" i="4" s="1"/>
  <c r="BH266" i="4" s="1"/>
  <c r="BI266" i="4" s="1"/>
  <c r="BJ266" i="4" s="1"/>
  <c r="BK266" i="4" s="1"/>
  <c r="BL266" i="4" s="1"/>
  <c r="L279" i="4"/>
  <c r="M279" i="4" s="1"/>
  <c r="N279" i="4" s="1"/>
  <c r="O279" i="4" s="1"/>
  <c r="P279" i="4" s="1"/>
  <c r="Q279" i="4" s="1"/>
  <c r="R279" i="4" s="1"/>
  <c r="S279" i="4" s="1"/>
  <c r="T279" i="4" s="1"/>
  <c r="U279" i="4" s="1"/>
  <c r="V279" i="4" s="1"/>
  <c r="W279" i="4" s="1"/>
  <c r="X279" i="4" s="1"/>
  <c r="Y279" i="4" s="1"/>
  <c r="Z279" i="4" s="1"/>
  <c r="AA279" i="4" s="1"/>
  <c r="AB279" i="4" s="1"/>
  <c r="AC279" i="4" s="1"/>
  <c r="AD279" i="4" s="1"/>
  <c r="AE279" i="4" s="1"/>
  <c r="AF279" i="4" s="1"/>
  <c r="AG279" i="4" s="1"/>
  <c r="AH279" i="4" s="1"/>
  <c r="AI279" i="4" s="1"/>
  <c r="AJ279" i="4" s="1"/>
  <c r="AK279" i="4" s="1"/>
  <c r="AL279" i="4" s="1"/>
  <c r="AM279" i="4" s="1"/>
  <c r="AN279" i="4" s="1"/>
  <c r="AO279" i="4" s="1"/>
  <c r="AP279" i="4" s="1"/>
  <c r="AQ279" i="4" s="1"/>
  <c r="AR279" i="4" s="1"/>
  <c r="AS279" i="4" s="1"/>
  <c r="AT279" i="4" s="1"/>
  <c r="AU279" i="4" s="1"/>
  <c r="AV279" i="4" s="1"/>
  <c r="AW279" i="4" s="1"/>
  <c r="AX279" i="4" s="1"/>
  <c r="AY279" i="4" s="1"/>
  <c r="AZ279" i="4" s="1"/>
  <c r="BA279" i="4" s="1"/>
  <c r="BB279" i="4" s="1"/>
  <c r="BC279" i="4" s="1"/>
  <c r="BD279" i="4" s="1"/>
  <c r="BE279" i="4" s="1"/>
  <c r="BF279" i="4" s="1"/>
  <c r="BG279" i="4" s="1"/>
  <c r="BH279" i="4" s="1"/>
  <c r="BI279" i="4" s="1"/>
  <c r="BJ279" i="4" s="1"/>
  <c r="BK279" i="4" s="1"/>
  <c r="BL279" i="4" s="1"/>
  <c r="L59" i="4"/>
  <c r="M59" i="4" s="1"/>
  <c r="N59" i="4" s="1"/>
  <c r="O59" i="4" s="1"/>
  <c r="P59" i="4" s="1"/>
  <c r="Q59" i="4" s="1"/>
  <c r="R59" i="4" s="1"/>
  <c r="S59" i="4" s="1"/>
  <c r="T59" i="4" s="1"/>
  <c r="U59" i="4" s="1"/>
  <c r="V59" i="4" s="1"/>
  <c r="W59" i="4" s="1"/>
  <c r="X59" i="4" s="1"/>
  <c r="Y59" i="4" s="1"/>
  <c r="Z59" i="4" s="1"/>
  <c r="AA59" i="4" s="1"/>
  <c r="AB59" i="4" s="1"/>
  <c r="AC59" i="4" s="1"/>
  <c r="AD59" i="4" s="1"/>
  <c r="AE59" i="4" s="1"/>
  <c r="AF59" i="4" s="1"/>
  <c r="AG59" i="4" s="1"/>
  <c r="AH59" i="4" s="1"/>
  <c r="AI59" i="4" s="1"/>
  <c r="AJ59" i="4" s="1"/>
  <c r="AK59" i="4" s="1"/>
  <c r="AL59" i="4" s="1"/>
  <c r="AM59" i="4" s="1"/>
  <c r="AN59" i="4" s="1"/>
  <c r="AO59" i="4" s="1"/>
  <c r="AP59" i="4" s="1"/>
  <c r="AQ59" i="4" s="1"/>
  <c r="AR59" i="4" s="1"/>
  <c r="AS59" i="4" s="1"/>
  <c r="AT59" i="4" s="1"/>
  <c r="AU59" i="4" s="1"/>
  <c r="AV59" i="4" s="1"/>
  <c r="AW59" i="4" s="1"/>
  <c r="AX59" i="4" s="1"/>
  <c r="AY59" i="4" s="1"/>
  <c r="AZ59" i="4" s="1"/>
  <c r="BA59" i="4" s="1"/>
  <c r="BB59" i="4" s="1"/>
  <c r="BC59" i="4" s="1"/>
  <c r="BD59" i="4" s="1"/>
  <c r="BE59" i="4" s="1"/>
  <c r="BF59" i="4" s="1"/>
  <c r="BG59" i="4" s="1"/>
  <c r="BH59" i="4" s="1"/>
  <c r="BI59" i="4" s="1"/>
  <c r="BJ59" i="4" s="1"/>
  <c r="BK59" i="4" s="1"/>
  <c r="BL59" i="4" s="1"/>
  <c r="L298" i="4"/>
  <c r="M298" i="4" s="1"/>
  <c r="N298" i="4" s="1"/>
  <c r="O298" i="4" s="1"/>
  <c r="P298" i="4" s="1"/>
  <c r="Q298" i="4" s="1"/>
  <c r="R298" i="4" s="1"/>
  <c r="S298" i="4" s="1"/>
  <c r="T298" i="4" s="1"/>
  <c r="U298" i="4" s="1"/>
  <c r="V298" i="4" s="1"/>
  <c r="W298" i="4" s="1"/>
  <c r="X298" i="4" s="1"/>
  <c r="Y298" i="4" s="1"/>
  <c r="Z298" i="4" s="1"/>
  <c r="AA298" i="4" s="1"/>
  <c r="AB298" i="4" s="1"/>
  <c r="AC298" i="4" s="1"/>
  <c r="AD298" i="4" s="1"/>
  <c r="AE298" i="4" s="1"/>
  <c r="AF298" i="4" s="1"/>
  <c r="AG298" i="4" s="1"/>
  <c r="AH298" i="4" s="1"/>
  <c r="AI298" i="4" s="1"/>
  <c r="AJ298" i="4" s="1"/>
  <c r="AK298" i="4" s="1"/>
  <c r="AL298" i="4" s="1"/>
  <c r="AM298" i="4" s="1"/>
  <c r="AN298" i="4" s="1"/>
  <c r="AO298" i="4" s="1"/>
  <c r="AP298" i="4" s="1"/>
  <c r="AQ298" i="4" s="1"/>
  <c r="AR298" i="4" s="1"/>
  <c r="AS298" i="4" s="1"/>
  <c r="AT298" i="4" s="1"/>
  <c r="AU298" i="4" s="1"/>
  <c r="AV298" i="4" s="1"/>
  <c r="AW298" i="4" s="1"/>
  <c r="AX298" i="4" s="1"/>
  <c r="AY298" i="4" s="1"/>
  <c r="AZ298" i="4" s="1"/>
  <c r="BA298" i="4" s="1"/>
  <c r="BB298" i="4" s="1"/>
  <c r="BC298" i="4" s="1"/>
  <c r="BD298" i="4" s="1"/>
  <c r="BE298" i="4" s="1"/>
  <c r="BF298" i="4" s="1"/>
  <c r="BG298" i="4" s="1"/>
  <c r="BH298" i="4" s="1"/>
  <c r="BI298" i="4" s="1"/>
  <c r="BJ298" i="4" s="1"/>
  <c r="BK298" i="4" s="1"/>
  <c r="BL298" i="4" s="1"/>
  <c r="L54" i="4"/>
  <c r="M54" i="4" s="1"/>
  <c r="N54" i="4" s="1"/>
  <c r="O54" i="4" s="1"/>
  <c r="P54" i="4" s="1"/>
  <c r="Q54" i="4" s="1"/>
  <c r="R54" i="4" s="1"/>
  <c r="S54" i="4" s="1"/>
  <c r="T54" i="4" s="1"/>
  <c r="U54" i="4" s="1"/>
  <c r="V54" i="4" s="1"/>
  <c r="W54" i="4" s="1"/>
  <c r="X54" i="4" s="1"/>
  <c r="Y54" i="4" s="1"/>
  <c r="Z54" i="4" s="1"/>
  <c r="AA54" i="4" s="1"/>
  <c r="AB54" i="4" s="1"/>
  <c r="AC54" i="4" s="1"/>
  <c r="AD54" i="4" s="1"/>
  <c r="AE54" i="4" s="1"/>
  <c r="AF54" i="4" s="1"/>
  <c r="AG54" i="4" s="1"/>
  <c r="AH54" i="4" s="1"/>
  <c r="AI54" i="4" s="1"/>
  <c r="AJ54" i="4" s="1"/>
  <c r="AK54" i="4" s="1"/>
  <c r="AL54" i="4" s="1"/>
  <c r="AM54" i="4" s="1"/>
  <c r="AN54" i="4" s="1"/>
  <c r="AO54" i="4" s="1"/>
  <c r="AP54" i="4" s="1"/>
  <c r="AQ54" i="4" s="1"/>
  <c r="AR54" i="4" s="1"/>
  <c r="AS54" i="4" s="1"/>
  <c r="AT54" i="4" s="1"/>
  <c r="AU54" i="4" s="1"/>
  <c r="AV54" i="4" s="1"/>
  <c r="AW54" i="4" s="1"/>
  <c r="AX54" i="4" s="1"/>
  <c r="AY54" i="4" s="1"/>
  <c r="AZ54" i="4" s="1"/>
  <c r="BA54" i="4" s="1"/>
  <c r="BB54" i="4" s="1"/>
  <c r="BC54" i="4" s="1"/>
  <c r="BD54" i="4" s="1"/>
  <c r="BE54" i="4" s="1"/>
  <c r="BF54" i="4" s="1"/>
  <c r="BG54" i="4" s="1"/>
  <c r="BH54" i="4" s="1"/>
  <c r="BI54" i="4" s="1"/>
  <c r="BJ54" i="4" s="1"/>
  <c r="BK54" i="4" s="1"/>
  <c r="BL54" i="4" s="1"/>
  <c r="L217" i="4"/>
  <c r="M217" i="4" s="1"/>
  <c r="N217" i="4" s="1"/>
  <c r="O217" i="4" s="1"/>
  <c r="P217" i="4" s="1"/>
  <c r="Q217" i="4" s="1"/>
  <c r="R217" i="4" s="1"/>
  <c r="S217" i="4" s="1"/>
  <c r="T217" i="4" s="1"/>
  <c r="U217" i="4" s="1"/>
  <c r="V217" i="4" s="1"/>
  <c r="W217" i="4" s="1"/>
  <c r="X217" i="4" s="1"/>
  <c r="Y217" i="4" s="1"/>
  <c r="Z217" i="4" s="1"/>
  <c r="AA217" i="4" s="1"/>
  <c r="AB217" i="4" s="1"/>
  <c r="AC217" i="4" s="1"/>
  <c r="AD217" i="4" s="1"/>
  <c r="AE217" i="4" s="1"/>
  <c r="AF217" i="4" s="1"/>
  <c r="AG217" i="4" s="1"/>
  <c r="AH217" i="4" s="1"/>
  <c r="AI217" i="4" s="1"/>
  <c r="AJ217" i="4" s="1"/>
  <c r="AK217" i="4" s="1"/>
  <c r="AL217" i="4" s="1"/>
  <c r="AM217" i="4" s="1"/>
  <c r="AN217" i="4" s="1"/>
  <c r="AO217" i="4" s="1"/>
  <c r="AP217" i="4" s="1"/>
  <c r="AQ217" i="4" s="1"/>
  <c r="AR217" i="4" s="1"/>
  <c r="AS217" i="4" s="1"/>
  <c r="AT217" i="4" s="1"/>
  <c r="AU217" i="4" s="1"/>
  <c r="AV217" i="4" s="1"/>
  <c r="AW217" i="4" s="1"/>
  <c r="AX217" i="4" s="1"/>
  <c r="AY217" i="4" s="1"/>
  <c r="AZ217" i="4" s="1"/>
  <c r="BA217" i="4" s="1"/>
  <c r="BB217" i="4" s="1"/>
  <c r="BC217" i="4" s="1"/>
  <c r="BD217" i="4" s="1"/>
  <c r="BE217" i="4" s="1"/>
  <c r="BF217" i="4" s="1"/>
  <c r="BG217" i="4" s="1"/>
  <c r="BH217" i="4" s="1"/>
  <c r="BI217" i="4" s="1"/>
  <c r="BJ217" i="4" s="1"/>
  <c r="BK217" i="4" s="1"/>
  <c r="BL217" i="4" s="1"/>
  <c r="L269" i="4"/>
  <c r="M269" i="4" s="1"/>
  <c r="N269" i="4" s="1"/>
  <c r="O269" i="4" s="1"/>
  <c r="P269" i="4" s="1"/>
  <c r="Q269" i="4" s="1"/>
  <c r="R269" i="4" s="1"/>
  <c r="S269" i="4" s="1"/>
  <c r="T269" i="4" s="1"/>
  <c r="U269" i="4" s="1"/>
  <c r="V269" i="4" s="1"/>
  <c r="W269" i="4" s="1"/>
  <c r="X269" i="4" s="1"/>
  <c r="Y269" i="4" s="1"/>
  <c r="Z269" i="4" s="1"/>
  <c r="AA269" i="4" s="1"/>
  <c r="AB269" i="4" s="1"/>
  <c r="AC269" i="4" s="1"/>
  <c r="AD269" i="4" s="1"/>
  <c r="AE269" i="4" s="1"/>
  <c r="AF269" i="4" s="1"/>
  <c r="AG269" i="4" s="1"/>
  <c r="AH269" i="4" s="1"/>
  <c r="AI269" i="4" s="1"/>
  <c r="AJ269" i="4" s="1"/>
  <c r="AK269" i="4" s="1"/>
  <c r="AL269" i="4" s="1"/>
  <c r="AM269" i="4" s="1"/>
  <c r="AN269" i="4" s="1"/>
  <c r="AO269" i="4" s="1"/>
  <c r="AP269" i="4" s="1"/>
  <c r="AQ269" i="4" s="1"/>
  <c r="AR269" i="4" s="1"/>
  <c r="AS269" i="4" s="1"/>
  <c r="AT269" i="4" s="1"/>
  <c r="AU269" i="4" s="1"/>
  <c r="AV269" i="4" s="1"/>
  <c r="AW269" i="4" s="1"/>
  <c r="AX269" i="4" s="1"/>
  <c r="AY269" i="4" s="1"/>
  <c r="AZ269" i="4" s="1"/>
  <c r="BA269" i="4" s="1"/>
  <c r="BB269" i="4" s="1"/>
  <c r="BC269" i="4" s="1"/>
  <c r="BD269" i="4" s="1"/>
  <c r="BE269" i="4" s="1"/>
  <c r="BF269" i="4" s="1"/>
  <c r="BG269" i="4" s="1"/>
  <c r="BH269" i="4" s="1"/>
  <c r="BI269" i="4" s="1"/>
  <c r="BJ269" i="4" s="1"/>
  <c r="BK269" i="4" s="1"/>
  <c r="BL269" i="4" s="1"/>
  <c r="L186" i="4"/>
  <c r="M186" i="4" s="1"/>
  <c r="N186" i="4" s="1"/>
  <c r="O186" i="4" s="1"/>
  <c r="P186" i="4" s="1"/>
  <c r="Q186" i="4" s="1"/>
  <c r="R186" i="4" s="1"/>
  <c r="S186" i="4" s="1"/>
  <c r="T186" i="4" s="1"/>
  <c r="U186" i="4" s="1"/>
  <c r="V186" i="4" s="1"/>
  <c r="W186" i="4" s="1"/>
  <c r="X186" i="4" s="1"/>
  <c r="Y186" i="4" s="1"/>
  <c r="Z186" i="4" s="1"/>
  <c r="AA186" i="4" s="1"/>
  <c r="AB186" i="4" s="1"/>
  <c r="AC186" i="4" s="1"/>
  <c r="AD186" i="4" s="1"/>
  <c r="AE186" i="4" s="1"/>
  <c r="AF186" i="4" s="1"/>
  <c r="AG186" i="4" s="1"/>
  <c r="AH186" i="4" s="1"/>
  <c r="AI186" i="4" s="1"/>
  <c r="AJ186" i="4" s="1"/>
  <c r="AK186" i="4" s="1"/>
  <c r="AL186" i="4" s="1"/>
  <c r="AM186" i="4" s="1"/>
  <c r="AN186" i="4" s="1"/>
  <c r="AO186" i="4" s="1"/>
  <c r="AP186" i="4" s="1"/>
  <c r="AQ186" i="4" s="1"/>
  <c r="AR186" i="4" s="1"/>
  <c r="AS186" i="4" s="1"/>
  <c r="AT186" i="4" s="1"/>
  <c r="AU186" i="4" s="1"/>
  <c r="AV186" i="4" s="1"/>
  <c r="AW186" i="4" s="1"/>
  <c r="AX186" i="4" s="1"/>
  <c r="AY186" i="4" s="1"/>
  <c r="AZ186" i="4" s="1"/>
  <c r="BA186" i="4" s="1"/>
  <c r="BB186" i="4" s="1"/>
  <c r="BC186" i="4" s="1"/>
  <c r="BD186" i="4" s="1"/>
  <c r="BE186" i="4" s="1"/>
  <c r="BF186" i="4" s="1"/>
  <c r="BG186" i="4" s="1"/>
  <c r="BH186" i="4" s="1"/>
  <c r="BI186" i="4" s="1"/>
  <c r="BJ186" i="4" s="1"/>
  <c r="BK186" i="4" s="1"/>
  <c r="BL186" i="4" s="1"/>
  <c r="L263" i="4"/>
  <c r="M263" i="4" s="1"/>
  <c r="N263" i="4" s="1"/>
  <c r="O263" i="4" s="1"/>
  <c r="P263" i="4" s="1"/>
  <c r="Q263" i="4" s="1"/>
  <c r="R263" i="4" s="1"/>
  <c r="S263" i="4" s="1"/>
  <c r="T263" i="4" s="1"/>
  <c r="U263" i="4" s="1"/>
  <c r="V263" i="4" s="1"/>
  <c r="W263" i="4" s="1"/>
  <c r="X263" i="4" s="1"/>
  <c r="Y263" i="4" s="1"/>
  <c r="Z263" i="4" s="1"/>
  <c r="AA263" i="4" s="1"/>
  <c r="AB263" i="4" s="1"/>
  <c r="AC263" i="4" s="1"/>
  <c r="AD263" i="4" s="1"/>
  <c r="AE263" i="4" s="1"/>
  <c r="AF263" i="4" s="1"/>
  <c r="AG263" i="4" s="1"/>
  <c r="AH263" i="4" s="1"/>
  <c r="AI263" i="4" s="1"/>
  <c r="AJ263" i="4" s="1"/>
  <c r="AK263" i="4" s="1"/>
  <c r="AL263" i="4" s="1"/>
  <c r="AM263" i="4" s="1"/>
  <c r="AN263" i="4" s="1"/>
  <c r="AO263" i="4" s="1"/>
  <c r="AP263" i="4" s="1"/>
  <c r="AQ263" i="4" s="1"/>
  <c r="AR263" i="4" s="1"/>
  <c r="AS263" i="4" s="1"/>
  <c r="AT263" i="4" s="1"/>
  <c r="AU263" i="4" s="1"/>
  <c r="AV263" i="4" s="1"/>
  <c r="AW263" i="4" s="1"/>
  <c r="AX263" i="4" s="1"/>
  <c r="AY263" i="4" s="1"/>
  <c r="AZ263" i="4" s="1"/>
  <c r="BA263" i="4" s="1"/>
  <c r="BB263" i="4" s="1"/>
  <c r="BC263" i="4" s="1"/>
  <c r="BD263" i="4" s="1"/>
  <c r="BE263" i="4" s="1"/>
  <c r="BF263" i="4" s="1"/>
  <c r="BG263" i="4" s="1"/>
  <c r="BH263" i="4" s="1"/>
  <c r="BI263" i="4" s="1"/>
  <c r="BJ263" i="4" s="1"/>
  <c r="BK263" i="4" s="1"/>
  <c r="BL263" i="4" s="1"/>
  <c r="L36" i="4"/>
  <c r="M36" i="4" s="1"/>
  <c r="N36" i="4" s="1"/>
  <c r="O36" i="4" s="1"/>
  <c r="P36" i="4" s="1"/>
  <c r="Q36" i="4" s="1"/>
  <c r="R36" i="4" s="1"/>
  <c r="S36" i="4" s="1"/>
  <c r="T36" i="4" s="1"/>
  <c r="U36" i="4" s="1"/>
  <c r="V36" i="4" s="1"/>
  <c r="W36" i="4" s="1"/>
  <c r="X36" i="4" s="1"/>
  <c r="Y36" i="4" s="1"/>
  <c r="Z36" i="4" s="1"/>
  <c r="AA36" i="4" s="1"/>
  <c r="AB36" i="4" s="1"/>
  <c r="AC36" i="4" s="1"/>
  <c r="AD36" i="4" s="1"/>
  <c r="AE36" i="4" s="1"/>
  <c r="AF36" i="4" s="1"/>
  <c r="AG36" i="4" s="1"/>
  <c r="AH36" i="4" s="1"/>
  <c r="AI36" i="4" s="1"/>
  <c r="AJ36" i="4" s="1"/>
  <c r="AK36" i="4" s="1"/>
  <c r="AL36" i="4" s="1"/>
  <c r="AM36" i="4" s="1"/>
  <c r="AN36" i="4" s="1"/>
  <c r="AO36" i="4" s="1"/>
  <c r="AP36" i="4" s="1"/>
  <c r="AQ36" i="4" s="1"/>
  <c r="AR36" i="4" s="1"/>
  <c r="AS36" i="4" s="1"/>
  <c r="AT36" i="4" s="1"/>
  <c r="AU36" i="4" s="1"/>
  <c r="AV36" i="4" s="1"/>
  <c r="AW36" i="4" s="1"/>
  <c r="AX36" i="4" s="1"/>
  <c r="AY36" i="4" s="1"/>
  <c r="AZ36" i="4" s="1"/>
  <c r="BA36" i="4" s="1"/>
  <c r="BB36" i="4" s="1"/>
  <c r="BC36" i="4" s="1"/>
  <c r="BD36" i="4" s="1"/>
  <c r="BE36" i="4" s="1"/>
  <c r="BF36" i="4" s="1"/>
  <c r="BG36" i="4" s="1"/>
  <c r="BH36" i="4" s="1"/>
  <c r="BI36" i="4" s="1"/>
  <c r="BJ36" i="4" s="1"/>
  <c r="BK36" i="4" s="1"/>
  <c r="BL36" i="4" s="1"/>
  <c r="L236" i="4"/>
  <c r="M236" i="4" s="1"/>
  <c r="N236" i="4" s="1"/>
  <c r="O236" i="4" s="1"/>
  <c r="P236" i="4" s="1"/>
  <c r="Q236" i="4" s="1"/>
  <c r="R236" i="4" s="1"/>
  <c r="S236" i="4" s="1"/>
  <c r="T236" i="4" s="1"/>
  <c r="U236" i="4" s="1"/>
  <c r="V236" i="4" s="1"/>
  <c r="W236" i="4" s="1"/>
  <c r="X236" i="4" s="1"/>
  <c r="Y236" i="4" s="1"/>
  <c r="Z236" i="4" s="1"/>
  <c r="AA236" i="4" s="1"/>
  <c r="AB236" i="4" s="1"/>
  <c r="AC236" i="4" s="1"/>
  <c r="AD236" i="4" s="1"/>
  <c r="AE236" i="4" s="1"/>
  <c r="AF236" i="4" s="1"/>
  <c r="AG236" i="4" s="1"/>
  <c r="AH236" i="4" s="1"/>
  <c r="AI236" i="4" s="1"/>
  <c r="AJ236" i="4" s="1"/>
  <c r="AK236" i="4" s="1"/>
  <c r="AL236" i="4" s="1"/>
  <c r="AM236" i="4" s="1"/>
  <c r="AN236" i="4" s="1"/>
  <c r="AO236" i="4" s="1"/>
  <c r="AP236" i="4" s="1"/>
  <c r="AQ236" i="4" s="1"/>
  <c r="AR236" i="4" s="1"/>
  <c r="AS236" i="4" s="1"/>
  <c r="AT236" i="4" s="1"/>
  <c r="AU236" i="4" s="1"/>
  <c r="AV236" i="4" s="1"/>
  <c r="AW236" i="4" s="1"/>
  <c r="AX236" i="4" s="1"/>
  <c r="AY236" i="4" s="1"/>
  <c r="AZ236" i="4" s="1"/>
  <c r="BA236" i="4" s="1"/>
  <c r="BB236" i="4" s="1"/>
  <c r="BC236" i="4" s="1"/>
  <c r="BD236" i="4" s="1"/>
  <c r="BE236" i="4" s="1"/>
  <c r="BF236" i="4" s="1"/>
  <c r="BG236" i="4" s="1"/>
  <c r="BH236" i="4" s="1"/>
  <c r="BI236" i="4" s="1"/>
  <c r="BJ236" i="4" s="1"/>
  <c r="BK236" i="4" s="1"/>
  <c r="BL236" i="4" s="1"/>
  <c r="L256" i="4"/>
  <c r="M256" i="4" s="1"/>
  <c r="N256" i="4" s="1"/>
  <c r="O256" i="4" s="1"/>
  <c r="P256" i="4" s="1"/>
  <c r="Q256" i="4" s="1"/>
  <c r="R256" i="4" s="1"/>
  <c r="S256" i="4" s="1"/>
  <c r="T256" i="4" s="1"/>
  <c r="U256" i="4" s="1"/>
  <c r="V256" i="4" s="1"/>
  <c r="W256" i="4" s="1"/>
  <c r="X256" i="4" s="1"/>
  <c r="Y256" i="4" s="1"/>
  <c r="Z256" i="4" s="1"/>
  <c r="AA256" i="4" s="1"/>
  <c r="AB256" i="4" s="1"/>
  <c r="AC256" i="4" s="1"/>
  <c r="AD256" i="4" s="1"/>
  <c r="AE256" i="4" s="1"/>
  <c r="AF256" i="4" s="1"/>
  <c r="AG256" i="4" s="1"/>
  <c r="AH256" i="4" s="1"/>
  <c r="AI256" i="4" s="1"/>
  <c r="AJ256" i="4" s="1"/>
  <c r="AK256" i="4" s="1"/>
  <c r="AL256" i="4" s="1"/>
  <c r="AM256" i="4" s="1"/>
  <c r="AN256" i="4" s="1"/>
  <c r="AO256" i="4" s="1"/>
  <c r="AP256" i="4" s="1"/>
  <c r="AQ256" i="4" s="1"/>
  <c r="AR256" i="4" s="1"/>
  <c r="AS256" i="4" s="1"/>
  <c r="AT256" i="4" s="1"/>
  <c r="AU256" i="4" s="1"/>
  <c r="AV256" i="4" s="1"/>
  <c r="AW256" i="4" s="1"/>
  <c r="AX256" i="4" s="1"/>
  <c r="AY256" i="4" s="1"/>
  <c r="AZ256" i="4" s="1"/>
  <c r="BA256" i="4" s="1"/>
  <c r="BB256" i="4" s="1"/>
  <c r="BC256" i="4" s="1"/>
  <c r="BD256" i="4" s="1"/>
  <c r="BE256" i="4" s="1"/>
  <c r="BF256" i="4" s="1"/>
  <c r="BG256" i="4" s="1"/>
  <c r="BH256" i="4" s="1"/>
  <c r="BI256" i="4" s="1"/>
  <c r="BJ256" i="4" s="1"/>
  <c r="BK256" i="4" s="1"/>
  <c r="BL256" i="4" s="1"/>
  <c r="L22" i="4"/>
  <c r="M22" i="4" s="1"/>
  <c r="N22" i="4" s="1"/>
  <c r="O22" i="4" s="1"/>
  <c r="P22" i="4" s="1"/>
  <c r="Q22" i="4" s="1"/>
  <c r="R22" i="4" s="1"/>
  <c r="S22" i="4" s="1"/>
  <c r="T22" i="4" s="1"/>
  <c r="U22" i="4" s="1"/>
  <c r="V22" i="4" s="1"/>
  <c r="W22" i="4" s="1"/>
  <c r="X22" i="4" s="1"/>
  <c r="Y22" i="4" s="1"/>
  <c r="Z22" i="4" s="1"/>
  <c r="AA22" i="4" s="1"/>
  <c r="AB22" i="4" s="1"/>
  <c r="AC22" i="4" s="1"/>
  <c r="AD22" i="4" s="1"/>
  <c r="AE22" i="4" s="1"/>
  <c r="AF22" i="4" s="1"/>
  <c r="AG22" i="4" s="1"/>
  <c r="AH22" i="4" s="1"/>
  <c r="AI22" i="4" s="1"/>
  <c r="AJ22" i="4" s="1"/>
  <c r="AK22" i="4" s="1"/>
  <c r="AL22" i="4" s="1"/>
  <c r="AM22" i="4" s="1"/>
  <c r="AN22" i="4" s="1"/>
  <c r="AO22" i="4" s="1"/>
  <c r="AP22" i="4" s="1"/>
  <c r="AQ22" i="4" s="1"/>
  <c r="AR22" i="4" s="1"/>
  <c r="AS22" i="4" s="1"/>
  <c r="AT22" i="4" s="1"/>
  <c r="AU22" i="4" s="1"/>
  <c r="AV22" i="4" s="1"/>
  <c r="AW22" i="4" s="1"/>
  <c r="AX22" i="4" s="1"/>
  <c r="AY22" i="4" s="1"/>
  <c r="AZ22" i="4" s="1"/>
  <c r="BA22" i="4" s="1"/>
  <c r="BB22" i="4" s="1"/>
  <c r="BC22" i="4" s="1"/>
  <c r="BD22" i="4" s="1"/>
  <c r="BE22" i="4" s="1"/>
  <c r="BF22" i="4" s="1"/>
  <c r="BG22" i="4" s="1"/>
  <c r="BH22" i="4" s="1"/>
  <c r="BI22" i="4" s="1"/>
  <c r="BJ22" i="4" s="1"/>
  <c r="BK22" i="4" s="1"/>
  <c r="BL22" i="4" s="1"/>
  <c r="L24" i="4"/>
  <c r="M24" i="4" s="1"/>
  <c r="N24" i="4" s="1"/>
  <c r="O24" i="4" s="1"/>
  <c r="P24" i="4" s="1"/>
  <c r="Q24" i="4" s="1"/>
  <c r="R24" i="4" s="1"/>
  <c r="S24" i="4" s="1"/>
  <c r="T24" i="4" s="1"/>
  <c r="U24" i="4" s="1"/>
  <c r="V24" i="4" s="1"/>
  <c r="W24" i="4" s="1"/>
  <c r="X24" i="4" s="1"/>
  <c r="Y24" i="4" s="1"/>
  <c r="Z24" i="4" s="1"/>
  <c r="AA24" i="4" s="1"/>
  <c r="AB24" i="4" s="1"/>
  <c r="AC24" i="4" s="1"/>
  <c r="AD24" i="4" s="1"/>
  <c r="AE24" i="4" s="1"/>
  <c r="AF24" i="4" s="1"/>
  <c r="AG24" i="4" s="1"/>
  <c r="AH24" i="4" s="1"/>
  <c r="AI24" i="4" s="1"/>
  <c r="AJ24" i="4" s="1"/>
  <c r="AK24" i="4" s="1"/>
  <c r="AL24" i="4" s="1"/>
  <c r="AM24" i="4" s="1"/>
  <c r="AN24" i="4" s="1"/>
  <c r="AO24" i="4" s="1"/>
  <c r="AP24" i="4" s="1"/>
  <c r="AQ24" i="4" s="1"/>
  <c r="AR24" i="4" s="1"/>
  <c r="AS24" i="4" s="1"/>
  <c r="AT24" i="4" s="1"/>
  <c r="AU24" i="4" s="1"/>
  <c r="AV24" i="4" s="1"/>
  <c r="AW24" i="4" s="1"/>
  <c r="AX24" i="4" s="1"/>
  <c r="AY24" i="4" s="1"/>
  <c r="AZ24" i="4" s="1"/>
  <c r="BA24" i="4" s="1"/>
  <c r="BB24" i="4" s="1"/>
  <c r="BC24" i="4" s="1"/>
  <c r="BD24" i="4" s="1"/>
  <c r="BE24" i="4" s="1"/>
  <c r="BF24" i="4" s="1"/>
  <c r="BG24" i="4" s="1"/>
  <c r="BH24" i="4" s="1"/>
  <c r="BI24" i="4" s="1"/>
  <c r="BJ24" i="4" s="1"/>
  <c r="BK24" i="4" s="1"/>
  <c r="BL24" i="4" s="1"/>
  <c r="L329" i="4"/>
  <c r="M329" i="4" s="1"/>
  <c r="N329" i="4" s="1"/>
  <c r="O329" i="4" s="1"/>
  <c r="P329" i="4" s="1"/>
  <c r="Q329" i="4" s="1"/>
  <c r="R329" i="4" s="1"/>
  <c r="S329" i="4" s="1"/>
  <c r="T329" i="4" s="1"/>
  <c r="U329" i="4" s="1"/>
  <c r="V329" i="4" s="1"/>
  <c r="W329" i="4" s="1"/>
  <c r="X329" i="4" s="1"/>
  <c r="Y329" i="4" s="1"/>
  <c r="Z329" i="4" s="1"/>
  <c r="AA329" i="4" s="1"/>
  <c r="AB329" i="4" s="1"/>
  <c r="AC329" i="4" s="1"/>
  <c r="AD329" i="4" s="1"/>
  <c r="AE329" i="4" s="1"/>
  <c r="AF329" i="4" s="1"/>
  <c r="AG329" i="4" s="1"/>
  <c r="AH329" i="4" s="1"/>
  <c r="AI329" i="4" s="1"/>
  <c r="AJ329" i="4" s="1"/>
  <c r="AK329" i="4" s="1"/>
  <c r="AL329" i="4" s="1"/>
  <c r="AM329" i="4" s="1"/>
  <c r="AN329" i="4" s="1"/>
  <c r="AO329" i="4" s="1"/>
  <c r="AP329" i="4" s="1"/>
  <c r="AQ329" i="4" s="1"/>
  <c r="AR329" i="4" s="1"/>
  <c r="AS329" i="4" s="1"/>
  <c r="AT329" i="4" s="1"/>
  <c r="AU329" i="4" s="1"/>
  <c r="AV329" i="4" s="1"/>
  <c r="AW329" i="4" s="1"/>
  <c r="AX329" i="4" s="1"/>
  <c r="AY329" i="4" s="1"/>
  <c r="AZ329" i="4" s="1"/>
  <c r="BA329" i="4" s="1"/>
  <c r="BB329" i="4" s="1"/>
  <c r="BC329" i="4" s="1"/>
  <c r="BD329" i="4" s="1"/>
  <c r="BE329" i="4" s="1"/>
  <c r="BF329" i="4" s="1"/>
  <c r="BG329" i="4" s="1"/>
  <c r="BH329" i="4" s="1"/>
  <c r="BI329" i="4" s="1"/>
  <c r="BJ329" i="4" s="1"/>
  <c r="BK329" i="4" s="1"/>
  <c r="BL329" i="4" s="1"/>
  <c r="L30" i="4"/>
  <c r="M30" i="4" s="1"/>
  <c r="N30" i="4" s="1"/>
  <c r="O30" i="4" s="1"/>
  <c r="P30" i="4" s="1"/>
  <c r="Q30" i="4" s="1"/>
  <c r="R30" i="4" s="1"/>
  <c r="S30" i="4" s="1"/>
  <c r="T30" i="4" s="1"/>
  <c r="U30" i="4" s="1"/>
  <c r="V30" i="4" s="1"/>
  <c r="W30" i="4" s="1"/>
  <c r="X30" i="4" s="1"/>
  <c r="Y30" i="4" s="1"/>
  <c r="Z30" i="4" s="1"/>
  <c r="AA30" i="4" s="1"/>
  <c r="AB30" i="4" s="1"/>
  <c r="AC30" i="4" s="1"/>
  <c r="AD30" i="4" s="1"/>
  <c r="AE30" i="4" s="1"/>
  <c r="AF30" i="4" s="1"/>
  <c r="AG30" i="4" s="1"/>
  <c r="AH30" i="4" s="1"/>
  <c r="AI30" i="4" s="1"/>
  <c r="AJ30" i="4" s="1"/>
  <c r="AK30" i="4" s="1"/>
  <c r="AL30" i="4" s="1"/>
  <c r="AM30" i="4" s="1"/>
  <c r="AN30" i="4" s="1"/>
  <c r="AO30" i="4" s="1"/>
  <c r="AP30" i="4" s="1"/>
  <c r="AQ30" i="4" s="1"/>
  <c r="AR30" i="4" s="1"/>
  <c r="AS30" i="4" s="1"/>
  <c r="AT30" i="4" s="1"/>
  <c r="AU30" i="4" s="1"/>
  <c r="AV30" i="4" s="1"/>
  <c r="AW30" i="4" s="1"/>
  <c r="AX30" i="4" s="1"/>
  <c r="AY30" i="4" s="1"/>
  <c r="AZ30" i="4" s="1"/>
  <c r="BA30" i="4" s="1"/>
  <c r="BB30" i="4" s="1"/>
  <c r="BC30" i="4" s="1"/>
  <c r="BD30" i="4" s="1"/>
  <c r="BE30" i="4" s="1"/>
  <c r="BF30" i="4" s="1"/>
  <c r="BG30" i="4" s="1"/>
  <c r="BH30" i="4" s="1"/>
  <c r="BI30" i="4" s="1"/>
  <c r="BJ30" i="4" s="1"/>
  <c r="BK30" i="4" s="1"/>
  <c r="BL30" i="4" s="1"/>
  <c r="L281" i="4"/>
  <c r="M281" i="4" s="1"/>
  <c r="N281" i="4" s="1"/>
  <c r="O281" i="4" s="1"/>
  <c r="P281" i="4" s="1"/>
  <c r="Q281" i="4" s="1"/>
  <c r="R281" i="4" s="1"/>
  <c r="S281" i="4" s="1"/>
  <c r="T281" i="4" s="1"/>
  <c r="U281" i="4" s="1"/>
  <c r="V281" i="4" s="1"/>
  <c r="W281" i="4" s="1"/>
  <c r="X281" i="4" s="1"/>
  <c r="Y281" i="4" s="1"/>
  <c r="Z281" i="4" s="1"/>
  <c r="AA281" i="4" s="1"/>
  <c r="AB281" i="4" s="1"/>
  <c r="AC281" i="4" s="1"/>
  <c r="AD281" i="4" s="1"/>
  <c r="AE281" i="4" s="1"/>
  <c r="AF281" i="4" s="1"/>
  <c r="AG281" i="4" s="1"/>
  <c r="AH281" i="4" s="1"/>
  <c r="AI281" i="4" s="1"/>
  <c r="AJ281" i="4" s="1"/>
  <c r="AK281" i="4" s="1"/>
  <c r="AL281" i="4" s="1"/>
  <c r="AM281" i="4" s="1"/>
  <c r="AN281" i="4" s="1"/>
  <c r="AO281" i="4" s="1"/>
  <c r="AP281" i="4" s="1"/>
  <c r="AQ281" i="4" s="1"/>
  <c r="AR281" i="4" s="1"/>
  <c r="AS281" i="4" s="1"/>
  <c r="AT281" i="4" s="1"/>
  <c r="AU281" i="4" s="1"/>
  <c r="AV281" i="4" s="1"/>
  <c r="AW281" i="4" s="1"/>
  <c r="AX281" i="4" s="1"/>
  <c r="AY281" i="4" s="1"/>
  <c r="AZ281" i="4" s="1"/>
  <c r="BA281" i="4" s="1"/>
  <c r="BB281" i="4" s="1"/>
  <c r="BC281" i="4" s="1"/>
  <c r="BD281" i="4" s="1"/>
  <c r="BE281" i="4" s="1"/>
  <c r="BF281" i="4" s="1"/>
  <c r="BG281" i="4" s="1"/>
  <c r="BH281" i="4" s="1"/>
  <c r="BI281" i="4" s="1"/>
  <c r="BJ281" i="4" s="1"/>
  <c r="BK281" i="4" s="1"/>
  <c r="BL281" i="4" s="1"/>
  <c r="L255" i="4"/>
  <c r="M255" i="4" s="1"/>
  <c r="N255" i="4" s="1"/>
  <c r="O255" i="4" s="1"/>
  <c r="P255" i="4" s="1"/>
  <c r="Q255" i="4" s="1"/>
  <c r="R255" i="4" s="1"/>
  <c r="S255" i="4" s="1"/>
  <c r="T255" i="4" s="1"/>
  <c r="U255" i="4" s="1"/>
  <c r="V255" i="4" s="1"/>
  <c r="W255" i="4" s="1"/>
  <c r="X255" i="4" s="1"/>
  <c r="Y255" i="4" s="1"/>
  <c r="Z255" i="4" s="1"/>
  <c r="AA255" i="4" s="1"/>
  <c r="AB255" i="4" s="1"/>
  <c r="AC255" i="4" s="1"/>
  <c r="AD255" i="4" s="1"/>
  <c r="AE255" i="4" s="1"/>
  <c r="AF255" i="4" s="1"/>
  <c r="AG255" i="4" s="1"/>
  <c r="AH255" i="4" s="1"/>
  <c r="AI255" i="4" s="1"/>
  <c r="AJ255" i="4" s="1"/>
  <c r="AK255" i="4" s="1"/>
  <c r="AL255" i="4" s="1"/>
  <c r="AM255" i="4" s="1"/>
  <c r="AN255" i="4" s="1"/>
  <c r="AO255" i="4" s="1"/>
  <c r="AP255" i="4" s="1"/>
  <c r="AQ255" i="4" s="1"/>
  <c r="AR255" i="4" s="1"/>
  <c r="AS255" i="4" s="1"/>
  <c r="AT255" i="4" s="1"/>
  <c r="AU255" i="4" s="1"/>
  <c r="AV255" i="4" s="1"/>
  <c r="AW255" i="4" s="1"/>
  <c r="AX255" i="4" s="1"/>
  <c r="AY255" i="4" s="1"/>
  <c r="AZ255" i="4" s="1"/>
  <c r="BA255" i="4" s="1"/>
  <c r="BB255" i="4" s="1"/>
  <c r="BC255" i="4" s="1"/>
  <c r="BD255" i="4" s="1"/>
  <c r="BE255" i="4" s="1"/>
  <c r="BF255" i="4" s="1"/>
  <c r="BG255" i="4" s="1"/>
  <c r="BH255" i="4" s="1"/>
  <c r="BI255" i="4" s="1"/>
  <c r="BJ255" i="4" s="1"/>
  <c r="BK255" i="4" s="1"/>
  <c r="BL255" i="4" s="1"/>
  <c r="L325" i="4"/>
  <c r="M325" i="4" s="1"/>
  <c r="N325" i="4" s="1"/>
  <c r="O325" i="4" s="1"/>
  <c r="P325" i="4" s="1"/>
  <c r="Q325" i="4" s="1"/>
  <c r="R325" i="4" s="1"/>
  <c r="S325" i="4" s="1"/>
  <c r="T325" i="4" s="1"/>
  <c r="U325" i="4" s="1"/>
  <c r="V325" i="4" s="1"/>
  <c r="W325" i="4" s="1"/>
  <c r="X325" i="4" s="1"/>
  <c r="Y325" i="4" s="1"/>
  <c r="Z325" i="4" s="1"/>
  <c r="AA325" i="4" s="1"/>
  <c r="AB325" i="4" s="1"/>
  <c r="AC325" i="4" s="1"/>
  <c r="AD325" i="4" s="1"/>
  <c r="AE325" i="4" s="1"/>
  <c r="AF325" i="4" s="1"/>
  <c r="AG325" i="4" s="1"/>
  <c r="AH325" i="4" s="1"/>
  <c r="AI325" i="4" s="1"/>
  <c r="AJ325" i="4" s="1"/>
  <c r="AK325" i="4" s="1"/>
  <c r="AL325" i="4" s="1"/>
  <c r="AM325" i="4" s="1"/>
  <c r="AN325" i="4" s="1"/>
  <c r="AO325" i="4" s="1"/>
  <c r="AP325" i="4" s="1"/>
  <c r="AQ325" i="4" s="1"/>
  <c r="AR325" i="4" s="1"/>
  <c r="AS325" i="4" s="1"/>
  <c r="AT325" i="4" s="1"/>
  <c r="AU325" i="4" s="1"/>
  <c r="AV325" i="4" s="1"/>
  <c r="AW325" i="4" s="1"/>
  <c r="AX325" i="4" s="1"/>
  <c r="AY325" i="4" s="1"/>
  <c r="AZ325" i="4" s="1"/>
  <c r="BA325" i="4" s="1"/>
  <c r="BB325" i="4" s="1"/>
  <c r="BC325" i="4" s="1"/>
  <c r="BD325" i="4" s="1"/>
  <c r="BE325" i="4" s="1"/>
  <c r="BF325" i="4" s="1"/>
  <c r="BG325" i="4" s="1"/>
  <c r="BH325" i="4" s="1"/>
  <c r="BI325" i="4" s="1"/>
  <c r="BJ325" i="4" s="1"/>
  <c r="BK325" i="4" s="1"/>
  <c r="BL325" i="4" s="1"/>
  <c r="L334" i="4"/>
  <c r="M334" i="4" s="1"/>
  <c r="N334" i="4" s="1"/>
  <c r="O334" i="4" s="1"/>
  <c r="P334" i="4" s="1"/>
  <c r="Q334" i="4" s="1"/>
  <c r="R334" i="4" s="1"/>
  <c r="S334" i="4" s="1"/>
  <c r="T334" i="4" s="1"/>
  <c r="U334" i="4" s="1"/>
  <c r="V334" i="4" s="1"/>
  <c r="W334" i="4" s="1"/>
  <c r="X334" i="4" s="1"/>
  <c r="Y334" i="4" s="1"/>
  <c r="Z334" i="4" s="1"/>
  <c r="AA334" i="4" s="1"/>
  <c r="AB334" i="4" s="1"/>
  <c r="AC334" i="4" s="1"/>
  <c r="AD334" i="4" s="1"/>
  <c r="AE334" i="4" s="1"/>
  <c r="AF334" i="4" s="1"/>
  <c r="AG334" i="4" s="1"/>
  <c r="AH334" i="4" s="1"/>
  <c r="AI334" i="4" s="1"/>
  <c r="AJ334" i="4" s="1"/>
  <c r="AK334" i="4" s="1"/>
  <c r="AL334" i="4" s="1"/>
  <c r="AM334" i="4" s="1"/>
  <c r="AN334" i="4" s="1"/>
  <c r="AO334" i="4" s="1"/>
  <c r="AP334" i="4" s="1"/>
  <c r="AQ334" i="4" s="1"/>
  <c r="AR334" i="4" s="1"/>
  <c r="AS334" i="4" s="1"/>
  <c r="AT334" i="4" s="1"/>
  <c r="AU334" i="4" s="1"/>
  <c r="AV334" i="4" s="1"/>
  <c r="AW334" i="4" s="1"/>
  <c r="AX334" i="4" s="1"/>
  <c r="AY334" i="4" s="1"/>
  <c r="AZ334" i="4" s="1"/>
  <c r="BA334" i="4" s="1"/>
  <c r="BB334" i="4" s="1"/>
  <c r="BC334" i="4" s="1"/>
  <c r="BD334" i="4" s="1"/>
  <c r="BE334" i="4" s="1"/>
  <c r="BF334" i="4" s="1"/>
  <c r="BG334" i="4" s="1"/>
  <c r="BH334" i="4" s="1"/>
  <c r="BI334" i="4" s="1"/>
  <c r="BJ334" i="4" s="1"/>
  <c r="BK334" i="4" s="1"/>
  <c r="BL334" i="4" s="1"/>
  <c r="N126" i="4"/>
  <c r="O126" i="4" s="1"/>
  <c r="P126" i="4" s="1"/>
  <c r="Q126" i="4" s="1"/>
  <c r="R126" i="4" s="1"/>
  <c r="S126" i="4" s="1"/>
  <c r="T126" i="4" s="1"/>
  <c r="U126" i="4" s="1"/>
  <c r="V126" i="4" s="1"/>
  <c r="W126" i="4" s="1"/>
  <c r="X126" i="4" s="1"/>
  <c r="Y126" i="4" s="1"/>
  <c r="Z126" i="4" s="1"/>
  <c r="AA126" i="4" s="1"/>
  <c r="AB126" i="4" s="1"/>
  <c r="AC126" i="4" s="1"/>
  <c r="AD126" i="4" s="1"/>
  <c r="AE126" i="4" s="1"/>
  <c r="AF126" i="4" s="1"/>
  <c r="AG126" i="4" s="1"/>
  <c r="AH126" i="4" s="1"/>
  <c r="AI126" i="4" s="1"/>
  <c r="AJ126" i="4" s="1"/>
  <c r="AK126" i="4" s="1"/>
  <c r="AL126" i="4" s="1"/>
  <c r="AM126" i="4" s="1"/>
  <c r="AN126" i="4" s="1"/>
  <c r="AO126" i="4" s="1"/>
  <c r="AP126" i="4" s="1"/>
  <c r="AQ126" i="4" s="1"/>
  <c r="AR126" i="4" s="1"/>
  <c r="AS126" i="4" s="1"/>
  <c r="AT126" i="4" s="1"/>
  <c r="AU126" i="4" s="1"/>
  <c r="AV126" i="4" s="1"/>
  <c r="AW126" i="4" s="1"/>
  <c r="AX126" i="4" s="1"/>
  <c r="AY126" i="4" s="1"/>
  <c r="AZ126" i="4" s="1"/>
  <c r="BA126" i="4" s="1"/>
  <c r="BB126" i="4" s="1"/>
  <c r="BC126" i="4" s="1"/>
  <c r="BD126" i="4" s="1"/>
  <c r="BE126" i="4" s="1"/>
  <c r="BF126" i="4" s="1"/>
  <c r="BG126" i="4" s="1"/>
  <c r="BH126" i="4" s="1"/>
  <c r="BI126" i="4" s="1"/>
  <c r="BJ126" i="4" s="1"/>
  <c r="BK126" i="4" s="1"/>
  <c r="BL126" i="4" s="1"/>
  <c r="BM126" i="4" s="1"/>
  <c r="BN126" i="4" s="1"/>
  <c r="L194" i="4"/>
  <c r="M194" i="4" s="1"/>
  <c r="N194" i="4" s="1"/>
  <c r="O194" i="4" s="1"/>
  <c r="P194" i="4" s="1"/>
  <c r="Q194" i="4" s="1"/>
  <c r="R194" i="4" s="1"/>
  <c r="S194" i="4" s="1"/>
  <c r="T194" i="4" s="1"/>
  <c r="U194" i="4" s="1"/>
  <c r="V194" i="4" s="1"/>
  <c r="W194" i="4" s="1"/>
  <c r="X194" i="4" s="1"/>
  <c r="Y194" i="4" s="1"/>
  <c r="Z194" i="4" s="1"/>
  <c r="AA194" i="4" s="1"/>
  <c r="AB194" i="4" s="1"/>
  <c r="AC194" i="4" s="1"/>
  <c r="AD194" i="4" s="1"/>
  <c r="AE194" i="4" s="1"/>
  <c r="AF194" i="4" s="1"/>
  <c r="AG194" i="4" s="1"/>
  <c r="AH194" i="4" s="1"/>
  <c r="AI194" i="4" s="1"/>
  <c r="AJ194" i="4" s="1"/>
  <c r="AK194" i="4" s="1"/>
  <c r="AL194" i="4" s="1"/>
  <c r="AM194" i="4" s="1"/>
  <c r="AN194" i="4" s="1"/>
  <c r="AO194" i="4" s="1"/>
  <c r="AP194" i="4" s="1"/>
  <c r="AQ194" i="4" s="1"/>
  <c r="AR194" i="4" s="1"/>
  <c r="AS194" i="4" s="1"/>
  <c r="AT194" i="4" s="1"/>
  <c r="AU194" i="4" s="1"/>
  <c r="AV194" i="4" s="1"/>
  <c r="AW194" i="4" s="1"/>
  <c r="AX194" i="4" s="1"/>
  <c r="AY194" i="4" s="1"/>
  <c r="AZ194" i="4" s="1"/>
  <c r="BA194" i="4" s="1"/>
  <c r="BB194" i="4" s="1"/>
  <c r="BC194" i="4" s="1"/>
  <c r="BD194" i="4" s="1"/>
  <c r="BE194" i="4" s="1"/>
  <c r="BF194" i="4" s="1"/>
  <c r="BG194" i="4" s="1"/>
  <c r="BH194" i="4" s="1"/>
  <c r="BI194" i="4" s="1"/>
  <c r="BJ194" i="4" s="1"/>
  <c r="BK194" i="4" s="1"/>
  <c r="BL194" i="4" s="1"/>
  <c r="L257" i="4"/>
  <c r="M257" i="4" s="1"/>
  <c r="N257" i="4" s="1"/>
  <c r="O257" i="4" s="1"/>
  <c r="P257" i="4" s="1"/>
  <c r="Q257" i="4" s="1"/>
  <c r="R257" i="4" s="1"/>
  <c r="S257" i="4" s="1"/>
  <c r="T257" i="4" s="1"/>
  <c r="U257" i="4" s="1"/>
  <c r="V257" i="4" s="1"/>
  <c r="W257" i="4" s="1"/>
  <c r="X257" i="4" s="1"/>
  <c r="Y257" i="4" s="1"/>
  <c r="Z257" i="4" s="1"/>
  <c r="AA257" i="4" s="1"/>
  <c r="AB257" i="4" s="1"/>
  <c r="AC257" i="4" s="1"/>
  <c r="AD257" i="4" s="1"/>
  <c r="AE257" i="4" s="1"/>
  <c r="AF257" i="4" s="1"/>
  <c r="AG257" i="4" s="1"/>
  <c r="AH257" i="4" s="1"/>
  <c r="AI257" i="4" s="1"/>
  <c r="AJ257" i="4" s="1"/>
  <c r="AK257" i="4" s="1"/>
  <c r="AL257" i="4" s="1"/>
  <c r="AM257" i="4" s="1"/>
  <c r="AN257" i="4" s="1"/>
  <c r="AO257" i="4" s="1"/>
  <c r="AP257" i="4" s="1"/>
  <c r="AQ257" i="4" s="1"/>
  <c r="AR257" i="4" s="1"/>
  <c r="AS257" i="4" s="1"/>
  <c r="AT257" i="4" s="1"/>
  <c r="AU257" i="4" s="1"/>
  <c r="AV257" i="4" s="1"/>
  <c r="AW257" i="4" s="1"/>
  <c r="AX257" i="4" s="1"/>
  <c r="AY257" i="4" s="1"/>
  <c r="AZ257" i="4" s="1"/>
  <c r="BA257" i="4" s="1"/>
  <c r="BB257" i="4" s="1"/>
  <c r="BC257" i="4" s="1"/>
  <c r="BD257" i="4" s="1"/>
  <c r="BE257" i="4" s="1"/>
  <c r="BF257" i="4" s="1"/>
  <c r="BG257" i="4" s="1"/>
  <c r="BH257" i="4" s="1"/>
  <c r="BI257" i="4" s="1"/>
  <c r="BJ257" i="4" s="1"/>
  <c r="BK257" i="4" s="1"/>
  <c r="BL257" i="4" s="1"/>
  <c r="L45" i="4"/>
  <c r="M45" i="4" s="1"/>
  <c r="N45" i="4" s="1"/>
  <c r="O45" i="4" s="1"/>
  <c r="P45" i="4" s="1"/>
  <c r="Q45" i="4" s="1"/>
  <c r="R45" i="4" s="1"/>
  <c r="S45" i="4" s="1"/>
  <c r="T45" i="4" s="1"/>
  <c r="U45" i="4" s="1"/>
  <c r="V45" i="4" s="1"/>
  <c r="W45" i="4" s="1"/>
  <c r="X45" i="4" s="1"/>
  <c r="Y45" i="4" s="1"/>
  <c r="Z45" i="4" s="1"/>
  <c r="AA45" i="4" s="1"/>
  <c r="AB45" i="4" s="1"/>
  <c r="AC45" i="4" s="1"/>
  <c r="AD45" i="4" s="1"/>
  <c r="AE45" i="4" s="1"/>
  <c r="AF45" i="4" s="1"/>
  <c r="AG45" i="4" s="1"/>
  <c r="AH45" i="4" s="1"/>
  <c r="AI45" i="4" s="1"/>
  <c r="AJ45" i="4" s="1"/>
  <c r="AK45" i="4" s="1"/>
  <c r="AL45" i="4" s="1"/>
  <c r="AM45" i="4" s="1"/>
  <c r="AN45" i="4" s="1"/>
  <c r="AO45" i="4" s="1"/>
  <c r="AP45" i="4" s="1"/>
  <c r="AQ45" i="4" s="1"/>
  <c r="AR45" i="4" s="1"/>
  <c r="AS45" i="4" s="1"/>
  <c r="AT45" i="4" s="1"/>
  <c r="AU45" i="4" s="1"/>
  <c r="AV45" i="4" s="1"/>
  <c r="AW45" i="4" s="1"/>
  <c r="AX45" i="4" s="1"/>
  <c r="AY45" i="4" s="1"/>
  <c r="AZ45" i="4" s="1"/>
  <c r="BA45" i="4" s="1"/>
  <c r="BB45" i="4" s="1"/>
  <c r="BC45" i="4" s="1"/>
  <c r="BD45" i="4" s="1"/>
  <c r="BE45" i="4" s="1"/>
  <c r="BF45" i="4" s="1"/>
  <c r="BG45" i="4" s="1"/>
  <c r="BH45" i="4" s="1"/>
  <c r="BI45" i="4" s="1"/>
  <c r="BJ45" i="4" s="1"/>
  <c r="BK45" i="4" s="1"/>
  <c r="BL45" i="4" s="1"/>
  <c r="R16" i="6"/>
  <c r="S16" i="6" s="1"/>
  <c r="T16" i="6" s="1"/>
  <c r="U16" i="6" s="1"/>
  <c r="V16" i="6" s="1"/>
  <c r="W16" i="6" s="1"/>
  <c r="X16" i="6" s="1"/>
  <c r="Y16" i="6" s="1"/>
  <c r="Z16" i="6" s="1"/>
  <c r="AA16" i="6" s="1"/>
  <c r="AB16" i="6" s="1"/>
  <c r="AC16" i="6" s="1"/>
  <c r="AD16" i="6" s="1"/>
  <c r="AE16" i="6" s="1"/>
  <c r="AF16" i="6" s="1"/>
  <c r="AG16" i="6" s="1"/>
  <c r="AH16" i="6" s="1"/>
  <c r="AI16" i="6" s="1"/>
  <c r="AJ16" i="6" s="1"/>
  <c r="AK16" i="6" s="1"/>
  <c r="AL16" i="6" s="1"/>
  <c r="AM16" i="6" s="1"/>
  <c r="AN16" i="6" s="1"/>
  <c r="AO16" i="6" s="1"/>
  <c r="AP16" i="6" s="1"/>
  <c r="AQ16" i="6" s="1"/>
  <c r="AR16" i="6" s="1"/>
  <c r="AS16" i="6" s="1"/>
  <c r="AT16" i="6" s="1"/>
  <c r="AU16" i="6" s="1"/>
  <c r="AV16" i="6" s="1"/>
  <c r="AW16" i="6" s="1"/>
  <c r="AX16" i="6" s="1"/>
  <c r="AY16" i="6" s="1"/>
  <c r="AZ16" i="6" s="1"/>
  <c r="BA16" i="6" s="1"/>
  <c r="BB16" i="6" s="1"/>
  <c r="BC16" i="6" s="1"/>
  <c r="BD16" i="6" s="1"/>
  <c r="BE16" i="6" s="1"/>
  <c r="BF16" i="6" s="1"/>
  <c r="BG16" i="6" s="1"/>
  <c r="BH16" i="6" s="1"/>
  <c r="BI16" i="6" s="1"/>
  <c r="BJ16" i="6" s="1"/>
  <c r="BK16" i="6" s="1"/>
  <c r="BL16" i="6" s="1"/>
  <c r="BM16" i="6" s="1"/>
  <c r="BN16" i="6" s="1"/>
  <c r="BO16" i="6" s="1"/>
  <c r="BP16" i="6" s="1"/>
  <c r="BQ16" i="6" s="1"/>
  <c r="BR16" i="6" s="1"/>
  <c r="L35" i="4"/>
  <c r="M35" i="4" s="1"/>
  <c r="N35" i="4" s="1"/>
  <c r="O35" i="4" s="1"/>
  <c r="P35" i="4" s="1"/>
  <c r="Q35" i="4" s="1"/>
  <c r="R35" i="4" s="1"/>
  <c r="S35" i="4" s="1"/>
  <c r="T35" i="4" s="1"/>
  <c r="U35" i="4" s="1"/>
  <c r="V35" i="4" s="1"/>
  <c r="W35" i="4" s="1"/>
  <c r="X35" i="4" s="1"/>
  <c r="Y35" i="4" s="1"/>
  <c r="Z35" i="4" s="1"/>
  <c r="AA35" i="4" s="1"/>
  <c r="AB35" i="4" s="1"/>
  <c r="AC35" i="4" s="1"/>
  <c r="AD35" i="4" s="1"/>
  <c r="AE35" i="4" s="1"/>
  <c r="AF35" i="4" s="1"/>
  <c r="AG35" i="4" s="1"/>
  <c r="AH35" i="4" s="1"/>
  <c r="AI35" i="4" s="1"/>
  <c r="AJ35" i="4" s="1"/>
  <c r="AK35" i="4" s="1"/>
  <c r="AL35" i="4" s="1"/>
  <c r="AM35" i="4" s="1"/>
  <c r="AN35" i="4" s="1"/>
  <c r="AO35" i="4" s="1"/>
  <c r="AP35" i="4" s="1"/>
  <c r="AQ35" i="4" s="1"/>
  <c r="AR35" i="4" s="1"/>
  <c r="AS35" i="4" s="1"/>
  <c r="AT35" i="4" s="1"/>
  <c r="AU35" i="4" s="1"/>
  <c r="AV35" i="4" s="1"/>
  <c r="AW35" i="4" s="1"/>
  <c r="AX35" i="4" s="1"/>
  <c r="AY35" i="4" s="1"/>
  <c r="AZ35" i="4" s="1"/>
  <c r="BA35" i="4" s="1"/>
  <c r="BB35" i="4" s="1"/>
  <c r="BC35" i="4" s="1"/>
  <c r="BD35" i="4" s="1"/>
  <c r="BE35" i="4" s="1"/>
  <c r="BF35" i="4" s="1"/>
  <c r="BG35" i="4" s="1"/>
  <c r="BH35" i="4" s="1"/>
  <c r="BI35" i="4" s="1"/>
  <c r="BJ35" i="4" s="1"/>
  <c r="BK35" i="4" s="1"/>
  <c r="BL35" i="4" s="1"/>
  <c r="L205" i="4"/>
  <c r="M205" i="4" s="1"/>
  <c r="N205" i="4" s="1"/>
  <c r="O205" i="4" s="1"/>
  <c r="P205" i="4" s="1"/>
  <c r="Q205" i="4" s="1"/>
  <c r="R205" i="4" s="1"/>
  <c r="S205" i="4" s="1"/>
  <c r="T205" i="4" s="1"/>
  <c r="U205" i="4" s="1"/>
  <c r="V205" i="4" s="1"/>
  <c r="W205" i="4" s="1"/>
  <c r="X205" i="4" s="1"/>
  <c r="Y205" i="4" s="1"/>
  <c r="Z205" i="4" s="1"/>
  <c r="AA205" i="4" s="1"/>
  <c r="AB205" i="4" s="1"/>
  <c r="AC205" i="4" s="1"/>
  <c r="AD205" i="4" s="1"/>
  <c r="AE205" i="4" s="1"/>
  <c r="AF205" i="4" s="1"/>
  <c r="AG205" i="4" s="1"/>
  <c r="AH205" i="4" s="1"/>
  <c r="AI205" i="4" s="1"/>
  <c r="AJ205" i="4" s="1"/>
  <c r="AK205" i="4" s="1"/>
  <c r="AL205" i="4" s="1"/>
  <c r="AM205" i="4" s="1"/>
  <c r="AN205" i="4" s="1"/>
  <c r="AO205" i="4" s="1"/>
  <c r="AP205" i="4" s="1"/>
  <c r="AQ205" i="4" s="1"/>
  <c r="AR205" i="4" s="1"/>
  <c r="AS205" i="4" s="1"/>
  <c r="AT205" i="4" s="1"/>
  <c r="AU205" i="4" s="1"/>
  <c r="AV205" i="4" s="1"/>
  <c r="AW205" i="4" s="1"/>
  <c r="AX205" i="4" s="1"/>
  <c r="AY205" i="4" s="1"/>
  <c r="AZ205" i="4" s="1"/>
  <c r="BA205" i="4" s="1"/>
  <c r="BB205" i="4" s="1"/>
  <c r="BC205" i="4" s="1"/>
  <c r="BD205" i="4" s="1"/>
  <c r="BE205" i="4" s="1"/>
  <c r="BF205" i="4" s="1"/>
  <c r="BG205" i="4" s="1"/>
  <c r="BH205" i="4" s="1"/>
  <c r="BI205" i="4" s="1"/>
  <c r="BJ205" i="4" s="1"/>
  <c r="BK205" i="4" s="1"/>
  <c r="BL205" i="4" s="1"/>
  <c r="L9" i="4"/>
  <c r="M9" i="4" s="1"/>
  <c r="N9" i="4" s="1"/>
  <c r="O9" i="4" s="1"/>
  <c r="P9" i="4" s="1"/>
  <c r="Q9" i="4" s="1"/>
  <c r="R9" i="4" s="1"/>
  <c r="S9" i="4" s="1"/>
  <c r="T9" i="4" s="1"/>
  <c r="U9" i="4" s="1"/>
  <c r="V9" i="4" s="1"/>
  <c r="W9" i="4" s="1"/>
  <c r="X9" i="4" s="1"/>
  <c r="Y9" i="4" s="1"/>
  <c r="Z9" i="4" s="1"/>
  <c r="AA9" i="4" s="1"/>
  <c r="AB9" i="4" s="1"/>
  <c r="AC9" i="4" s="1"/>
  <c r="AD9" i="4" s="1"/>
  <c r="AE9" i="4" s="1"/>
  <c r="AF9" i="4" s="1"/>
  <c r="AG9" i="4" s="1"/>
  <c r="AH9" i="4" s="1"/>
  <c r="AI9" i="4" s="1"/>
  <c r="AJ9" i="4" s="1"/>
  <c r="AK9" i="4" s="1"/>
  <c r="AL9" i="4" s="1"/>
  <c r="AM9" i="4" s="1"/>
  <c r="AN9" i="4" s="1"/>
  <c r="AO9" i="4" s="1"/>
  <c r="AP9" i="4" s="1"/>
  <c r="AQ9" i="4" s="1"/>
  <c r="AR9" i="4" s="1"/>
  <c r="AS9" i="4" s="1"/>
  <c r="AT9" i="4" s="1"/>
  <c r="AU9" i="4" s="1"/>
  <c r="AV9" i="4" s="1"/>
  <c r="AW9" i="4" s="1"/>
  <c r="AX9" i="4" s="1"/>
  <c r="AY9" i="4" s="1"/>
  <c r="AZ9" i="4" s="1"/>
  <c r="BA9" i="4" s="1"/>
  <c r="BB9" i="4" s="1"/>
  <c r="BC9" i="4" s="1"/>
  <c r="BD9" i="4" s="1"/>
  <c r="BE9" i="4" s="1"/>
  <c r="BF9" i="4" s="1"/>
  <c r="BG9" i="4" s="1"/>
  <c r="BH9" i="4" s="1"/>
  <c r="BI9" i="4" s="1"/>
  <c r="BJ9" i="4" s="1"/>
  <c r="BK9" i="4" s="1"/>
  <c r="BL9" i="4" s="1"/>
  <c r="L182" i="4"/>
  <c r="M182" i="4" s="1"/>
  <c r="N182" i="4" s="1"/>
  <c r="O182" i="4" s="1"/>
  <c r="P182" i="4" s="1"/>
  <c r="Q182" i="4" s="1"/>
  <c r="R182" i="4" s="1"/>
  <c r="S182" i="4" s="1"/>
  <c r="T182" i="4" s="1"/>
  <c r="U182" i="4" s="1"/>
  <c r="V182" i="4" s="1"/>
  <c r="W182" i="4" s="1"/>
  <c r="X182" i="4" s="1"/>
  <c r="Y182" i="4" s="1"/>
  <c r="Z182" i="4" s="1"/>
  <c r="AA182" i="4" s="1"/>
  <c r="AB182" i="4" s="1"/>
  <c r="AC182" i="4" s="1"/>
  <c r="AD182" i="4" s="1"/>
  <c r="AE182" i="4" s="1"/>
  <c r="AF182" i="4" s="1"/>
  <c r="AG182" i="4" s="1"/>
  <c r="AH182" i="4" s="1"/>
  <c r="AI182" i="4" s="1"/>
  <c r="AJ182" i="4" s="1"/>
  <c r="AK182" i="4" s="1"/>
  <c r="AL182" i="4" s="1"/>
  <c r="AM182" i="4" s="1"/>
  <c r="AN182" i="4" s="1"/>
  <c r="AO182" i="4" s="1"/>
  <c r="AP182" i="4" s="1"/>
  <c r="AQ182" i="4" s="1"/>
  <c r="AR182" i="4" s="1"/>
  <c r="AS182" i="4" s="1"/>
  <c r="AT182" i="4" s="1"/>
  <c r="AU182" i="4" s="1"/>
  <c r="AV182" i="4" s="1"/>
  <c r="AW182" i="4" s="1"/>
  <c r="AX182" i="4" s="1"/>
  <c r="AY182" i="4" s="1"/>
  <c r="AZ182" i="4" s="1"/>
  <c r="BA182" i="4" s="1"/>
  <c r="BB182" i="4" s="1"/>
  <c r="BC182" i="4" s="1"/>
  <c r="BD182" i="4" s="1"/>
  <c r="BE182" i="4" s="1"/>
  <c r="BF182" i="4" s="1"/>
  <c r="BG182" i="4" s="1"/>
  <c r="BH182" i="4" s="1"/>
  <c r="BI182" i="4" s="1"/>
  <c r="BJ182" i="4" s="1"/>
  <c r="BK182" i="4" s="1"/>
  <c r="BL182" i="4" s="1"/>
  <c r="L178" i="4"/>
  <c r="M178" i="4" s="1"/>
  <c r="N178" i="4" s="1"/>
  <c r="O178" i="4" s="1"/>
  <c r="P178" i="4" s="1"/>
  <c r="Q178" i="4" s="1"/>
  <c r="R178" i="4" s="1"/>
  <c r="S178" i="4" s="1"/>
  <c r="T178" i="4" s="1"/>
  <c r="U178" i="4" s="1"/>
  <c r="V178" i="4" s="1"/>
  <c r="W178" i="4" s="1"/>
  <c r="X178" i="4" s="1"/>
  <c r="Y178" i="4" s="1"/>
  <c r="Z178" i="4" s="1"/>
  <c r="AA178" i="4" s="1"/>
  <c r="AB178" i="4" s="1"/>
  <c r="AC178" i="4" s="1"/>
  <c r="AD178" i="4" s="1"/>
  <c r="AE178" i="4" s="1"/>
  <c r="AF178" i="4" s="1"/>
  <c r="AG178" i="4" s="1"/>
  <c r="AH178" i="4" s="1"/>
  <c r="AI178" i="4" s="1"/>
  <c r="AJ178" i="4" s="1"/>
  <c r="AK178" i="4" s="1"/>
  <c r="AL178" i="4" s="1"/>
  <c r="AM178" i="4" s="1"/>
  <c r="AN178" i="4" s="1"/>
  <c r="AO178" i="4" s="1"/>
  <c r="AP178" i="4" s="1"/>
  <c r="AQ178" i="4" s="1"/>
  <c r="AR178" i="4" s="1"/>
  <c r="AS178" i="4" s="1"/>
  <c r="AT178" i="4" s="1"/>
  <c r="AU178" i="4" s="1"/>
  <c r="AV178" i="4" s="1"/>
  <c r="AW178" i="4" s="1"/>
  <c r="AX178" i="4" s="1"/>
  <c r="AY178" i="4" s="1"/>
  <c r="AZ178" i="4" s="1"/>
  <c r="BA178" i="4" s="1"/>
  <c r="BB178" i="4" s="1"/>
  <c r="BC178" i="4" s="1"/>
  <c r="BD178" i="4" s="1"/>
  <c r="BE178" i="4" s="1"/>
  <c r="BF178" i="4" s="1"/>
  <c r="BG178" i="4" s="1"/>
  <c r="BH178" i="4" s="1"/>
  <c r="BI178" i="4" s="1"/>
  <c r="BJ178" i="4" s="1"/>
  <c r="BK178" i="4" s="1"/>
  <c r="BL178" i="4" s="1"/>
  <c r="R22" i="6"/>
  <c r="S22" i="6" s="1"/>
  <c r="T22" i="6" s="1"/>
  <c r="U22" i="6" s="1"/>
  <c r="V22" i="6" s="1"/>
  <c r="W22" i="6" s="1"/>
  <c r="X22" i="6" s="1"/>
  <c r="Y22" i="6" s="1"/>
  <c r="Z22" i="6" s="1"/>
  <c r="AA22" i="6" s="1"/>
  <c r="AB22" i="6" s="1"/>
  <c r="AC22" i="6" s="1"/>
  <c r="AD22" i="6" s="1"/>
  <c r="AE22" i="6" s="1"/>
  <c r="AF22" i="6" s="1"/>
  <c r="AG22" i="6" s="1"/>
  <c r="AH22" i="6" s="1"/>
  <c r="AI22" i="6" s="1"/>
  <c r="AJ22" i="6" s="1"/>
  <c r="AK22" i="6" s="1"/>
  <c r="AL22" i="6" s="1"/>
  <c r="AM22" i="6" s="1"/>
  <c r="AN22" i="6" s="1"/>
  <c r="AO22" i="6" s="1"/>
  <c r="AP22" i="6" s="1"/>
  <c r="AQ22" i="6" s="1"/>
  <c r="AR22" i="6" s="1"/>
  <c r="AS22" i="6" s="1"/>
  <c r="AT22" i="6" s="1"/>
  <c r="AU22" i="6" s="1"/>
  <c r="AV22" i="6" s="1"/>
  <c r="AW22" i="6" s="1"/>
  <c r="AX22" i="6" s="1"/>
  <c r="AY22" i="6" s="1"/>
  <c r="AZ22" i="6" s="1"/>
  <c r="BA22" i="6" s="1"/>
  <c r="BB22" i="6" s="1"/>
  <c r="BC22" i="6" s="1"/>
  <c r="BD22" i="6" s="1"/>
  <c r="BE22" i="6" s="1"/>
  <c r="BF22" i="6" s="1"/>
  <c r="BG22" i="6" s="1"/>
  <c r="BH22" i="6" s="1"/>
  <c r="BI22" i="6" s="1"/>
  <c r="BJ22" i="6" s="1"/>
  <c r="BK22" i="6" s="1"/>
  <c r="BL22" i="6" s="1"/>
  <c r="BM22" i="6" s="1"/>
  <c r="BN22" i="6" s="1"/>
  <c r="BO22" i="6" s="1"/>
  <c r="BP22" i="6" s="1"/>
  <c r="BQ22" i="6" s="1"/>
  <c r="BR22" i="6" s="1"/>
  <c r="L344" i="4"/>
  <c r="M344" i="4" s="1"/>
  <c r="N344" i="4" s="1"/>
  <c r="O344" i="4" s="1"/>
  <c r="P344" i="4" s="1"/>
  <c r="Q344" i="4" s="1"/>
  <c r="R344" i="4" s="1"/>
  <c r="S344" i="4" s="1"/>
  <c r="T344" i="4" s="1"/>
  <c r="U344" i="4" s="1"/>
  <c r="V344" i="4" s="1"/>
  <c r="W344" i="4" s="1"/>
  <c r="X344" i="4" s="1"/>
  <c r="Y344" i="4" s="1"/>
  <c r="Z344" i="4" s="1"/>
  <c r="AA344" i="4" s="1"/>
  <c r="AB344" i="4" s="1"/>
  <c r="AC344" i="4" s="1"/>
  <c r="AD344" i="4" s="1"/>
  <c r="AE344" i="4" s="1"/>
  <c r="AF344" i="4" s="1"/>
  <c r="AG344" i="4" s="1"/>
  <c r="AH344" i="4" s="1"/>
  <c r="AI344" i="4" s="1"/>
  <c r="AJ344" i="4" s="1"/>
  <c r="AK344" i="4" s="1"/>
  <c r="AL344" i="4" s="1"/>
  <c r="AM344" i="4" s="1"/>
  <c r="AN344" i="4" s="1"/>
  <c r="AO344" i="4" s="1"/>
  <c r="AP344" i="4" s="1"/>
  <c r="AQ344" i="4" s="1"/>
  <c r="AR344" i="4" s="1"/>
  <c r="AS344" i="4" s="1"/>
  <c r="AT344" i="4" s="1"/>
  <c r="AU344" i="4" s="1"/>
  <c r="AV344" i="4" s="1"/>
  <c r="AW344" i="4" s="1"/>
  <c r="AX344" i="4" s="1"/>
  <c r="AY344" i="4" s="1"/>
  <c r="AZ344" i="4" s="1"/>
  <c r="BA344" i="4" s="1"/>
  <c r="BB344" i="4" s="1"/>
  <c r="BC344" i="4" s="1"/>
  <c r="BD344" i="4" s="1"/>
  <c r="BE344" i="4" s="1"/>
  <c r="BF344" i="4" s="1"/>
  <c r="BG344" i="4" s="1"/>
  <c r="BH344" i="4" s="1"/>
  <c r="BI344" i="4" s="1"/>
  <c r="BJ344" i="4" s="1"/>
  <c r="BK344" i="4" s="1"/>
  <c r="BL344" i="4" s="1"/>
  <c r="L40" i="4"/>
  <c r="M40" i="4" s="1"/>
  <c r="N40" i="4" s="1"/>
  <c r="O40" i="4" s="1"/>
  <c r="P40" i="4" s="1"/>
  <c r="Q40" i="4" s="1"/>
  <c r="R40" i="4" s="1"/>
  <c r="S40" i="4" s="1"/>
  <c r="T40" i="4" s="1"/>
  <c r="U40" i="4" s="1"/>
  <c r="V40" i="4" s="1"/>
  <c r="W40" i="4" s="1"/>
  <c r="X40" i="4" s="1"/>
  <c r="Y40" i="4" s="1"/>
  <c r="Z40" i="4" s="1"/>
  <c r="AA40" i="4" s="1"/>
  <c r="AB40" i="4" s="1"/>
  <c r="AC40" i="4" s="1"/>
  <c r="AD40" i="4" s="1"/>
  <c r="AE40" i="4" s="1"/>
  <c r="AF40" i="4" s="1"/>
  <c r="AG40" i="4" s="1"/>
  <c r="AH40" i="4" s="1"/>
  <c r="AI40" i="4" s="1"/>
  <c r="AJ40" i="4" s="1"/>
  <c r="AK40" i="4" s="1"/>
  <c r="AL40" i="4" s="1"/>
  <c r="AM40" i="4" s="1"/>
  <c r="AN40" i="4" s="1"/>
  <c r="AO40" i="4" s="1"/>
  <c r="AP40" i="4" s="1"/>
  <c r="AQ40" i="4" s="1"/>
  <c r="AR40" i="4" s="1"/>
  <c r="AS40" i="4" s="1"/>
  <c r="AT40" i="4" s="1"/>
  <c r="AU40" i="4" s="1"/>
  <c r="AV40" i="4" s="1"/>
  <c r="AW40" i="4" s="1"/>
  <c r="AX40" i="4" s="1"/>
  <c r="AY40" i="4" s="1"/>
  <c r="AZ40" i="4" s="1"/>
  <c r="BA40" i="4" s="1"/>
  <c r="BB40" i="4" s="1"/>
  <c r="BC40" i="4" s="1"/>
  <c r="BD40" i="4" s="1"/>
  <c r="BE40" i="4" s="1"/>
  <c r="BF40" i="4" s="1"/>
  <c r="BG40" i="4" s="1"/>
  <c r="BH40" i="4" s="1"/>
  <c r="BI40" i="4" s="1"/>
  <c r="BJ40" i="4" s="1"/>
  <c r="BK40" i="4" s="1"/>
  <c r="BL40" i="4" s="1"/>
  <c r="L317" i="4"/>
  <c r="M317" i="4" s="1"/>
  <c r="N317" i="4" s="1"/>
  <c r="O317" i="4" s="1"/>
  <c r="P317" i="4" s="1"/>
  <c r="Q317" i="4" s="1"/>
  <c r="R317" i="4" s="1"/>
  <c r="S317" i="4" s="1"/>
  <c r="T317" i="4" s="1"/>
  <c r="U317" i="4" s="1"/>
  <c r="V317" i="4" s="1"/>
  <c r="W317" i="4" s="1"/>
  <c r="X317" i="4" s="1"/>
  <c r="Y317" i="4" s="1"/>
  <c r="Z317" i="4" s="1"/>
  <c r="AA317" i="4" s="1"/>
  <c r="AB317" i="4" s="1"/>
  <c r="AC317" i="4" s="1"/>
  <c r="AD317" i="4" s="1"/>
  <c r="AE317" i="4" s="1"/>
  <c r="AF317" i="4" s="1"/>
  <c r="AG317" i="4" s="1"/>
  <c r="AH317" i="4" s="1"/>
  <c r="AI317" i="4" s="1"/>
  <c r="AJ317" i="4" s="1"/>
  <c r="AK317" i="4" s="1"/>
  <c r="AL317" i="4" s="1"/>
  <c r="AM317" i="4" s="1"/>
  <c r="AN317" i="4" s="1"/>
  <c r="AO317" i="4" s="1"/>
  <c r="AP317" i="4" s="1"/>
  <c r="AQ317" i="4" s="1"/>
  <c r="AR317" i="4" s="1"/>
  <c r="AS317" i="4" s="1"/>
  <c r="AT317" i="4" s="1"/>
  <c r="AU317" i="4" s="1"/>
  <c r="AV317" i="4" s="1"/>
  <c r="AW317" i="4" s="1"/>
  <c r="AX317" i="4" s="1"/>
  <c r="AY317" i="4" s="1"/>
  <c r="AZ317" i="4" s="1"/>
  <c r="BA317" i="4" s="1"/>
  <c r="BB317" i="4" s="1"/>
  <c r="BC317" i="4" s="1"/>
  <c r="BD317" i="4" s="1"/>
  <c r="BE317" i="4" s="1"/>
  <c r="BF317" i="4" s="1"/>
  <c r="BG317" i="4" s="1"/>
  <c r="BH317" i="4" s="1"/>
  <c r="BI317" i="4" s="1"/>
  <c r="BJ317" i="4" s="1"/>
  <c r="BK317" i="4" s="1"/>
  <c r="BL317" i="4" s="1"/>
  <c r="L306" i="4"/>
  <c r="M306" i="4" s="1"/>
  <c r="N306" i="4" s="1"/>
  <c r="O306" i="4" s="1"/>
  <c r="P306" i="4" s="1"/>
  <c r="Q306" i="4" s="1"/>
  <c r="R306" i="4" s="1"/>
  <c r="S306" i="4" s="1"/>
  <c r="T306" i="4" s="1"/>
  <c r="U306" i="4" s="1"/>
  <c r="V306" i="4" s="1"/>
  <c r="W306" i="4" s="1"/>
  <c r="X306" i="4" s="1"/>
  <c r="Y306" i="4" s="1"/>
  <c r="Z306" i="4" s="1"/>
  <c r="AA306" i="4" s="1"/>
  <c r="AB306" i="4" s="1"/>
  <c r="AC306" i="4" s="1"/>
  <c r="AD306" i="4" s="1"/>
  <c r="AE306" i="4" s="1"/>
  <c r="AF306" i="4" s="1"/>
  <c r="AG306" i="4" s="1"/>
  <c r="AH306" i="4" s="1"/>
  <c r="AI306" i="4" s="1"/>
  <c r="AJ306" i="4" s="1"/>
  <c r="AK306" i="4" s="1"/>
  <c r="AL306" i="4" s="1"/>
  <c r="AM306" i="4" s="1"/>
  <c r="AN306" i="4" s="1"/>
  <c r="AO306" i="4" s="1"/>
  <c r="AP306" i="4" s="1"/>
  <c r="AQ306" i="4" s="1"/>
  <c r="AR306" i="4" s="1"/>
  <c r="AS306" i="4" s="1"/>
  <c r="AT306" i="4" s="1"/>
  <c r="AU306" i="4" s="1"/>
  <c r="AV306" i="4" s="1"/>
  <c r="AW306" i="4" s="1"/>
  <c r="AX306" i="4" s="1"/>
  <c r="AY306" i="4" s="1"/>
  <c r="AZ306" i="4" s="1"/>
  <c r="BA306" i="4" s="1"/>
  <c r="BB306" i="4" s="1"/>
  <c r="BC306" i="4" s="1"/>
  <c r="BD306" i="4" s="1"/>
  <c r="BE306" i="4" s="1"/>
  <c r="BF306" i="4" s="1"/>
  <c r="BG306" i="4" s="1"/>
  <c r="BH306" i="4" s="1"/>
  <c r="BI306" i="4" s="1"/>
  <c r="BJ306" i="4" s="1"/>
  <c r="BK306" i="4" s="1"/>
  <c r="BL306" i="4" s="1"/>
  <c r="L27" i="4"/>
  <c r="M27" i="4" s="1"/>
  <c r="N27" i="4" s="1"/>
  <c r="O27" i="4" s="1"/>
  <c r="P27" i="4" s="1"/>
  <c r="Q27" i="4" s="1"/>
  <c r="R27" i="4" s="1"/>
  <c r="S27" i="4" s="1"/>
  <c r="T27" i="4" s="1"/>
  <c r="U27" i="4" s="1"/>
  <c r="V27" i="4" s="1"/>
  <c r="W27" i="4" s="1"/>
  <c r="X27" i="4" s="1"/>
  <c r="Y27" i="4" s="1"/>
  <c r="Z27" i="4" s="1"/>
  <c r="AA27" i="4" s="1"/>
  <c r="AB27" i="4" s="1"/>
  <c r="AC27" i="4" s="1"/>
  <c r="AD27" i="4" s="1"/>
  <c r="AE27" i="4" s="1"/>
  <c r="AF27" i="4" s="1"/>
  <c r="AG27" i="4" s="1"/>
  <c r="AH27" i="4" s="1"/>
  <c r="AI27" i="4" s="1"/>
  <c r="AJ27" i="4" s="1"/>
  <c r="AK27" i="4" s="1"/>
  <c r="AL27" i="4" s="1"/>
  <c r="AM27" i="4" s="1"/>
  <c r="AN27" i="4" s="1"/>
  <c r="AO27" i="4" s="1"/>
  <c r="AP27" i="4" s="1"/>
  <c r="AQ27" i="4" s="1"/>
  <c r="AR27" i="4" s="1"/>
  <c r="AS27" i="4" s="1"/>
  <c r="AT27" i="4" s="1"/>
  <c r="AU27" i="4" s="1"/>
  <c r="AV27" i="4" s="1"/>
  <c r="AW27" i="4" s="1"/>
  <c r="AX27" i="4" s="1"/>
  <c r="AY27" i="4" s="1"/>
  <c r="AZ27" i="4" s="1"/>
  <c r="BA27" i="4" s="1"/>
  <c r="BB27" i="4" s="1"/>
  <c r="BC27" i="4" s="1"/>
  <c r="BD27" i="4" s="1"/>
  <c r="BE27" i="4" s="1"/>
  <c r="BF27" i="4" s="1"/>
  <c r="BG27" i="4" s="1"/>
  <c r="BH27" i="4" s="1"/>
  <c r="BI27" i="4" s="1"/>
  <c r="BJ27" i="4" s="1"/>
  <c r="BK27" i="4" s="1"/>
  <c r="BL27" i="4" s="1"/>
  <c r="L290" i="4"/>
  <c r="M290" i="4" s="1"/>
  <c r="N290" i="4" s="1"/>
  <c r="O290" i="4" s="1"/>
  <c r="P290" i="4" s="1"/>
  <c r="Q290" i="4" s="1"/>
  <c r="R290" i="4" s="1"/>
  <c r="S290" i="4" s="1"/>
  <c r="T290" i="4" s="1"/>
  <c r="U290" i="4" s="1"/>
  <c r="V290" i="4" s="1"/>
  <c r="W290" i="4" s="1"/>
  <c r="X290" i="4" s="1"/>
  <c r="Y290" i="4" s="1"/>
  <c r="Z290" i="4" s="1"/>
  <c r="AA290" i="4" s="1"/>
  <c r="AB290" i="4" s="1"/>
  <c r="AC290" i="4" s="1"/>
  <c r="AD290" i="4" s="1"/>
  <c r="AE290" i="4" s="1"/>
  <c r="AF290" i="4" s="1"/>
  <c r="AG290" i="4" s="1"/>
  <c r="AH290" i="4" s="1"/>
  <c r="AI290" i="4" s="1"/>
  <c r="AJ290" i="4" s="1"/>
  <c r="AK290" i="4" s="1"/>
  <c r="AL290" i="4" s="1"/>
  <c r="AM290" i="4" s="1"/>
  <c r="AN290" i="4" s="1"/>
  <c r="AO290" i="4" s="1"/>
  <c r="AP290" i="4" s="1"/>
  <c r="AQ290" i="4" s="1"/>
  <c r="AR290" i="4" s="1"/>
  <c r="AS290" i="4" s="1"/>
  <c r="AT290" i="4" s="1"/>
  <c r="AU290" i="4" s="1"/>
  <c r="AV290" i="4" s="1"/>
  <c r="AW290" i="4" s="1"/>
  <c r="AX290" i="4" s="1"/>
  <c r="AY290" i="4" s="1"/>
  <c r="AZ290" i="4" s="1"/>
  <c r="BA290" i="4" s="1"/>
  <c r="BB290" i="4" s="1"/>
  <c r="BC290" i="4" s="1"/>
  <c r="BD290" i="4" s="1"/>
  <c r="BE290" i="4" s="1"/>
  <c r="BF290" i="4" s="1"/>
  <c r="BG290" i="4" s="1"/>
  <c r="BH290" i="4" s="1"/>
  <c r="BI290" i="4" s="1"/>
  <c r="BJ290" i="4" s="1"/>
  <c r="BK290" i="4" s="1"/>
  <c r="BL290" i="4" s="1"/>
  <c r="L177" i="4"/>
  <c r="M177" i="4" s="1"/>
  <c r="N177" i="4" s="1"/>
  <c r="O177" i="4" s="1"/>
  <c r="P177" i="4" s="1"/>
  <c r="Q177" i="4" s="1"/>
  <c r="R177" i="4" s="1"/>
  <c r="S177" i="4" s="1"/>
  <c r="T177" i="4" s="1"/>
  <c r="U177" i="4" s="1"/>
  <c r="V177" i="4" s="1"/>
  <c r="W177" i="4" s="1"/>
  <c r="X177" i="4" s="1"/>
  <c r="Y177" i="4" s="1"/>
  <c r="Z177" i="4" s="1"/>
  <c r="AA177" i="4" s="1"/>
  <c r="AB177" i="4" s="1"/>
  <c r="AC177" i="4" s="1"/>
  <c r="AD177" i="4" s="1"/>
  <c r="AE177" i="4" s="1"/>
  <c r="AF177" i="4" s="1"/>
  <c r="AG177" i="4" s="1"/>
  <c r="AH177" i="4" s="1"/>
  <c r="AI177" i="4" s="1"/>
  <c r="AJ177" i="4" s="1"/>
  <c r="AK177" i="4" s="1"/>
  <c r="AL177" i="4" s="1"/>
  <c r="AM177" i="4" s="1"/>
  <c r="AN177" i="4" s="1"/>
  <c r="AO177" i="4" s="1"/>
  <c r="AP177" i="4" s="1"/>
  <c r="AQ177" i="4" s="1"/>
  <c r="AR177" i="4" s="1"/>
  <c r="AS177" i="4" s="1"/>
  <c r="AT177" i="4" s="1"/>
  <c r="AU177" i="4" s="1"/>
  <c r="AV177" i="4" s="1"/>
  <c r="AW177" i="4" s="1"/>
  <c r="AX177" i="4" s="1"/>
  <c r="AY177" i="4" s="1"/>
  <c r="AZ177" i="4" s="1"/>
  <c r="BA177" i="4" s="1"/>
  <c r="BB177" i="4" s="1"/>
  <c r="BC177" i="4" s="1"/>
  <c r="BD177" i="4" s="1"/>
  <c r="BE177" i="4" s="1"/>
  <c r="BF177" i="4" s="1"/>
  <c r="BG177" i="4" s="1"/>
  <c r="BH177" i="4" s="1"/>
  <c r="BI177" i="4" s="1"/>
  <c r="BJ177" i="4" s="1"/>
  <c r="BK177" i="4" s="1"/>
  <c r="BL177" i="4" s="1"/>
  <c r="L347" i="4"/>
  <c r="M347" i="4" s="1"/>
  <c r="N347" i="4" s="1"/>
  <c r="O347" i="4" s="1"/>
  <c r="P347" i="4" s="1"/>
  <c r="Q347" i="4" s="1"/>
  <c r="R347" i="4" s="1"/>
  <c r="S347" i="4" s="1"/>
  <c r="T347" i="4" s="1"/>
  <c r="U347" i="4" s="1"/>
  <c r="V347" i="4" s="1"/>
  <c r="W347" i="4" s="1"/>
  <c r="X347" i="4" s="1"/>
  <c r="Y347" i="4" s="1"/>
  <c r="Z347" i="4" s="1"/>
  <c r="AA347" i="4" s="1"/>
  <c r="AB347" i="4" s="1"/>
  <c r="AC347" i="4" s="1"/>
  <c r="AD347" i="4" s="1"/>
  <c r="AE347" i="4" s="1"/>
  <c r="AF347" i="4" s="1"/>
  <c r="AG347" i="4" s="1"/>
  <c r="AH347" i="4" s="1"/>
  <c r="AI347" i="4" s="1"/>
  <c r="AJ347" i="4" s="1"/>
  <c r="AK347" i="4" s="1"/>
  <c r="AL347" i="4" s="1"/>
  <c r="AM347" i="4" s="1"/>
  <c r="AN347" i="4" s="1"/>
  <c r="AO347" i="4" s="1"/>
  <c r="AP347" i="4" s="1"/>
  <c r="AQ347" i="4" s="1"/>
  <c r="AR347" i="4" s="1"/>
  <c r="AS347" i="4" s="1"/>
  <c r="AT347" i="4" s="1"/>
  <c r="AU347" i="4" s="1"/>
  <c r="AV347" i="4" s="1"/>
  <c r="AW347" i="4" s="1"/>
  <c r="AX347" i="4" s="1"/>
  <c r="AY347" i="4" s="1"/>
  <c r="AZ347" i="4" s="1"/>
  <c r="BA347" i="4" s="1"/>
  <c r="BB347" i="4" s="1"/>
  <c r="BC347" i="4" s="1"/>
  <c r="BD347" i="4" s="1"/>
  <c r="BE347" i="4" s="1"/>
  <c r="BF347" i="4" s="1"/>
  <c r="BG347" i="4" s="1"/>
  <c r="BH347" i="4" s="1"/>
  <c r="BI347" i="4" s="1"/>
  <c r="BJ347" i="4" s="1"/>
  <c r="BK347" i="4" s="1"/>
  <c r="BL347" i="4" s="1"/>
  <c r="L169" i="4"/>
  <c r="M169" i="4" s="1"/>
  <c r="N169" i="4" s="1"/>
  <c r="O169" i="4" s="1"/>
  <c r="P169" i="4" s="1"/>
  <c r="Q169" i="4" s="1"/>
  <c r="R169" i="4" s="1"/>
  <c r="S169" i="4" s="1"/>
  <c r="T169" i="4" s="1"/>
  <c r="U169" i="4" s="1"/>
  <c r="V169" i="4" s="1"/>
  <c r="W169" i="4" s="1"/>
  <c r="X169" i="4" s="1"/>
  <c r="Y169" i="4" s="1"/>
  <c r="Z169" i="4" s="1"/>
  <c r="AA169" i="4" s="1"/>
  <c r="AB169" i="4" s="1"/>
  <c r="AC169" i="4" s="1"/>
  <c r="AD169" i="4" s="1"/>
  <c r="AE169" i="4" s="1"/>
  <c r="AF169" i="4" s="1"/>
  <c r="AG169" i="4" s="1"/>
  <c r="AH169" i="4" s="1"/>
  <c r="AI169" i="4" s="1"/>
  <c r="AJ169" i="4" s="1"/>
  <c r="AK169" i="4" s="1"/>
  <c r="AL169" i="4" s="1"/>
  <c r="AM169" i="4" s="1"/>
  <c r="AN169" i="4" s="1"/>
  <c r="AO169" i="4" s="1"/>
  <c r="AP169" i="4" s="1"/>
  <c r="AQ169" i="4" s="1"/>
  <c r="AR169" i="4" s="1"/>
  <c r="AS169" i="4" s="1"/>
  <c r="AT169" i="4" s="1"/>
  <c r="AU169" i="4" s="1"/>
  <c r="AV169" i="4" s="1"/>
  <c r="AW169" i="4" s="1"/>
  <c r="AX169" i="4" s="1"/>
  <c r="AY169" i="4" s="1"/>
  <c r="AZ169" i="4" s="1"/>
  <c r="BA169" i="4" s="1"/>
  <c r="BB169" i="4" s="1"/>
  <c r="BC169" i="4" s="1"/>
  <c r="BD169" i="4" s="1"/>
  <c r="BE169" i="4" s="1"/>
  <c r="BF169" i="4" s="1"/>
  <c r="BG169" i="4" s="1"/>
  <c r="BH169" i="4" s="1"/>
  <c r="BI169" i="4" s="1"/>
  <c r="BJ169" i="4" s="1"/>
  <c r="BK169" i="4" s="1"/>
  <c r="BL169" i="4" s="1"/>
  <c r="L245" i="4"/>
  <c r="M245" i="4" s="1"/>
  <c r="N245" i="4" s="1"/>
  <c r="O245" i="4" s="1"/>
  <c r="P245" i="4" s="1"/>
  <c r="Q245" i="4" s="1"/>
  <c r="R245" i="4" s="1"/>
  <c r="S245" i="4" s="1"/>
  <c r="T245" i="4" s="1"/>
  <c r="U245" i="4" s="1"/>
  <c r="V245" i="4" s="1"/>
  <c r="W245" i="4" s="1"/>
  <c r="X245" i="4" s="1"/>
  <c r="Y245" i="4" s="1"/>
  <c r="Z245" i="4" s="1"/>
  <c r="AA245" i="4" s="1"/>
  <c r="AB245" i="4" s="1"/>
  <c r="AC245" i="4" s="1"/>
  <c r="AD245" i="4" s="1"/>
  <c r="AE245" i="4" s="1"/>
  <c r="AF245" i="4" s="1"/>
  <c r="AG245" i="4" s="1"/>
  <c r="AH245" i="4" s="1"/>
  <c r="AI245" i="4" s="1"/>
  <c r="AJ245" i="4" s="1"/>
  <c r="AK245" i="4" s="1"/>
  <c r="AL245" i="4" s="1"/>
  <c r="AM245" i="4" s="1"/>
  <c r="AN245" i="4" s="1"/>
  <c r="AO245" i="4" s="1"/>
  <c r="AP245" i="4" s="1"/>
  <c r="AQ245" i="4" s="1"/>
  <c r="AR245" i="4" s="1"/>
  <c r="AS245" i="4" s="1"/>
  <c r="AT245" i="4" s="1"/>
  <c r="AU245" i="4" s="1"/>
  <c r="AV245" i="4" s="1"/>
  <c r="AW245" i="4" s="1"/>
  <c r="AX245" i="4" s="1"/>
  <c r="AY245" i="4" s="1"/>
  <c r="AZ245" i="4" s="1"/>
  <c r="BA245" i="4" s="1"/>
  <c r="BB245" i="4" s="1"/>
  <c r="BC245" i="4" s="1"/>
  <c r="BD245" i="4" s="1"/>
  <c r="BE245" i="4" s="1"/>
  <c r="BF245" i="4" s="1"/>
  <c r="BG245" i="4" s="1"/>
  <c r="BH245" i="4" s="1"/>
  <c r="BI245" i="4" s="1"/>
  <c r="BJ245" i="4" s="1"/>
  <c r="BK245" i="4" s="1"/>
  <c r="BL245" i="4" s="1"/>
  <c r="L232" i="4"/>
  <c r="M232" i="4" s="1"/>
  <c r="N232" i="4" s="1"/>
  <c r="O232" i="4" s="1"/>
  <c r="P232" i="4" s="1"/>
  <c r="Q232" i="4" s="1"/>
  <c r="R232" i="4" s="1"/>
  <c r="S232" i="4" s="1"/>
  <c r="T232" i="4" s="1"/>
  <c r="U232" i="4" s="1"/>
  <c r="V232" i="4" s="1"/>
  <c r="W232" i="4" s="1"/>
  <c r="X232" i="4" s="1"/>
  <c r="Y232" i="4" s="1"/>
  <c r="Z232" i="4" s="1"/>
  <c r="AA232" i="4" s="1"/>
  <c r="AB232" i="4" s="1"/>
  <c r="AC232" i="4" s="1"/>
  <c r="AD232" i="4" s="1"/>
  <c r="AE232" i="4" s="1"/>
  <c r="AF232" i="4" s="1"/>
  <c r="AG232" i="4" s="1"/>
  <c r="AH232" i="4" s="1"/>
  <c r="AI232" i="4" s="1"/>
  <c r="AJ232" i="4" s="1"/>
  <c r="AK232" i="4" s="1"/>
  <c r="AL232" i="4" s="1"/>
  <c r="AM232" i="4" s="1"/>
  <c r="AN232" i="4" s="1"/>
  <c r="AO232" i="4" s="1"/>
  <c r="AP232" i="4" s="1"/>
  <c r="AQ232" i="4" s="1"/>
  <c r="AR232" i="4" s="1"/>
  <c r="AS232" i="4" s="1"/>
  <c r="AT232" i="4" s="1"/>
  <c r="AU232" i="4" s="1"/>
  <c r="AV232" i="4" s="1"/>
  <c r="AW232" i="4" s="1"/>
  <c r="AX232" i="4" s="1"/>
  <c r="AY232" i="4" s="1"/>
  <c r="AZ232" i="4" s="1"/>
  <c r="BA232" i="4" s="1"/>
  <c r="BB232" i="4" s="1"/>
  <c r="BC232" i="4" s="1"/>
  <c r="BD232" i="4" s="1"/>
  <c r="BE232" i="4" s="1"/>
  <c r="BF232" i="4" s="1"/>
  <c r="BG232" i="4" s="1"/>
  <c r="BH232" i="4" s="1"/>
  <c r="BI232" i="4" s="1"/>
  <c r="BJ232" i="4" s="1"/>
  <c r="BK232" i="4" s="1"/>
  <c r="BL232" i="4" s="1"/>
  <c r="L285" i="4"/>
  <c r="M285" i="4" s="1"/>
  <c r="N285" i="4" s="1"/>
  <c r="O285" i="4" s="1"/>
  <c r="P285" i="4" s="1"/>
  <c r="Q285" i="4" s="1"/>
  <c r="R285" i="4" s="1"/>
  <c r="S285" i="4" s="1"/>
  <c r="T285" i="4" s="1"/>
  <c r="U285" i="4" s="1"/>
  <c r="V285" i="4" s="1"/>
  <c r="W285" i="4" s="1"/>
  <c r="X285" i="4" s="1"/>
  <c r="Y285" i="4" s="1"/>
  <c r="Z285" i="4" s="1"/>
  <c r="AA285" i="4" s="1"/>
  <c r="AB285" i="4" s="1"/>
  <c r="AC285" i="4" s="1"/>
  <c r="AD285" i="4" s="1"/>
  <c r="AE285" i="4" s="1"/>
  <c r="AF285" i="4" s="1"/>
  <c r="AG285" i="4" s="1"/>
  <c r="AH285" i="4" s="1"/>
  <c r="AI285" i="4" s="1"/>
  <c r="AJ285" i="4" s="1"/>
  <c r="AK285" i="4" s="1"/>
  <c r="AL285" i="4" s="1"/>
  <c r="AM285" i="4" s="1"/>
  <c r="AN285" i="4" s="1"/>
  <c r="AO285" i="4" s="1"/>
  <c r="AP285" i="4" s="1"/>
  <c r="AQ285" i="4" s="1"/>
  <c r="AR285" i="4" s="1"/>
  <c r="AS285" i="4" s="1"/>
  <c r="AT285" i="4" s="1"/>
  <c r="AU285" i="4" s="1"/>
  <c r="AV285" i="4" s="1"/>
  <c r="AW285" i="4" s="1"/>
  <c r="AX285" i="4" s="1"/>
  <c r="AY285" i="4" s="1"/>
  <c r="AZ285" i="4" s="1"/>
  <c r="BA285" i="4" s="1"/>
  <c r="BB285" i="4" s="1"/>
  <c r="BC285" i="4" s="1"/>
  <c r="BD285" i="4" s="1"/>
  <c r="BE285" i="4" s="1"/>
  <c r="BF285" i="4" s="1"/>
  <c r="BG285" i="4" s="1"/>
  <c r="BH285" i="4" s="1"/>
  <c r="BI285" i="4" s="1"/>
  <c r="BJ285" i="4" s="1"/>
  <c r="BK285" i="4" s="1"/>
  <c r="BL285" i="4" s="1"/>
  <c r="L25" i="4"/>
  <c r="M25" i="4" s="1"/>
  <c r="N25" i="4" s="1"/>
  <c r="O25" i="4" s="1"/>
  <c r="P25" i="4" s="1"/>
  <c r="Q25" i="4" s="1"/>
  <c r="R25" i="4" s="1"/>
  <c r="S25" i="4" s="1"/>
  <c r="T25" i="4" s="1"/>
  <c r="U25" i="4" s="1"/>
  <c r="V25" i="4" s="1"/>
  <c r="W25" i="4" s="1"/>
  <c r="X25" i="4" s="1"/>
  <c r="Y25" i="4" s="1"/>
  <c r="Z25" i="4" s="1"/>
  <c r="AA25" i="4" s="1"/>
  <c r="AB25" i="4" s="1"/>
  <c r="AC25" i="4" s="1"/>
  <c r="AD25" i="4" s="1"/>
  <c r="AE25" i="4" s="1"/>
  <c r="AF25" i="4" s="1"/>
  <c r="AG25" i="4" s="1"/>
  <c r="AH25" i="4" s="1"/>
  <c r="AI25" i="4" s="1"/>
  <c r="AJ25" i="4" s="1"/>
  <c r="AK25" i="4" s="1"/>
  <c r="AL25" i="4" s="1"/>
  <c r="AM25" i="4" s="1"/>
  <c r="AN25" i="4" s="1"/>
  <c r="AO25" i="4" s="1"/>
  <c r="AP25" i="4" s="1"/>
  <c r="AQ25" i="4" s="1"/>
  <c r="AR25" i="4" s="1"/>
  <c r="AS25" i="4" s="1"/>
  <c r="AT25" i="4" s="1"/>
  <c r="AU25" i="4" s="1"/>
  <c r="AV25" i="4" s="1"/>
  <c r="AW25" i="4" s="1"/>
  <c r="AX25" i="4" s="1"/>
  <c r="AY25" i="4" s="1"/>
  <c r="AZ25" i="4" s="1"/>
  <c r="BA25" i="4" s="1"/>
  <c r="BB25" i="4" s="1"/>
  <c r="BC25" i="4" s="1"/>
  <c r="BD25" i="4" s="1"/>
  <c r="BE25" i="4" s="1"/>
  <c r="BF25" i="4" s="1"/>
  <c r="BG25" i="4" s="1"/>
  <c r="BH25" i="4" s="1"/>
  <c r="BI25" i="4" s="1"/>
  <c r="BJ25" i="4" s="1"/>
  <c r="BK25" i="4" s="1"/>
  <c r="BL25" i="4" s="1"/>
  <c r="L319" i="4"/>
  <c r="M319" i="4" s="1"/>
  <c r="N319" i="4" s="1"/>
  <c r="O319" i="4" s="1"/>
  <c r="P319" i="4" s="1"/>
  <c r="Q319" i="4" s="1"/>
  <c r="R319" i="4" s="1"/>
  <c r="S319" i="4" s="1"/>
  <c r="T319" i="4" s="1"/>
  <c r="U319" i="4" s="1"/>
  <c r="V319" i="4" s="1"/>
  <c r="W319" i="4" s="1"/>
  <c r="X319" i="4" s="1"/>
  <c r="Y319" i="4" s="1"/>
  <c r="Z319" i="4" s="1"/>
  <c r="AA319" i="4" s="1"/>
  <c r="AB319" i="4" s="1"/>
  <c r="AC319" i="4" s="1"/>
  <c r="AD319" i="4" s="1"/>
  <c r="AE319" i="4" s="1"/>
  <c r="AF319" i="4" s="1"/>
  <c r="AG319" i="4" s="1"/>
  <c r="AH319" i="4" s="1"/>
  <c r="AI319" i="4" s="1"/>
  <c r="AJ319" i="4" s="1"/>
  <c r="AK319" i="4" s="1"/>
  <c r="AL319" i="4" s="1"/>
  <c r="AM319" i="4" s="1"/>
  <c r="AN319" i="4" s="1"/>
  <c r="AO319" i="4" s="1"/>
  <c r="AP319" i="4" s="1"/>
  <c r="AQ319" i="4" s="1"/>
  <c r="AR319" i="4" s="1"/>
  <c r="AS319" i="4" s="1"/>
  <c r="AT319" i="4" s="1"/>
  <c r="AU319" i="4" s="1"/>
  <c r="AV319" i="4" s="1"/>
  <c r="AW319" i="4" s="1"/>
  <c r="AX319" i="4" s="1"/>
  <c r="AY319" i="4" s="1"/>
  <c r="AZ319" i="4" s="1"/>
  <c r="BA319" i="4" s="1"/>
  <c r="BB319" i="4" s="1"/>
  <c r="BC319" i="4" s="1"/>
  <c r="BD319" i="4" s="1"/>
  <c r="BE319" i="4" s="1"/>
  <c r="BF319" i="4" s="1"/>
  <c r="BG319" i="4" s="1"/>
  <c r="BH319" i="4" s="1"/>
  <c r="BI319" i="4" s="1"/>
  <c r="BJ319" i="4" s="1"/>
  <c r="BK319" i="4" s="1"/>
  <c r="BL319" i="4" s="1"/>
  <c r="L293" i="4"/>
  <c r="M293" i="4" s="1"/>
  <c r="N293" i="4" s="1"/>
  <c r="O293" i="4" s="1"/>
  <c r="P293" i="4" s="1"/>
  <c r="Q293" i="4" s="1"/>
  <c r="R293" i="4" s="1"/>
  <c r="S293" i="4" s="1"/>
  <c r="T293" i="4" s="1"/>
  <c r="U293" i="4" s="1"/>
  <c r="V293" i="4" s="1"/>
  <c r="W293" i="4" s="1"/>
  <c r="X293" i="4" s="1"/>
  <c r="Y293" i="4" s="1"/>
  <c r="Z293" i="4" s="1"/>
  <c r="AA293" i="4" s="1"/>
  <c r="AB293" i="4" s="1"/>
  <c r="AC293" i="4" s="1"/>
  <c r="AD293" i="4" s="1"/>
  <c r="AE293" i="4" s="1"/>
  <c r="AF293" i="4" s="1"/>
  <c r="AG293" i="4" s="1"/>
  <c r="AH293" i="4" s="1"/>
  <c r="AI293" i="4" s="1"/>
  <c r="AJ293" i="4" s="1"/>
  <c r="AK293" i="4" s="1"/>
  <c r="AL293" i="4" s="1"/>
  <c r="AM293" i="4" s="1"/>
  <c r="AN293" i="4" s="1"/>
  <c r="AO293" i="4" s="1"/>
  <c r="AP293" i="4" s="1"/>
  <c r="AQ293" i="4" s="1"/>
  <c r="AR293" i="4" s="1"/>
  <c r="AS293" i="4" s="1"/>
  <c r="AT293" i="4" s="1"/>
  <c r="AU293" i="4" s="1"/>
  <c r="AV293" i="4" s="1"/>
  <c r="AW293" i="4" s="1"/>
  <c r="AX293" i="4" s="1"/>
  <c r="AY293" i="4" s="1"/>
  <c r="AZ293" i="4" s="1"/>
  <c r="BA293" i="4" s="1"/>
  <c r="BB293" i="4" s="1"/>
  <c r="BC293" i="4" s="1"/>
  <c r="BD293" i="4" s="1"/>
  <c r="BE293" i="4" s="1"/>
  <c r="BF293" i="4" s="1"/>
  <c r="BG293" i="4" s="1"/>
  <c r="BH293" i="4" s="1"/>
  <c r="BI293" i="4" s="1"/>
  <c r="BJ293" i="4" s="1"/>
  <c r="BK293" i="4" s="1"/>
  <c r="BL293" i="4" s="1"/>
  <c r="L193" i="4"/>
  <c r="M193" i="4" s="1"/>
  <c r="N193" i="4" s="1"/>
  <c r="O193" i="4" s="1"/>
  <c r="P193" i="4" s="1"/>
  <c r="Q193" i="4" s="1"/>
  <c r="R193" i="4" s="1"/>
  <c r="S193" i="4" s="1"/>
  <c r="T193" i="4" s="1"/>
  <c r="U193" i="4" s="1"/>
  <c r="V193" i="4" s="1"/>
  <c r="W193" i="4" s="1"/>
  <c r="X193" i="4" s="1"/>
  <c r="Y193" i="4" s="1"/>
  <c r="Z193" i="4" s="1"/>
  <c r="AA193" i="4" s="1"/>
  <c r="AB193" i="4" s="1"/>
  <c r="AC193" i="4" s="1"/>
  <c r="AD193" i="4" s="1"/>
  <c r="AE193" i="4" s="1"/>
  <c r="AF193" i="4" s="1"/>
  <c r="AG193" i="4" s="1"/>
  <c r="AH193" i="4" s="1"/>
  <c r="AI193" i="4" s="1"/>
  <c r="AJ193" i="4" s="1"/>
  <c r="AK193" i="4" s="1"/>
  <c r="AL193" i="4" s="1"/>
  <c r="AM193" i="4" s="1"/>
  <c r="AN193" i="4" s="1"/>
  <c r="AO193" i="4" s="1"/>
  <c r="AP193" i="4" s="1"/>
  <c r="AQ193" i="4" s="1"/>
  <c r="AR193" i="4" s="1"/>
  <c r="AS193" i="4" s="1"/>
  <c r="AT193" i="4" s="1"/>
  <c r="AU193" i="4" s="1"/>
  <c r="AV193" i="4" s="1"/>
  <c r="AW193" i="4" s="1"/>
  <c r="AX193" i="4" s="1"/>
  <c r="AY193" i="4" s="1"/>
  <c r="AZ193" i="4" s="1"/>
  <c r="BA193" i="4" s="1"/>
  <c r="BB193" i="4" s="1"/>
  <c r="BC193" i="4" s="1"/>
  <c r="BD193" i="4" s="1"/>
  <c r="BE193" i="4" s="1"/>
  <c r="BF193" i="4" s="1"/>
  <c r="BG193" i="4" s="1"/>
  <c r="BH193" i="4" s="1"/>
  <c r="BI193" i="4" s="1"/>
  <c r="BJ193" i="4" s="1"/>
  <c r="BK193" i="4" s="1"/>
  <c r="BL193" i="4" s="1"/>
  <c r="L90" i="4"/>
  <c r="M90" i="4" s="1"/>
  <c r="N90" i="4" s="1"/>
  <c r="O90" i="4" s="1"/>
  <c r="P90" i="4" s="1"/>
  <c r="Q90" i="4" s="1"/>
  <c r="R90" i="4" s="1"/>
  <c r="S90" i="4" s="1"/>
  <c r="T90" i="4" s="1"/>
  <c r="U90" i="4" s="1"/>
  <c r="V90" i="4" s="1"/>
  <c r="W90" i="4" s="1"/>
  <c r="X90" i="4" s="1"/>
  <c r="Y90" i="4" s="1"/>
  <c r="Z90" i="4" s="1"/>
  <c r="AA90" i="4" s="1"/>
  <c r="AB90" i="4" s="1"/>
  <c r="AC90" i="4" s="1"/>
  <c r="AD90" i="4" s="1"/>
  <c r="AE90" i="4" s="1"/>
  <c r="AF90" i="4" s="1"/>
  <c r="AG90" i="4" s="1"/>
  <c r="AH90" i="4" s="1"/>
  <c r="AI90" i="4" s="1"/>
  <c r="AJ90" i="4" s="1"/>
  <c r="AK90" i="4" s="1"/>
  <c r="AL90" i="4" s="1"/>
  <c r="AM90" i="4" s="1"/>
  <c r="AN90" i="4" s="1"/>
  <c r="AO90" i="4" s="1"/>
  <c r="AP90" i="4" s="1"/>
  <c r="AQ90" i="4" s="1"/>
  <c r="AR90" i="4" s="1"/>
  <c r="AS90" i="4" s="1"/>
  <c r="AT90" i="4" s="1"/>
  <c r="AU90" i="4" s="1"/>
  <c r="AV90" i="4" s="1"/>
  <c r="AW90" i="4" s="1"/>
  <c r="AX90" i="4" s="1"/>
  <c r="AY90" i="4" s="1"/>
  <c r="AZ90" i="4" s="1"/>
  <c r="BA90" i="4" s="1"/>
  <c r="BB90" i="4" s="1"/>
  <c r="BC90" i="4" s="1"/>
  <c r="BD90" i="4" s="1"/>
  <c r="BE90" i="4" s="1"/>
  <c r="BF90" i="4" s="1"/>
  <c r="BG90" i="4" s="1"/>
  <c r="BH90" i="4" s="1"/>
  <c r="BI90" i="4" s="1"/>
  <c r="BJ90" i="4" s="1"/>
  <c r="BK90" i="4" s="1"/>
  <c r="BL90" i="4" s="1"/>
  <c r="R29" i="6"/>
  <c r="S29" i="6" s="1"/>
  <c r="T29" i="6" s="1"/>
  <c r="U29" i="6" s="1"/>
  <c r="V29" i="6" s="1"/>
  <c r="W29" i="6" s="1"/>
  <c r="X29" i="6" s="1"/>
  <c r="Y29" i="6" s="1"/>
  <c r="Z29" i="6" s="1"/>
  <c r="AA29" i="6" s="1"/>
  <c r="AB29" i="6" s="1"/>
  <c r="AC29" i="6" s="1"/>
  <c r="AD29" i="6" s="1"/>
  <c r="AE29" i="6" s="1"/>
  <c r="AF29" i="6" s="1"/>
  <c r="AG29" i="6" s="1"/>
  <c r="AH29" i="6" s="1"/>
  <c r="AI29" i="6" s="1"/>
  <c r="AJ29" i="6" s="1"/>
  <c r="AK29" i="6" s="1"/>
  <c r="AL29" i="6" s="1"/>
  <c r="AM29" i="6" s="1"/>
  <c r="AN29" i="6" s="1"/>
  <c r="AO29" i="6" s="1"/>
  <c r="AP29" i="6" s="1"/>
  <c r="AQ29" i="6" s="1"/>
  <c r="AR29" i="6" s="1"/>
  <c r="AS29" i="6" s="1"/>
  <c r="AT29" i="6" s="1"/>
  <c r="AU29" i="6" s="1"/>
  <c r="AV29" i="6" s="1"/>
  <c r="AW29" i="6" s="1"/>
  <c r="AX29" i="6" s="1"/>
  <c r="AY29" i="6" s="1"/>
  <c r="AZ29" i="6" s="1"/>
  <c r="BA29" i="6" s="1"/>
  <c r="BB29" i="6" s="1"/>
  <c r="BC29" i="6" s="1"/>
  <c r="BD29" i="6" s="1"/>
  <c r="BE29" i="6" s="1"/>
  <c r="BF29" i="6" s="1"/>
  <c r="BG29" i="6" s="1"/>
  <c r="BH29" i="6" s="1"/>
  <c r="BI29" i="6" s="1"/>
  <c r="BJ29" i="6" s="1"/>
  <c r="BK29" i="6" s="1"/>
  <c r="BL29" i="6" s="1"/>
  <c r="BM29" i="6" s="1"/>
  <c r="BN29" i="6" s="1"/>
  <c r="BO29" i="6" s="1"/>
  <c r="BP29" i="6" s="1"/>
  <c r="BQ29" i="6" s="1"/>
  <c r="BR29" i="6" s="1"/>
  <c r="L203" i="4"/>
  <c r="M203" i="4" s="1"/>
  <c r="N203" i="4" s="1"/>
  <c r="O203" i="4" s="1"/>
  <c r="P203" i="4" s="1"/>
  <c r="Q203" i="4" s="1"/>
  <c r="R203" i="4" s="1"/>
  <c r="S203" i="4" s="1"/>
  <c r="T203" i="4" s="1"/>
  <c r="U203" i="4" s="1"/>
  <c r="V203" i="4" s="1"/>
  <c r="W203" i="4" s="1"/>
  <c r="X203" i="4" s="1"/>
  <c r="Y203" i="4" s="1"/>
  <c r="Z203" i="4" s="1"/>
  <c r="AA203" i="4" s="1"/>
  <c r="AB203" i="4" s="1"/>
  <c r="AC203" i="4" s="1"/>
  <c r="AD203" i="4" s="1"/>
  <c r="AE203" i="4" s="1"/>
  <c r="AF203" i="4" s="1"/>
  <c r="AG203" i="4" s="1"/>
  <c r="AH203" i="4" s="1"/>
  <c r="AI203" i="4" s="1"/>
  <c r="AJ203" i="4" s="1"/>
  <c r="AK203" i="4" s="1"/>
  <c r="AL203" i="4" s="1"/>
  <c r="AM203" i="4" s="1"/>
  <c r="AN203" i="4" s="1"/>
  <c r="AO203" i="4" s="1"/>
  <c r="AP203" i="4" s="1"/>
  <c r="AQ203" i="4" s="1"/>
  <c r="AR203" i="4" s="1"/>
  <c r="AS203" i="4" s="1"/>
  <c r="AT203" i="4" s="1"/>
  <c r="AU203" i="4" s="1"/>
  <c r="AV203" i="4" s="1"/>
  <c r="AW203" i="4" s="1"/>
  <c r="AX203" i="4" s="1"/>
  <c r="AY203" i="4" s="1"/>
  <c r="AZ203" i="4" s="1"/>
  <c r="BA203" i="4" s="1"/>
  <c r="BB203" i="4" s="1"/>
  <c r="BC203" i="4" s="1"/>
  <c r="BD203" i="4" s="1"/>
  <c r="BE203" i="4" s="1"/>
  <c r="BF203" i="4" s="1"/>
  <c r="BG203" i="4" s="1"/>
  <c r="BH203" i="4" s="1"/>
  <c r="BI203" i="4" s="1"/>
  <c r="BJ203" i="4" s="1"/>
  <c r="BK203" i="4" s="1"/>
  <c r="BL203" i="4" s="1"/>
  <c r="L51" i="4"/>
  <c r="M51" i="4" s="1"/>
  <c r="N51" i="4" s="1"/>
  <c r="O51" i="4" s="1"/>
  <c r="P51" i="4" s="1"/>
  <c r="Q51" i="4" s="1"/>
  <c r="R51" i="4" s="1"/>
  <c r="S51" i="4" s="1"/>
  <c r="T51" i="4" s="1"/>
  <c r="U51" i="4" s="1"/>
  <c r="V51" i="4" s="1"/>
  <c r="W51" i="4" s="1"/>
  <c r="X51" i="4" s="1"/>
  <c r="Y51" i="4" s="1"/>
  <c r="Z51" i="4" s="1"/>
  <c r="AA51" i="4" s="1"/>
  <c r="AB51" i="4" s="1"/>
  <c r="AC51" i="4" s="1"/>
  <c r="AD51" i="4" s="1"/>
  <c r="AE51" i="4" s="1"/>
  <c r="AF51" i="4" s="1"/>
  <c r="AG51" i="4" s="1"/>
  <c r="AH51" i="4" s="1"/>
  <c r="AI51" i="4" s="1"/>
  <c r="AJ51" i="4" s="1"/>
  <c r="AK51" i="4" s="1"/>
  <c r="AL51" i="4" s="1"/>
  <c r="AM51" i="4" s="1"/>
  <c r="AN51" i="4" s="1"/>
  <c r="AO51" i="4" s="1"/>
  <c r="AP51" i="4" s="1"/>
  <c r="AQ51" i="4" s="1"/>
  <c r="AR51" i="4" s="1"/>
  <c r="AS51" i="4" s="1"/>
  <c r="AT51" i="4" s="1"/>
  <c r="AU51" i="4" s="1"/>
  <c r="AV51" i="4" s="1"/>
  <c r="AW51" i="4" s="1"/>
  <c r="AX51" i="4" s="1"/>
  <c r="AY51" i="4" s="1"/>
  <c r="AZ51" i="4" s="1"/>
  <c r="BA51" i="4" s="1"/>
  <c r="BB51" i="4" s="1"/>
  <c r="BC51" i="4" s="1"/>
  <c r="BD51" i="4" s="1"/>
  <c r="BE51" i="4" s="1"/>
  <c r="BF51" i="4" s="1"/>
  <c r="BG51" i="4" s="1"/>
  <c r="BH51" i="4" s="1"/>
  <c r="BI51" i="4" s="1"/>
  <c r="BJ51" i="4" s="1"/>
  <c r="BK51" i="4" s="1"/>
  <c r="BL51" i="4" s="1"/>
  <c r="L62" i="4"/>
  <c r="M62" i="4" s="1"/>
  <c r="N62" i="4" s="1"/>
  <c r="O62" i="4" s="1"/>
  <c r="P62" i="4" s="1"/>
  <c r="Q62" i="4" s="1"/>
  <c r="R62" i="4" s="1"/>
  <c r="S62" i="4" s="1"/>
  <c r="T62" i="4" s="1"/>
  <c r="U62" i="4" s="1"/>
  <c r="V62" i="4" s="1"/>
  <c r="W62" i="4" s="1"/>
  <c r="X62" i="4" s="1"/>
  <c r="Y62" i="4" s="1"/>
  <c r="Z62" i="4" s="1"/>
  <c r="AA62" i="4" s="1"/>
  <c r="AB62" i="4" s="1"/>
  <c r="AC62" i="4" s="1"/>
  <c r="AD62" i="4" s="1"/>
  <c r="AE62" i="4" s="1"/>
  <c r="AF62" i="4" s="1"/>
  <c r="AG62" i="4" s="1"/>
  <c r="AH62" i="4" s="1"/>
  <c r="AI62" i="4" s="1"/>
  <c r="AJ62" i="4" s="1"/>
  <c r="AK62" i="4" s="1"/>
  <c r="AL62" i="4" s="1"/>
  <c r="AM62" i="4" s="1"/>
  <c r="AN62" i="4" s="1"/>
  <c r="AO62" i="4" s="1"/>
  <c r="AP62" i="4" s="1"/>
  <c r="AQ62" i="4" s="1"/>
  <c r="AR62" i="4" s="1"/>
  <c r="AS62" i="4" s="1"/>
  <c r="AT62" i="4" s="1"/>
  <c r="AU62" i="4" s="1"/>
  <c r="AV62" i="4" s="1"/>
  <c r="AW62" i="4" s="1"/>
  <c r="AX62" i="4" s="1"/>
  <c r="AY62" i="4" s="1"/>
  <c r="AZ62" i="4" s="1"/>
  <c r="BA62" i="4" s="1"/>
  <c r="BB62" i="4" s="1"/>
  <c r="BC62" i="4" s="1"/>
  <c r="BD62" i="4" s="1"/>
  <c r="BE62" i="4" s="1"/>
  <c r="BF62" i="4" s="1"/>
  <c r="BG62" i="4" s="1"/>
  <c r="BH62" i="4" s="1"/>
  <c r="BI62" i="4" s="1"/>
  <c r="BJ62" i="4" s="1"/>
  <c r="BK62" i="4" s="1"/>
  <c r="BL62" i="4" s="1"/>
  <c r="L188" i="4"/>
  <c r="M188" i="4" s="1"/>
  <c r="N188" i="4" s="1"/>
  <c r="O188" i="4" s="1"/>
  <c r="P188" i="4" s="1"/>
  <c r="Q188" i="4" s="1"/>
  <c r="R188" i="4" s="1"/>
  <c r="S188" i="4" s="1"/>
  <c r="T188" i="4" s="1"/>
  <c r="U188" i="4" s="1"/>
  <c r="V188" i="4" s="1"/>
  <c r="W188" i="4" s="1"/>
  <c r="X188" i="4" s="1"/>
  <c r="Y188" i="4" s="1"/>
  <c r="Z188" i="4" s="1"/>
  <c r="AA188" i="4" s="1"/>
  <c r="AB188" i="4" s="1"/>
  <c r="AC188" i="4" s="1"/>
  <c r="AD188" i="4" s="1"/>
  <c r="AE188" i="4" s="1"/>
  <c r="AF188" i="4" s="1"/>
  <c r="AG188" i="4" s="1"/>
  <c r="AH188" i="4" s="1"/>
  <c r="AI188" i="4" s="1"/>
  <c r="AJ188" i="4" s="1"/>
  <c r="AK188" i="4" s="1"/>
  <c r="AL188" i="4" s="1"/>
  <c r="AM188" i="4" s="1"/>
  <c r="AN188" i="4" s="1"/>
  <c r="AO188" i="4" s="1"/>
  <c r="AP188" i="4" s="1"/>
  <c r="AQ188" i="4" s="1"/>
  <c r="AR188" i="4" s="1"/>
  <c r="AS188" i="4" s="1"/>
  <c r="AT188" i="4" s="1"/>
  <c r="AU188" i="4" s="1"/>
  <c r="AV188" i="4" s="1"/>
  <c r="AW188" i="4" s="1"/>
  <c r="AX188" i="4" s="1"/>
  <c r="AY188" i="4" s="1"/>
  <c r="AZ188" i="4" s="1"/>
  <c r="BA188" i="4" s="1"/>
  <c r="BB188" i="4" s="1"/>
  <c r="BC188" i="4" s="1"/>
  <c r="BD188" i="4" s="1"/>
  <c r="BE188" i="4" s="1"/>
  <c r="BF188" i="4" s="1"/>
  <c r="BG188" i="4" s="1"/>
  <c r="BH188" i="4" s="1"/>
  <c r="BI188" i="4" s="1"/>
  <c r="BJ188" i="4" s="1"/>
  <c r="BK188" i="4" s="1"/>
  <c r="BL188" i="4" s="1"/>
  <c r="L185" i="4"/>
  <c r="M185" i="4" s="1"/>
  <c r="N185" i="4" s="1"/>
  <c r="O185" i="4" s="1"/>
  <c r="P185" i="4" s="1"/>
  <c r="Q185" i="4" s="1"/>
  <c r="R185" i="4" s="1"/>
  <c r="S185" i="4" s="1"/>
  <c r="T185" i="4" s="1"/>
  <c r="U185" i="4" s="1"/>
  <c r="V185" i="4" s="1"/>
  <c r="W185" i="4" s="1"/>
  <c r="X185" i="4" s="1"/>
  <c r="Y185" i="4" s="1"/>
  <c r="Z185" i="4" s="1"/>
  <c r="AA185" i="4" s="1"/>
  <c r="AB185" i="4" s="1"/>
  <c r="AC185" i="4" s="1"/>
  <c r="AD185" i="4" s="1"/>
  <c r="AE185" i="4" s="1"/>
  <c r="AF185" i="4" s="1"/>
  <c r="AG185" i="4" s="1"/>
  <c r="AH185" i="4" s="1"/>
  <c r="AI185" i="4" s="1"/>
  <c r="AJ185" i="4" s="1"/>
  <c r="AK185" i="4" s="1"/>
  <c r="AL185" i="4" s="1"/>
  <c r="AM185" i="4" s="1"/>
  <c r="AN185" i="4" s="1"/>
  <c r="AO185" i="4" s="1"/>
  <c r="AP185" i="4" s="1"/>
  <c r="AQ185" i="4" s="1"/>
  <c r="AR185" i="4" s="1"/>
  <c r="AS185" i="4" s="1"/>
  <c r="AT185" i="4" s="1"/>
  <c r="AU185" i="4" s="1"/>
  <c r="AV185" i="4" s="1"/>
  <c r="AW185" i="4" s="1"/>
  <c r="AX185" i="4" s="1"/>
  <c r="AY185" i="4" s="1"/>
  <c r="AZ185" i="4" s="1"/>
  <c r="BA185" i="4" s="1"/>
  <c r="BB185" i="4" s="1"/>
  <c r="BC185" i="4" s="1"/>
  <c r="BD185" i="4" s="1"/>
  <c r="BE185" i="4" s="1"/>
  <c r="BF185" i="4" s="1"/>
  <c r="BG185" i="4" s="1"/>
  <c r="BH185" i="4" s="1"/>
  <c r="BI185" i="4" s="1"/>
  <c r="BJ185" i="4" s="1"/>
  <c r="BK185" i="4" s="1"/>
  <c r="BL185" i="4" s="1"/>
  <c r="L246" i="4"/>
  <c r="M246" i="4" s="1"/>
  <c r="N246" i="4" s="1"/>
  <c r="O246" i="4" s="1"/>
  <c r="P246" i="4" s="1"/>
  <c r="Q246" i="4" s="1"/>
  <c r="R246" i="4" s="1"/>
  <c r="S246" i="4" s="1"/>
  <c r="T246" i="4" s="1"/>
  <c r="U246" i="4" s="1"/>
  <c r="V246" i="4" s="1"/>
  <c r="W246" i="4" s="1"/>
  <c r="X246" i="4" s="1"/>
  <c r="Y246" i="4" s="1"/>
  <c r="Z246" i="4" s="1"/>
  <c r="AA246" i="4" s="1"/>
  <c r="AB246" i="4" s="1"/>
  <c r="AC246" i="4" s="1"/>
  <c r="AD246" i="4" s="1"/>
  <c r="AE246" i="4" s="1"/>
  <c r="AF246" i="4" s="1"/>
  <c r="AG246" i="4" s="1"/>
  <c r="AH246" i="4" s="1"/>
  <c r="AI246" i="4" s="1"/>
  <c r="AJ246" i="4" s="1"/>
  <c r="AK246" i="4" s="1"/>
  <c r="AL246" i="4" s="1"/>
  <c r="AM246" i="4" s="1"/>
  <c r="AN246" i="4" s="1"/>
  <c r="AO246" i="4" s="1"/>
  <c r="AP246" i="4" s="1"/>
  <c r="AQ246" i="4" s="1"/>
  <c r="AR246" i="4" s="1"/>
  <c r="AS246" i="4" s="1"/>
  <c r="AT246" i="4" s="1"/>
  <c r="AU246" i="4" s="1"/>
  <c r="AV246" i="4" s="1"/>
  <c r="AW246" i="4" s="1"/>
  <c r="AX246" i="4" s="1"/>
  <c r="AY246" i="4" s="1"/>
  <c r="AZ246" i="4" s="1"/>
  <c r="BA246" i="4" s="1"/>
  <c r="BB246" i="4" s="1"/>
  <c r="BC246" i="4" s="1"/>
  <c r="BD246" i="4" s="1"/>
  <c r="BE246" i="4" s="1"/>
  <c r="BF246" i="4" s="1"/>
  <c r="BG246" i="4" s="1"/>
  <c r="BH246" i="4" s="1"/>
  <c r="BI246" i="4" s="1"/>
  <c r="BJ246" i="4" s="1"/>
  <c r="BK246" i="4" s="1"/>
  <c r="BL246" i="4" s="1"/>
  <c r="L271" i="4"/>
  <c r="M271" i="4" s="1"/>
  <c r="N271" i="4" s="1"/>
  <c r="O271" i="4" s="1"/>
  <c r="P271" i="4" s="1"/>
  <c r="Q271" i="4" s="1"/>
  <c r="R271" i="4" s="1"/>
  <c r="S271" i="4" s="1"/>
  <c r="T271" i="4" s="1"/>
  <c r="U271" i="4" s="1"/>
  <c r="V271" i="4" s="1"/>
  <c r="W271" i="4" s="1"/>
  <c r="X271" i="4" s="1"/>
  <c r="Y271" i="4" s="1"/>
  <c r="Z271" i="4" s="1"/>
  <c r="AA271" i="4" s="1"/>
  <c r="AB271" i="4" s="1"/>
  <c r="AC271" i="4" s="1"/>
  <c r="AD271" i="4" s="1"/>
  <c r="AE271" i="4" s="1"/>
  <c r="AF271" i="4" s="1"/>
  <c r="AG271" i="4" s="1"/>
  <c r="AH271" i="4" s="1"/>
  <c r="AI271" i="4" s="1"/>
  <c r="AJ271" i="4" s="1"/>
  <c r="AK271" i="4" s="1"/>
  <c r="AL271" i="4" s="1"/>
  <c r="AM271" i="4" s="1"/>
  <c r="AN271" i="4" s="1"/>
  <c r="AO271" i="4" s="1"/>
  <c r="AP271" i="4" s="1"/>
  <c r="AQ271" i="4" s="1"/>
  <c r="AR271" i="4" s="1"/>
  <c r="AS271" i="4" s="1"/>
  <c r="AT271" i="4" s="1"/>
  <c r="AU271" i="4" s="1"/>
  <c r="AV271" i="4" s="1"/>
  <c r="AW271" i="4" s="1"/>
  <c r="AX271" i="4" s="1"/>
  <c r="AY271" i="4" s="1"/>
  <c r="AZ271" i="4" s="1"/>
  <c r="BA271" i="4" s="1"/>
  <c r="BB271" i="4" s="1"/>
  <c r="BC271" i="4" s="1"/>
  <c r="BD271" i="4" s="1"/>
  <c r="BE271" i="4" s="1"/>
  <c r="BF271" i="4" s="1"/>
  <c r="BG271" i="4" s="1"/>
  <c r="BH271" i="4" s="1"/>
  <c r="BI271" i="4" s="1"/>
  <c r="BJ271" i="4" s="1"/>
  <c r="BK271" i="4" s="1"/>
  <c r="BL271" i="4" s="1"/>
  <c r="L327" i="4"/>
  <c r="M327" i="4" s="1"/>
  <c r="N327" i="4" s="1"/>
  <c r="O327" i="4" s="1"/>
  <c r="P327" i="4" s="1"/>
  <c r="Q327" i="4" s="1"/>
  <c r="R327" i="4" s="1"/>
  <c r="S327" i="4" s="1"/>
  <c r="T327" i="4" s="1"/>
  <c r="U327" i="4" s="1"/>
  <c r="V327" i="4" s="1"/>
  <c r="W327" i="4" s="1"/>
  <c r="X327" i="4" s="1"/>
  <c r="Y327" i="4" s="1"/>
  <c r="Z327" i="4" s="1"/>
  <c r="AA327" i="4" s="1"/>
  <c r="AB327" i="4" s="1"/>
  <c r="AC327" i="4" s="1"/>
  <c r="AD327" i="4" s="1"/>
  <c r="AE327" i="4" s="1"/>
  <c r="AF327" i="4" s="1"/>
  <c r="AG327" i="4" s="1"/>
  <c r="AH327" i="4" s="1"/>
  <c r="AI327" i="4" s="1"/>
  <c r="AJ327" i="4" s="1"/>
  <c r="AK327" i="4" s="1"/>
  <c r="AL327" i="4" s="1"/>
  <c r="AM327" i="4" s="1"/>
  <c r="AN327" i="4" s="1"/>
  <c r="AO327" i="4" s="1"/>
  <c r="AP327" i="4" s="1"/>
  <c r="AQ327" i="4" s="1"/>
  <c r="AR327" i="4" s="1"/>
  <c r="AS327" i="4" s="1"/>
  <c r="AT327" i="4" s="1"/>
  <c r="AU327" i="4" s="1"/>
  <c r="AV327" i="4" s="1"/>
  <c r="AW327" i="4" s="1"/>
  <c r="AX327" i="4" s="1"/>
  <c r="AY327" i="4" s="1"/>
  <c r="AZ327" i="4" s="1"/>
  <c r="BA327" i="4" s="1"/>
  <c r="BB327" i="4" s="1"/>
  <c r="BC327" i="4" s="1"/>
  <c r="BD327" i="4" s="1"/>
  <c r="BE327" i="4" s="1"/>
  <c r="BF327" i="4" s="1"/>
  <c r="BG327" i="4" s="1"/>
  <c r="BH327" i="4" s="1"/>
  <c r="BI327" i="4" s="1"/>
  <c r="BJ327" i="4" s="1"/>
  <c r="BK327" i="4" s="1"/>
  <c r="BL327" i="4" s="1"/>
  <c r="L288" i="4"/>
  <c r="M288" i="4" s="1"/>
  <c r="N288" i="4" s="1"/>
  <c r="O288" i="4" s="1"/>
  <c r="P288" i="4" s="1"/>
  <c r="Q288" i="4" s="1"/>
  <c r="R288" i="4" s="1"/>
  <c r="S288" i="4" s="1"/>
  <c r="T288" i="4" s="1"/>
  <c r="U288" i="4" s="1"/>
  <c r="V288" i="4" s="1"/>
  <c r="W288" i="4" s="1"/>
  <c r="X288" i="4" s="1"/>
  <c r="Y288" i="4" s="1"/>
  <c r="Z288" i="4" s="1"/>
  <c r="AA288" i="4" s="1"/>
  <c r="AB288" i="4" s="1"/>
  <c r="AC288" i="4" s="1"/>
  <c r="AD288" i="4" s="1"/>
  <c r="AE288" i="4" s="1"/>
  <c r="AF288" i="4" s="1"/>
  <c r="AG288" i="4" s="1"/>
  <c r="AH288" i="4" s="1"/>
  <c r="AI288" i="4" s="1"/>
  <c r="AJ288" i="4" s="1"/>
  <c r="AK288" i="4" s="1"/>
  <c r="AL288" i="4" s="1"/>
  <c r="AM288" i="4" s="1"/>
  <c r="AN288" i="4" s="1"/>
  <c r="AO288" i="4" s="1"/>
  <c r="AP288" i="4" s="1"/>
  <c r="AQ288" i="4" s="1"/>
  <c r="AR288" i="4" s="1"/>
  <c r="AS288" i="4" s="1"/>
  <c r="AT288" i="4" s="1"/>
  <c r="AU288" i="4" s="1"/>
  <c r="AV288" i="4" s="1"/>
  <c r="AW288" i="4" s="1"/>
  <c r="AX288" i="4" s="1"/>
  <c r="AY288" i="4" s="1"/>
  <c r="AZ288" i="4" s="1"/>
  <c r="BA288" i="4" s="1"/>
  <c r="BB288" i="4" s="1"/>
  <c r="BC288" i="4" s="1"/>
  <c r="BD288" i="4" s="1"/>
  <c r="BE288" i="4" s="1"/>
  <c r="BF288" i="4" s="1"/>
  <c r="BG288" i="4" s="1"/>
  <c r="BH288" i="4" s="1"/>
  <c r="BI288" i="4" s="1"/>
  <c r="BJ288" i="4" s="1"/>
  <c r="BK288" i="4" s="1"/>
  <c r="BL288" i="4" s="1"/>
  <c r="L84" i="4"/>
  <c r="M84" i="4" s="1"/>
  <c r="N84" i="4" s="1"/>
  <c r="O84" i="4" s="1"/>
  <c r="P84" i="4" s="1"/>
  <c r="Q84" i="4" s="1"/>
  <c r="R84" i="4" s="1"/>
  <c r="S84" i="4" s="1"/>
  <c r="T84" i="4" s="1"/>
  <c r="U84" i="4" s="1"/>
  <c r="V84" i="4" s="1"/>
  <c r="W84" i="4" s="1"/>
  <c r="X84" i="4" s="1"/>
  <c r="Y84" i="4" s="1"/>
  <c r="Z84" i="4" s="1"/>
  <c r="AA84" i="4" s="1"/>
  <c r="AB84" i="4" s="1"/>
  <c r="AC84" i="4" s="1"/>
  <c r="AD84" i="4" s="1"/>
  <c r="AE84" i="4" s="1"/>
  <c r="AF84" i="4" s="1"/>
  <c r="AG84" i="4" s="1"/>
  <c r="AH84" i="4" s="1"/>
  <c r="AI84" i="4" s="1"/>
  <c r="AJ84" i="4" s="1"/>
  <c r="AK84" i="4" s="1"/>
  <c r="AL84" i="4" s="1"/>
  <c r="AM84" i="4" s="1"/>
  <c r="AN84" i="4" s="1"/>
  <c r="AO84" i="4" s="1"/>
  <c r="AP84" i="4" s="1"/>
  <c r="AQ84" i="4" s="1"/>
  <c r="AR84" i="4" s="1"/>
  <c r="AS84" i="4" s="1"/>
  <c r="AT84" i="4" s="1"/>
  <c r="AU84" i="4" s="1"/>
  <c r="AV84" i="4" s="1"/>
  <c r="AW84" i="4" s="1"/>
  <c r="AX84" i="4" s="1"/>
  <c r="AY84" i="4" s="1"/>
  <c r="AZ84" i="4" s="1"/>
  <c r="BA84" i="4" s="1"/>
  <c r="BB84" i="4" s="1"/>
  <c r="BC84" i="4" s="1"/>
  <c r="BD84" i="4" s="1"/>
  <c r="BE84" i="4" s="1"/>
  <c r="BF84" i="4" s="1"/>
  <c r="BG84" i="4" s="1"/>
  <c r="BH84" i="4" s="1"/>
  <c r="BI84" i="4" s="1"/>
  <c r="BJ84" i="4" s="1"/>
  <c r="BK84" i="4" s="1"/>
  <c r="BL84" i="4" s="1"/>
  <c r="L195" i="4"/>
  <c r="M195" i="4" s="1"/>
  <c r="N195" i="4" s="1"/>
  <c r="O195" i="4" s="1"/>
  <c r="P195" i="4" s="1"/>
  <c r="Q195" i="4" s="1"/>
  <c r="R195" i="4" s="1"/>
  <c r="S195" i="4" s="1"/>
  <c r="T195" i="4" s="1"/>
  <c r="U195" i="4" s="1"/>
  <c r="V195" i="4" s="1"/>
  <c r="W195" i="4" s="1"/>
  <c r="X195" i="4" s="1"/>
  <c r="Y195" i="4" s="1"/>
  <c r="Z195" i="4" s="1"/>
  <c r="AA195" i="4" s="1"/>
  <c r="AB195" i="4" s="1"/>
  <c r="AC195" i="4" s="1"/>
  <c r="AD195" i="4" s="1"/>
  <c r="AE195" i="4" s="1"/>
  <c r="AF195" i="4" s="1"/>
  <c r="AG195" i="4" s="1"/>
  <c r="AH195" i="4" s="1"/>
  <c r="AI195" i="4" s="1"/>
  <c r="AJ195" i="4" s="1"/>
  <c r="AK195" i="4" s="1"/>
  <c r="AL195" i="4" s="1"/>
  <c r="AM195" i="4" s="1"/>
  <c r="AN195" i="4" s="1"/>
  <c r="AO195" i="4" s="1"/>
  <c r="AP195" i="4" s="1"/>
  <c r="AQ195" i="4" s="1"/>
  <c r="AR195" i="4" s="1"/>
  <c r="AS195" i="4" s="1"/>
  <c r="AT195" i="4" s="1"/>
  <c r="AU195" i="4" s="1"/>
  <c r="AV195" i="4" s="1"/>
  <c r="AW195" i="4" s="1"/>
  <c r="AX195" i="4" s="1"/>
  <c r="AY195" i="4" s="1"/>
  <c r="AZ195" i="4" s="1"/>
  <c r="BA195" i="4" s="1"/>
  <c r="BB195" i="4" s="1"/>
  <c r="BC195" i="4" s="1"/>
  <c r="BD195" i="4" s="1"/>
  <c r="BE195" i="4" s="1"/>
  <c r="BF195" i="4" s="1"/>
  <c r="BG195" i="4" s="1"/>
  <c r="BH195" i="4" s="1"/>
  <c r="BI195" i="4" s="1"/>
  <c r="BJ195" i="4" s="1"/>
  <c r="BK195" i="4" s="1"/>
  <c r="BL195" i="4" s="1"/>
  <c r="L324" i="4"/>
  <c r="M324" i="4" s="1"/>
  <c r="N324" i="4" s="1"/>
  <c r="O324" i="4" s="1"/>
  <c r="P324" i="4" s="1"/>
  <c r="Q324" i="4" s="1"/>
  <c r="R324" i="4" s="1"/>
  <c r="S324" i="4" s="1"/>
  <c r="T324" i="4" s="1"/>
  <c r="U324" i="4" s="1"/>
  <c r="V324" i="4" s="1"/>
  <c r="W324" i="4" s="1"/>
  <c r="X324" i="4" s="1"/>
  <c r="Y324" i="4" s="1"/>
  <c r="Z324" i="4" s="1"/>
  <c r="AA324" i="4" s="1"/>
  <c r="AB324" i="4" s="1"/>
  <c r="AC324" i="4" s="1"/>
  <c r="AD324" i="4" s="1"/>
  <c r="AE324" i="4" s="1"/>
  <c r="AF324" i="4" s="1"/>
  <c r="AG324" i="4" s="1"/>
  <c r="AH324" i="4" s="1"/>
  <c r="AI324" i="4" s="1"/>
  <c r="AJ324" i="4" s="1"/>
  <c r="AK324" i="4" s="1"/>
  <c r="AL324" i="4" s="1"/>
  <c r="AM324" i="4" s="1"/>
  <c r="AN324" i="4" s="1"/>
  <c r="AO324" i="4" s="1"/>
  <c r="AP324" i="4" s="1"/>
  <c r="AQ324" i="4" s="1"/>
  <c r="AR324" i="4" s="1"/>
  <c r="AS324" i="4" s="1"/>
  <c r="AT324" i="4" s="1"/>
  <c r="AU324" i="4" s="1"/>
  <c r="AV324" i="4" s="1"/>
  <c r="AW324" i="4" s="1"/>
  <c r="AX324" i="4" s="1"/>
  <c r="AY324" i="4" s="1"/>
  <c r="AZ324" i="4" s="1"/>
  <c r="BA324" i="4" s="1"/>
  <c r="BB324" i="4" s="1"/>
  <c r="BC324" i="4" s="1"/>
  <c r="BD324" i="4" s="1"/>
  <c r="BE324" i="4" s="1"/>
  <c r="BF324" i="4" s="1"/>
  <c r="BG324" i="4" s="1"/>
  <c r="BH324" i="4" s="1"/>
  <c r="BI324" i="4" s="1"/>
  <c r="BJ324" i="4" s="1"/>
  <c r="BK324" i="4" s="1"/>
  <c r="BL324" i="4" s="1"/>
  <c r="L171" i="4"/>
  <c r="M171" i="4" s="1"/>
  <c r="N171" i="4" s="1"/>
  <c r="O171" i="4" s="1"/>
  <c r="P171" i="4" s="1"/>
  <c r="Q171" i="4" s="1"/>
  <c r="R171" i="4" s="1"/>
  <c r="S171" i="4" s="1"/>
  <c r="T171" i="4" s="1"/>
  <c r="U171" i="4" s="1"/>
  <c r="V171" i="4" s="1"/>
  <c r="W171" i="4" s="1"/>
  <c r="X171" i="4" s="1"/>
  <c r="Y171" i="4" s="1"/>
  <c r="Z171" i="4" s="1"/>
  <c r="AA171" i="4" s="1"/>
  <c r="AB171" i="4" s="1"/>
  <c r="AC171" i="4" s="1"/>
  <c r="AD171" i="4" s="1"/>
  <c r="AE171" i="4" s="1"/>
  <c r="AF171" i="4" s="1"/>
  <c r="AG171" i="4" s="1"/>
  <c r="AH171" i="4" s="1"/>
  <c r="AI171" i="4" s="1"/>
  <c r="AJ171" i="4" s="1"/>
  <c r="AK171" i="4" s="1"/>
  <c r="AL171" i="4" s="1"/>
  <c r="AM171" i="4" s="1"/>
  <c r="AN171" i="4" s="1"/>
  <c r="AO171" i="4" s="1"/>
  <c r="AP171" i="4" s="1"/>
  <c r="AQ171" i="4" s="1"/>
  <c r="AR171" i="4" s="1"/>
  <c r="AS171" i="4" s="1"/>
  <c r="AT171" i="4" s="1"/>
  <c r="AU171" i="4" s="1"/>
  <c r="AV171" i="4" s="1"/>
  <c r="AW171" i="4" s="1"/>
  <c r="AX171" i="4" s="1"/>
  <c r="AY171" i="4" s="1"/>
  <c r="AZ171" i="4" s="1"/>
  <c r="BA171" i="4" s="1"/>
  <c r="BB171" i="4" s="1"/>
  <c r="BC171" i="4" s="1"/>
  <c r="BD171" i="4" s="1"/>
  <c r="BE171" i="4" s="1"/>
  <c r="BF171" i="4" s="1"/>
  <c r="BG171" i="4" s="1"/>
  <c r="BH171" i="4" s="1"/>
  <c r="BI171" i="4" s="1"/>
  <c r="BJ171" i="4" s="1"/>
  <c r="BK171" i="4" s="1"/>
  <c r="BL171" i="4" s="1"/>
  <c r="L337" i="4"/>
  <c r="M337" i="4" s="1"/>
  <c r="N337" i="4" s="1"/>
  <c r="O337" i="4" s="1"/>
  <c r="P337" i="4" s="1"/>
  <c r="Q337" i="4" s="1"/>
  <c r="R337" i="4" s="1"/>
  <c r="S337" i="4" s="1"/>
  <c r="T337" i="4" s="1"/>
  <c r="U337" i="4" s="1"/>
  <c r="V337" i="4" s="1"/>
  <c r="W337" i="4" s="1"/>
  <c r="X337" i="4" s="1"/>
  <c r="Y337" i="4" s="1"/>
  <c r="Z337" i="4" s="1"/>
  <c r="AA337" i="4" s="1"/>
  <c r="AB337" i="4" s="1"/>
  <c r="AC337" i="4" s="1"/>
  <c r="AD337" i="4" s="1"/>
  <c r="AE337" i="4" s="1"/>
  <c r="AF337" i="4" s="1"/>
  <c r="AG337" i="4" s="1"/>
  <c r="AH337" i="4" s="1"/>
  <c r="AI337" i="4" s="1"/>
  <c r="AJ337" i="4" s="1"/>
  <c r="AK337" i="4" s="1"/>
  <c r="AL337" i="4" s="1"/>
  <c r="AM337" i="4" s="1"/>
  <c r="AN337" i="4" s="1"/>
  <c r="AO337" i="4" s="1"/>
  <c r="AP337" i="4" s="1"/>
  <c r="AQ337" i="4" s="1"/>
  <c r="AR337" i="4" s="1"/>
  <c r="AS337" i="4" s="1"/>
  <c r="AT337" i="4" s="1"/>
  <c r="AU337" i="4" s="1"/>
  <c r="AV337" i="4" s="1"/>
  <c r="AW337" i="4" s="1"/>
  <c r="AX337" i="4" s="1"/>
  <c r="AY337" i="4" s="1"/>
  <c r="AZ337" i="4" s="1"/>
  <c r="BA337" i="4" s="1"/>
  <c r="BB337" i="4" s="1"/>
  <c r="BC337" i="4" s="1"/>
  <c r="BD337" i="4" s="1"/>
  <c r="BE337" i="4" s="1"/>
  <c r="BF337" i="4" s="1"/>
  <c r="BG337" i="4" s="1"/>
  <c r="BH337" i="4" s="1"/>
  <c r="BI337" i="4" s="1"/>
  <c r="BJ337" i="4" s="1"/>
  <c r="BK337" i="4" s="1"/>
  <c r="BL337" i="4" s="1"/>
  <c r="L233" i="4"/>
  <c r="M233" i="4" s="1"/>
  <c r="N233" i="4" s="1"/>
  <c r="O233" i="4" s="1"/>
  <c r="P233" i="4" s="1"/>
  <c r="Q233" i="4" s="1"/>
  <c r="R233" i="4" s="1"/>
  <c r="S233" i="4" s="1"/>
  <c r="T233" i="4" s="1"/>
  <c r="U233" i="4" s="1"/>
  <c r="V233" i="4" s="1"/>
  <c r="W233" i="4" s="1"/>
  <c r="X233" i="4" s="1"/>
  <c r="Y233" i="4" s="1"/>
  <c r="Z233" i="4" s="1"/>
  <c r="AA233" i="4" s="1"/>
  <c r="AB233" i="4" s="1"/>
  <c r="AC233" i="4" s="1"/>
  <c r="AD233" i="4" s="1"/>
  <c r="AE233" i="4" s="1"/>
  <c r="AF233" i="4" s="1"/>
  <c r="AG233" i="4" s="1"/>
  <c r="AH233" i="4" s="1"/>
  <c r="AI233" i="4" s="1"/>
  <c r="AJ233" i="4" s="1"/>
  <c r="AK233" i="4" s="1"/>
  <c r="AL233" i="4" s="1"/>
  <c r="AM233" i="4" s="1"/>
  <c r="AN233" i="4" s="1"/>
  <c r="AO233" i="4" s="1"/>
  <c r="AP233" i="4" s="1"/>
  <c r="AQ233" i="4" s="1"/>
  <c r="AR233" i="4" s="1"/>
  <c r="AS233" i="4" s="1"/>
  <c r="AT233" i="4" s="1"/>
  <c r="AU233" i="4" s="1"/>
  <c r="AV233" i="4" s="1"/>
  <c r="AW233" i="4" s="1"/>
  <c r="AX233" i="4" s="1"/>
  <c r="AY233" i="4" s="1"/>
  <c r="AZ233" i="4" s="1"/>
  <c r="BA233" i="4" s="1"/>
  <c r="BB233" i="4" s="1"/>
  <c r="BC233" i="4" s="1"/>
  <c r="BD233" i="4" s="1"/>
  <c r="BE233" i="4" s="1"/>
  <c r="BF233" i="4" s="1"/>
  <c r="BG233" i="4" s="1"/>
  <c r="BH233" i="4" s="1"/>
  <c r="BI233" i="4" s="1"/>
  <c r="BJ233" i="4" s="1"/>
  <c r="BK233" i="4" s="1"/>
  <c r="BL233" i="4" s="1"/>
  <c r="L262" i="4"/>
  <c r="M262" i="4" s="1"/>
  <c r="N262" i="4" s="1"/>
  <c r="O262" i="4" s="1"/>
  <c r="P262" i="4" s="1"/>
  <c r="Q262" i="4" s="1"/>
  <c r="R262" i="4" s="1"/>
  <c r="S262" i="4" s="1"/>
  <c r="T262" i="4" s="1"/>
  <c r="U262" i="4" s="1"/>
  <c r="V262" i="4" s="1"/>
  <c r="W262" i="4" s="1"/>
  <c r="X262" i="4" s="1"/>
  <c r="Y262" i="4" s="1"/>
  <c r="Z262" i="4" s="1"/>
  <c r="AA262" i="4" s="1"/>
  <c r="AB262" i="4" s="1"/>
  <c r="AC262" i="4" s="1"/>
  <c r="AD262" i="4" s="1"/>
  <c r="AE262" i="4" s="1"/>
  <c r="AF262" i="4" s="1"/>
  <c r="AG262" i="4" s="1"/>
  <c r="AH262" i="4" s="1"/>
  <c r="AI262" i="4" s="1"/>
  <c r="AJ262" i="4" s="1"/>
  <c r="AK262" i="4" s="1"/>
  <c r="AL262" i="4" s="1"/>
  <c r="AM262" i="4" s="1"/>
  <c r="AN262" i="4" s="1"/>
  <c r="AO262" i="4" s="1"/>
  <c r="AP262" i="4" s="1"/>
  <c r="AQ262" i="4" s="1"/>
  <c r="AR262" i="4" s="1"/>
  <c r="AS262" i="4" s="1"/>
  <c r="AT262" i="4" s="1"/>
  <c r="AU262" i="4" s="1"/>
  <c r="AV262" i="4" s="1"/>
  <c r="AW262" i="4" s="1"/>
  <c r="AX262" i="4" s="1"/>
  <c r="AY262" i="4" s="1"/>
  <c r="AZ262" i="4" s="1"/>
  <c r="BA262" i="4" s="1"/>
  <c r="BB262" i="4" s="1"/>
  <c r="BC262" i="4" s="1"/>
  <c r="BD262" i="4" s="1"/>
  <c r="BE262" i="4" s="1"/>
  <c r="BF262" i="4" s="1"/>
  <c r="BG262" i="4" s="1"/>
  <c r="BH262" i="4" s="1"/>
  <c r="BI262" i="4" s="1"/>
  <c r="BJ262" i="4" s="1"/>
  <c r="BK262" i="4" s="1"/>
  <c r="BL262" i="4" s="1"/>
  <c r="L297" i="4"/>
  <c r="M297" i="4" s="1"/>
  <c r="N297" i="4" s="1"/>
  <c r="O297" i="4" s="1"/>
  <c r="P297" i="4" s="1"/>
  <c r="Q297" i="4" s="1"/>
  <c r="R297" i="4" s="1"/>
  <c r="S297" i="4" s="1"/>
  <c r="T297" i="4" s="1"/>
  <c r="U297" i="4" s="1"/>
  <c r="V297" i="4" s="1"/>
  <c r="W297" i="4" s="1"/>
  <c r="X297" i="4" s="1"/>
  <c r="Y297" i="4" s="1"/>
  <c r="Z297" i="4" s="1"/>
  <c r="AA297" i="4" s="1"/>
  <c r="AB297" i="4" s="1"/>
  <c r="AC297" i="4" s="1"/>
  <c r="AD297" i="4" s="1"/>
  <c r="AE297" i="4" s="1"/>
  <c r="AF297" i="4" s="1"/>
  <c r="AG297" i="4" s="1"/>
  <c r="AH297" i="4" s="1"/>
  <c r="AI297" i="4" s="1"/>
  <c r="AJ297" i="4" s="1"/>
  <c r="AK297" i="4" s="1"/>
  <c r="AL297" i="4" s="1"/>
  <c r="AM297" i="4" s="1"/>
  <c r="AN297" i="4" s="1"/>
  <c r="AO297" i="4" s="1"/>
  <c r="AP297" i="4" s="1"/>
  <c r="AQ297" i="4" s="1"/>
  <c r="AR297" i="4" s="1"/>
  <c r="AS297" i="4" s="1"/>
  <c r="AT297" i="4" s="1"/>
  <c r="AU297" i="4" s="1"/>
  <c r="AV297" i="4" s="1"/>
  <c r="AW297" i="4" s="1"/>
  <c r="AX297" i="4" s="1"/>
  <c r="AY297" i="4" s="1"/>
  <c r="AZ297" i="4" s="1"/>
  <c r="BA297" i="4" s="1"/>
  <c r="BB297" i="4" s="1"/>
  <c r="BC297" i="4" s="1"/>
  <c r="BD297" i="4" s="1"/>
  <c r="BE297" i="4" s="1"/>
  <c r="BF297" i="4" s="1"/>
  <c r="BG297" i="4" s="1"/>
  <c r="BH297" i="4" s="1"/>
  <c r="BI297" i="4" s="1"/>
  <c r="BJ297" i="4" s="1"/>
  <c r="BK297" i="4" s="1"/>
  <c r="BL297" i="4" s="1"/>
  <c r="N119" i="4"/>
  <c r="O119" i="4" s="1"/>
  <c r="P119" i="4" s="1"/>
  <c r="Q119" i="4" s="1"/>
  <c r="R119" i="4" s="1"/>
  <c r="S119" i="4" s="1"/>
  <c r="T119" i="4" s="1"/>
  <c r="U119" i="4" s="1"/>
  <c r="V119" i="4" s="1"/>
  <c r="W119" i="4" s="1"/>
  <c r="X119" i="4" s="1"/>
  <c r="Y119" i="4" s="1"/>
  <c r="Z119" i="4" s="1"/>
  <c r="AA119" i="4" s="1"/>
  <c r="AB119" i="4" s="1"/>
  <c r="AC119" i="4" s="1"/>
  <c r="AD119" i="4" s="1"/>
  <c r="AE119" i="4" s="1"/>
  <c r="AF119" i="4" s="1"/>
  <c r="AG119" i="4" s="1"/>
  <c r="AH119" i="4" s="1"/>
  <c r="AI119" i="4" s="1"/>
  <c r="AJ119" i="4" s="1"/>
  <c r="AK119" i="4" s="1"/>
  <c r="AL119" i="4" s="1"/>
  <c r="AM119" i="4" s="1"/>
  <c r="AN119" i="4" s="1"/>
  <c r="AO119" i="4" s="1"/>
  <c r="AP119" i="4" s="1"/>
  <c r="AQ119" i="4" s="1"/>
  <c r="AR119" i="4" s="1"/>
  <c r="AS119" i="4" s="1"/>
  <c r="AT119" i="4" s="1"/>
  <c r="AU119" i="4" s="1"/>
  <c r="AV119" i="4" s="1"/>
  <c r="AW119" i="4" s="1"/>
  <c r="AX119" i="4" s="1"/>
  <c r="AY119" i="4" s="1"/>
  <c r="AZ119" i="4" s="1"/>
  <c r="BA119" i="4" s="1"/>
  <c r="BB119" i="4" s="1"/>
  <c r="BC119" i="4" s="1"/>
  <c r="BD119" i="4" s="1"/>
  <c r="BE119" i="4" s="1"/>
  <c r="BF119" i="4" s="1"/>
  <c r="BG119" i="4" s="1"/>
  <c r="BH119" i="4" s="1"/>
  <c r="BI119" i="4" s="1"/>
  <c r="BJ119" i="4" s="1"/>
  <c r="BK119" i="4" s="1"/>
  <c r="BL119" i="4" s="1"/>
  <c r="BM119" i="4" s="1"/>
  <c r="BN119" i="4" s="1"/>
  <c r="R39" i="6"/>
  <c r="S39" i="6" s="1"/>
  <c r="T39" i="6" s="1"/>
  <c r="U39" i="6" s="1"/>
  <c r="V39" i="6" s="1"/>
  <c r="W39" i="6" s="1"/>
  <c r="X39" i="6" s="1"/>
  <c r="Y39" i="6" s="1"/>
  <c r="Z39" i="6" s="1"/>
  <c r="AA39" i="6" s="1"/>
  <c r="AB39" i="6" s="1"/>
  <c r="AC39" i="6" s="1"/>
  <c r="AD39" i="6" s="1"/>
  <c r="AE39" i="6" s="1"/>
  <c r="AF39" i="6" s="1"/>
  <c r="AG39" i="6" s="1"/>
  <c r="AH39" i="6" s="1"/>
  <c r="AI39" i="6" s="1"/>
  <c r="AJ39" i="6" s="1"/>
  <c r="AK39" i="6" s="1"/>
  <c r="AL39" i="6" s="1"/>
  <c r="AM39" i="6" s="1"/>
  <c r="AN39" i="6" s="1"/>
  <c r="AO39" i="6" s="1"/>
  <c r="AP39" i="6" s="1"/>
  <c r="AQ39" i="6" s="1"/>
  <c r="AR39" i="6" s="1"/>
  <c r="AS39" i="6" s="1"/>
  <c r="AT39" i="6" s="1"/>
  <c r="AU39" i="6" s="1"/>
  <c r="AV39" i="6" s="1"/>
  <c r="AW39" i="6" s="1"/>
  <c r="AX39" i="6" s="1"/>
  <c r="AY39" i="6" s="1"/>
  <c r="AZ39" i="6" s="1"/>
  <c r="BA39" i="6" s="1"/>
  <c r="BB39" i="6" s="1"/>
  <c r="BC39" i="6" s="1"/>
  <c r="BD39" i="6" s="1"/>
  <c r="BE39" i="6" s="1"/>
  <c r="BF39" i="6" s="1"/>
  <c r="BG39" i="6" s="1"/>
  <c r="BH39" i="6" s="1"/>
  <c r="BI39" i="6" s="1"/>
  <c r="BJ39" i="6" s="1"/>
  <c r="BK39" i="6" s="1"/>
  <c r="BL39" i="6" s="1"/>
  <c r="BM39" i="6" s="1"/>
  <c r="BN39" i="6" s="1"/>
  <c r="BO39" i="6" s="1"/>
  <c r="BP39" i="6" s="1"/>
  <c r="BQ39" i="6" s="1"/>
  <c r="BR39" i="6" s="1"/>
  <c r="L274" i="4"/>
  <c r="M274" i="4" s="1"/>
  <c r="N274" i="4" s="1"/>
  <c r="O274" i="4" s="1"/>
  <c r="P274" i="4" s="1"/>
  <c r="Q274" i="4" s="1"/>
  <c r="R274" i="4" s="1"/>
  <c r="S274" i="4" s="1"/>
  <c r="T274" i="4" s="1"/>
  <c r="U274" i="4" s="1"/>
  <c r="V274" i="4" s="1"/>
  <c r="W274" i="4" s="1"/>
  <c r="X274" i="4" s="1"/>
  <c r="Y274" i="4" s="1"/>
  <c r="Z274" i="4" s="1"/>
  <c r="AA274" i="4" s="1"/>
  <c r="AB274" i="4" s="1"/>
  <c r="AC274" i="4" s="1"/>
  <c r="AD274" i="4" s="1"/>
  <c r="AE274" i="4" s="1"/>
  <c r="AF274" i="4" s="1"/>
  <c r="AG274" i="4" s="1"/>
  <c r="AH274" i="4" s="1"/>
  <c r="AI274" i="4" s="1"/>
  <c r="AJ274" i="4" s="1"/>
  <c r="AK274" i="4" s="1"/>
  <c r="AL274" i="4" s="1"/>
  <c r="AM274" i="4" s="1"/>
  <c r="AN274" i="4" s="1"/>
  <c r="AO274" i="4" s="1"/>
  <c r="AP274" i="4" s="1"/>
  <c r="AQ274" i="4" s="1"/>
  <c r="AR274" i="4" s="1"/>
  <c r="AS274" i="4" s="1"/>
  <c r="AT274" i="4" s="1"/>
  <c r="AU274" i="4" s="1"/>
  <c r="AV274" i="4" s="1"/>
  <c r="AW274" i="4" s="1"/>
  <c r="AX274" i="4" s="1"/>
  <c r="AY274" i="4" s="1"/>
  <c r="AZ274" i="4" s="1"/>
  <c r="BA274" i="4" s="1"/>
  <c r="BB274" i="4" s="1"/>
  <c r="BC274" i="4" s="1"/>
  <c r="BD274" i="4" s="1"/>
  <c r="BE274" i="4" s="1"/>
  <c r="BF274" i="4" s="1"/>
  <c r="BG274" i="4" s="1"/>
  <c r="BH274" i="4" s="1"/>
  <c r="BI274" i="4" s="1"/>
  <c r="BJ274" i="4" s="1"/>
  <c r="BK274" i="4" s="1"/>
  <c r="BL274" i="4" s="1"/>
  <c r="R27" i="6"/>
  <c r="S27" i="6" s="1"/>
  <c r="T27" i="6" s="1"/>
  <c r="U27" i="6" s="1"/>
  <c r="V27" i="6" s="1"/>
  <c r="W27" i="6" s="1"/>
  <c r="X27" i="6" s="1"/>
  <c r="Y27" i="6" s="1"/>
  <c r="Z27" i="6" s="1"/>
  <c r="AA27" i="6" s="1"/>
  <c r="AB27" i="6" s="1"/>
  <c r="AC27" i="6" s="1"/>
  <c r="AD27" i="6" s="1"/>
  <c r="AE27" i="6" s="1"/>
  <c r="AF27" i="6" s="1"/>
  <c r="AG27" i="6" s="1"/>
  <c r="AH27" i="6" s="1"/>
  <c r="AI27" i="6" s="1"/>
  <c r="AJ27" i="6" s="1"/>
  <c r="AK27" i="6" s="1"/>
  <c r="AL27" i="6" s="1"/>
  <c r="AM27" i="6" s="1"/>
  <c r="AN27" i="6" s="1"/>
  <c r="AO27" i="6" s="1"/>
  <c r="AP27" i="6" s="1"/>
  <c r="AQ27" i="6" s="1"/>
  <c r="AR27" i="6" s="1"/>
  <c r="AS27" i="6" s="1"/>
  <c r="AT27" i="6" s="1"/>
  <c r="AU27" i="6" s="1"/>
  <c r="AV27" i="6" s="1"/>
  <c r="AW27" i="6" s="1"/>
  <c r="AX27" i="6" s="1"/>
  <c r="AY27" i="6" s="1"/>
  <c r="AZ27" i="6" s="1"/>
  <c r="BA27" i="6" s="1"/>
  <c r="BB27" i="6" s="1"/>
  <c r="BC27" i="6" s="1"/>
  <c r="BD27" i="6" s="1"/>
  <c r="BE27" i="6" s="1"/>
  <c r="BF27" i="6" s="1"/>
  <c r="BG27" i="6" s="1"/>
  <c r="BH27" i="6" s="1"/>
  <c r="BI27" i="6" s="1"/>
  <c r="BJ27" i="6" s="1"/>
  <c r="BK27" i="6" s="1"/>
  <c r="BL27" i="6" s="1"/>
  <c r="BM27" i="6" s="1"/>
  <c r="BN27" i="6" s="1"/>
  <c r="BO27" i="6" s="1"/>
  <c r="BP27" i="6" s="1"/>
  <c r="BQ27" i="6" s="1"/>
  <c r="BR27" i="6" s="1"/>
  <c r="N123" i="4"/>
  <c r="O123" i="4" s="1"/>
  <c r="P123" i="4" s="1"/>
  <c r="Q123" i="4" s="1"/>
  <c r="R123" i="4" s="1"/>
  <c r="S123" i="4" s="1"/>
  <c r="T123" i="4" s="1"/>
  <c r="U123" i="4" s="1"/>
  <c r="V123" i="4" s="1"/>
  <c r="W123" i="4" s="1"/>
  <c r="X123" i="4" s="1"/>
  <c r="Y123" i="4" s="1"/>
  <c r="Z123" i="4" s="1"/>
  <c r="AA123" i="4" s="1"/>
  <c r="AB123" i="4" s="1"/>
  <c r="AC123" i="4" s="1"/>
  <c r="AD123" i="4" s="1"/>
  <c r="AE123" i="4" s="1"/>
  <c r="AF123" i="4" s="1"/>
  <c r="AG123" i="4" s="1"/>
  <c r="AH123" i="4" s="1"/>
  <c r="AI123" i="4" s="1"/>
  <c r="AJ123" i="4" s="1"/>
  <c r="AK123" i="4" s="1"/>
  <c r="AL123" i="4" s="1"/>
  <c r="AM123" i="4" s="1"/>
  <c r="AN123" i="4" s="1"/>
  <c r="AO123" i="4" s="1"/>
  <c r="AP123" i="4" s="1"/>
  <c r="AQ123" i="4" s="1"/>
  <c r="AR123" i="4" s="1"/>
  <c r="AS123" i="4" s="1"/>
  <c r="AT123" i="4" s="1"/>
  <c r="AU123" i="4" s="1"/>
  <c r="AV123" i="4" s="1"/>
  <c r="AW123" i="4" s="1"/>
  <c r="AX123" i="4" s="1"/>
  <c r="AY123" i="4" s="1"/>
  <c r="AZ123" i="4" s="1"/>
  <c r="BA123" i="4" s="1"/>
  <c r="BB123" i="4" s="1"/>
  <c r="BC123" i="4" s="1"/>
  <c r="BD123" i="4" s="1"/>
  <c r="BE123" i="4" s="1"/>
  <c r="BF123" i="4" s="1"/>
  <c r="BG123" i="4" s="1"/>
  <c r="BH123" i="4" s="1"/>
  <c r="BI123" i="4" s="1"/>
  <c r="BJ123" i="4" s="1"/>
  <c r="BK123" i="4" s="1"/>
  <c r="BL123" i="4" s="1"/>
  <c r="BM123" i="4" s="1"/>
  <c r="BN123" i="4" s="1"/>
  <c r="L265" i="4"/>
  <c r="M265" i="4" s="1"/>
  <c r="N265" i="4" s="1"/>
  <c r="O265" i="4" s="1"/>
  <c r="P265" i="4" s="1"/>
  <c r="Q265" i="4" s="1"/>
  <c r="R265" i="4" s="1"/>
  <c r="S265" i="4" s="1"/>
  <c r="T265" i="4" s="1"/>
  <c r="U265" i="4" s="1"/>
  <c r="V265" i="4" s="1"/>
  <c r="W265" i="4" s="1"/>
  <c r="X265" i="4" s="1"/>
  <c r="Y265" i="4" s="1"/>
  <c r="Z265" i="4" s="1"/>
  <c r="AA265" i="4" s="1"/>
  <c r="AB265" i="4" s="1"/>
  <c r="AC265" i="4" s="1"/>
  <c r="AD265" i="4" s="1"/>
  <c r="AE265" i="4" s="1"/>
  <c r="AF265" i="4" s="1"/>
  <c r="AG265" i="4" s="1"/>
  <c r="AH265" i="4" s="1"/>
  <c r="AI265" i="4" s="1"/>
  <c r="AJ265" i="4" s="1"/>
  <c r="AK265" i="4" s="1"/>
  <c r="AL265" i="4" s="1"/>
  <c r="AM265" i="4" s="1"/>
  <c r="AN265" i="4" s="1"/>
  <c r="AO265" i="4" s="1"/>
  <c r="AP265" i="4" s="1"/>
  <c r="AQ265" i="4" s="1"/>
  <c r="AR265" i="4" s="1"/>
  <c r="AS265" i="4" s="1"/>
  <c r="AT265" i="4" s="1"/>
  <c r="AU265" i="4" s="1"/>
  <c r="AV265" i="4" s="1"/>
  <c r="AW265" i="4" s="1"/>
  <c r="AX265" i="4" s="1"/>
  <c r="AY265" i="4" s="1"/>
  <c r="AZ265" i="4" s="1"/>
  <c r="BA265" i="4" s="1"/>
  <c r="BB265" i="4" s="1"/>
  <c r="BC265" i="4" s="1"/>
  <c r="BD265" i="4" s="1"/>
  <c r="BE265" i="4" s="1"/>
  <c r="BF265" i="4" s="1"/>
  <c r="BG265" i="4" s="1"/>
  <c r="BH265" i="4" s="1"/>
  <c r="BI265" i="4" s="1"/>
  <c r="BJ265" i="4" s="1"/>
  <c r="BK265" i="4" s="1"/>
  <c r="BL265" i="4" s="1"/>
  <c r="K14" i="2" l="1"/>
  <c r="K15" i="2"/>
  <c r="L12" i="2"/>
  <c r="L14" i="2" l="1"/>
  <c r="M12" i="2"/>
  <c r="L15" i="2"/>
  <c r="M14" i="2" l="1"/>
  <c r="M15" i="2"/>
  <c r="N12" i="2"/>
  <c r="N15" i="2" l="1"/>
  <c r="O12" i="2"/>
  <c r="N14" i="2"/>
  <c r="O15" i="2" l="1"/>
  <c r="P12" i="2"/>
  <c r="O14" i="2"/>
  <c r="P15" i="2" l="1"/>
  <c r="P14" i="2"/>
  <c r="Q12" i="2"/>
  <c r="Q15" i="2" l="1"/>
  <c r="R12" i="2"/>
  <c r="Q14" i="2"/>
  <c r="R15" i="2" l="1"/>
  <c r="S12" i="2"/>
  <c r="R14" i="2"/>
  <c r="S15" i="2" l="1"/>
  <c r="T12" i="2"/>
  <c r="S14" i="2"/>
  <c r="T14" i="2" l="1"/>
  <c r="U12" i="2"/>
  <c r="T15" i="2"/>
  <c r="U15" i="2" l="1"/>
  <c r="U14" i="2"/>
  <c r="V12" i="2"/>
  <c r="V14" i="2" l="1"/>
  <c r="V15" i="2"/>
  <c r="W12" i="2"/>
  <c r="W15" i="2" l="1"/>
  <c r="W14" i="2"/>
  <c r="X12" i="2"/>
  <c r="X14" i="2" l="1"/>
  <c r="Y12" i="2"/>
  <c r="X15" i="2"/>
  <c r="Y14" i="2" l="1"/>
  <c r="Z12" i="2"/>
  <c r="Y15" i="2"/>
  <c r="AA12" i="2" l="1"/>
  <c r="Z14" i="2"/>
  <c r="Z15" i="2"/>
  <c r="AA14" i="2" l="1"/>
  <c r="AB12" i="2"/>
  <c r="AA15" i="2"/>
  <c r="AB14" i="2" l="1"/>
  <c r="AB15" i="2"/>
  <c r="AC12" i="2"/>
  <c r="AC15" i="2" l="1"/>
  <c r="AC14" i="2"/>
  <c r="AD12" i="2"/>
  <c r="AD15" i="2" l="1"/>
  <c r="AD14" i="2"/>
  <c r="AE12" i="2"/>
  <c r="AE14" i="2" l="1"/>
  <c r="AF12" i="2"/>
  <c r="AE15" i="2"/>
  <c r="AF15" i="2" l="1"/>
  <c r="AF14" i="2"/>
  <c r="AG12" i="2"/>
  <c r="AG15" i="2" l="1"/>
  <c r="AH12" i="2"/>
  <c r="AG14" i="2"/>
  <c r="AH15" i="2" l="1"/>
  <c r="AI12" i="2"/>
  <c r="AH14" i="2"/>
  <c r="AI15" i="2" l="1"/>
  <c r="AI14" i="2"/>
  <c r="AJ12" i="2"/>
  <c r="AJ15" i="2" l="1"/>
  <c r="AJ14" i="2"/>
  <c r="AK12" i="2"/>
  <c r="AK15" i="2" l="1"/>
  <c r="AK14" i="2"/>
  <c r="AL12" i="2"/>
  <c r="AL15" i="2" l="1"/>
  <c r="AL14" i="2"/>
  <c r="AM12" i="2"/>
  <c r="AM14" i="2" l="1"/>
  <c r="AM15" i="2"/>
  <c r="AN12" i="2"/>
  <c r="AN15" i="2" l="1"/>
  <c r="AN14" i="2"/>
  <c r="AO12" i="2"/>
  <c r="AO15" i="2" l="1"/>
  <c r="AP12" i="2"/>
  <c r="AO14" i="2"/>
  <c r="AP15" i="2" l="1"/>
  <c r="AQ12" i="2"/>
  <c r="AP14" i="2"/>
  <c r="AQ14" i="2" l="1"/>
  <c r="AR12" i="2"/>
  <c r="AQ15" i="2"/>
  <c r="AR14" i="2" l="1"/>
  <c r="AR15" i="2"/>
  <c r="AS12" i="2"/>
  <c r="AS14" i="2" l="1"/>
  <c r="AT12" i="2"/>
  <c r="AS15" i="2"/>
  <c r="AT15" i="2" l="1"/>
  <c r="AT14" i="2"/>
  <c r="AU12" i="2"/>
  <c r="AU14" i="2" l="1"/>
  <c r="AV12" i="2"/>
  <c r="AU15" i="2"/>
  <c r="AW12" i="2" l="1"/>
  <c r="AV14" i="2"/>
  <c r="AV15" i="2"/>
  <c r="AW14" i="2" l="1"/>
  <c r="AX12" i="2"/>
  <c r="AW15" i="2"/>
  <c r="AX15" i="2" l="1"/>
  <c r="AY12" i="2"/>
  <c r="AX14" i="2"/>
  <c r="AY15" i="2" l="1"/>
  <c r="AY14" i="2"/>
  <c r="AZ12" i="2"/>
  <c r="BA12" i="2" l="1"/>
  <c r="AZ14" i="2"/>
  <c r="AZ15" i="2"/>
  <c r="BA14" i="2" l="1"/>
  <c r="BB12" i="2"/>
  <c r="BA15" i="2"/>
  <c r="BB14" i="2" l="1"/>
  <c r="BC12" i="2"/>
  <c r="BB15" i="2"/>
  <c r="BC14" i="2" l="1"/>
  <c r="BD12" i="2"/>
  <c r="BC15" i="2"/>
  <c r="BD14" i="2" l="1"/>
  <c r="BD15" i="2"/>
  <c r="BE12" i="2"/>
  <c r="BF12" i="2" l="1"/>
  <c r="BE15" i="2"/>
  <c r="BE14" i="2"/>
  <c r="BG12" i="2" l="1"/>
  <c r="BF15" i="2"/>
  <c r="BF14" i="2"/>
  <c r="BH12" i="2" l="1"/>
  <c r="BG15" i="2"/>
  <c r="BG14" i="2"/>
  <c r="BH15" i="2" l="1"/>
  <c r="BH14" i="2"/>
  <c r="BI12" i="2"/>
  <c r="BI14" i="2" l="1"/>
  <c r="BI15" i="2"/>
  <c r="BJ12" i="2"/>
  <c r="BJ14" i="2" l="1"/>
  <c r="BJ15" i="2"/>
  <c r="BK12" i="2"/>
  <c r="BK14" i="2" l="1"/>
  <c r="BK15" i="2"/>
</calcChain>
</file>

<file path=xl/comments1.xml><?xml version="1.0" encoding="utf-8"?>
<comments xmlns="http://schemas.openxmlformats.org/spreadsheetml/2006/main">
  <authors>
    <author>SPM</author>
  </authors>
  <commentList>
    <comment ref="M10" authorId="0" shapeId="0">
      <text>
        <r>
          <rPr>
            <b/>
            <sz val="12"/>
            <color indexed="81"/>
            <rFont val="Tahoma"/>
            <family val="2"/>
          </rPr>
          <t xml:space="preserve"> Si la case n'est pas remplie, la valeur par défaut est celle de 
2015.</t>
        </r>
      </text>
    </comment>
  </commentList>
</comments>
</file>

<file path=xl/comments2.xml><?xml version="1.0" encoding="utf-8"?>
<comments xmlns="http://schemas.openxmlformats.org/spreadsheetml/2006/main">
  <authors>
    <author>CGI</author>
    <author>SPM LB</author>
    <author>NI Jincheng</author>
    <author>SPM</author>
  </authors>
  <commentList>
    <comment ref="A8" authorId="0" shapeId="0">
      <text>
        <r>
          <rPr>
            <b/>
            <sz val="9"/>
            <color indexed="81"/>
            <rFont val="Tahoma"/>
            <family val="2"/>
          </rPr>
          <t>Sources communes au scénario de référence : https://www.insee.fr/fr/statistiques/fichier/6438735/t_1102.xlsx + scénario médian bas des projections du COR en 2022</t>
        </r>
      </text>
    </comment>
    <comment ref="K8" authorId="0" shapeId="0">
      <text>
        <r>
          <rPr>
            <b/>
            <sz val="9"/>
            <color indexed="81"/>
            <rFont val="Tahoma"/>
            <family val="2"/>
          </rPr>
          <t>semi-définitif</t>
        </r>
      </text>
    </comment>
    <comment ref="L8" authorId="0" shapeId="0">
      <text>
        <r>
          <rPr>
            <b/>
            <sz val="9"/>
            <color indexed="81"/>
            <rFont val="Tahoma"/>
            <family val="2"/>
          </rPr>
          <t xml:space="preserve">provisoire
</t>
        </r>
        <r>
          <rPr>
            <sz val="9"/>
            <color indexed="81"/>
            <rFont val="Tahoma"/>
            <family val="2"/>
          </rPr>
          <t xml:space="preserve">
</t>
        </r>
      </text>
    </comment>
    <comment ref="A10" authorId="0" shapeId="0">
      <text>
        <r>
          <rPr>
            <b/>
            <sz val="9"/>
            <color indexed="81"/>
            <rFont val="Tahoma"/>
            <charset val="1"/>
          </rPr>
          <t>Source cohérente avec le scénario de référence : https://www.insee.fr/fr/statistiques/fichier/6438735/t_1101p.xlsx, m à j 2022</t>
        </r>
      </text>
    </comment>
    <comment ref="K10" authorId="0" shapeId="0">
      <text>
        <r>
          <rPr>
            <b/>
            <sz val="9"/>
            <color indexed="81"/>
            <rFont val="Tahoma"/>
            <charset val="1"/>
          </rPr>
          <t>semi-définitif</t>
        </r>
      </text>
    </comment>
    <comment ref="L10" authorId="0" shapeId="0">
      <text>
        <r>
          <rPr>
            <b/>
            <sz val="9"/>
            <color indexed="81"/>
            <rFont val="Tahoma"/>
            <charset val="1"/>
          </rPr>
          <t>provisoire</t>
        </r>
      </text>
    </comment>
    <comment ref="A12" authorId="0" shapeId="0">
      <text>
        <r>
          <rPr>
            <b/>
            <sz val="9"/>
            <color indexed="81"/>
            <rFont val="Tahoma"/>
            <charset val="1"/>
          </rPr>
          <t>Sources communes au scénario de référence : https://www.insee.fr/fr/statistiques/fichier/5894083/00_central.xlsx en 2021</t>
        </r>
      </text>
    </comment>
    <comment ref="E12" authorId="0" shapeId="0">
      <text>
        <r>
          <rPr>
            <b/>
            <sz val="9"/>
            <color indexed="81"/>
            <rFont val="Tahoma"/>
            <family val="2"/>
          </rPr>
          <t>hors Mayotte</t>
        </r>
        <r>
          <rPr>
            <sz val="9"/>
            <color indexed="81"/>
            <rFont val="Tahoma"/>
            <family val="2"/>
          </rPr>
          <t xml:space="preserve">
</t>
        </r>
      </text>
    </comment>
    <comment ref="F12" authorId="0" shapeId="0">
      <text>
        <r>
          <rPr>
            <b/>
            <sz val="9"/>
            <color indexed="81"/>
            <rFont val="Tahoma"/>
            <family val="2"/>
          </rPr>
          <t>hors Mayotte</t>
        </r>
        <r>
          <rPr>
            <sz val="9"/>
            <color indexed="81"/>
            <rFont val="Tahoma"/>
            <family val="2"/>
          </rPr>
          <t xml:space="preserve">
</t>
        </r>
      </text>
    </comment>
    <comment ref="G12" authorId="0" shapeId="0">
      <text>
        <r>
          <rPr>
            <b/>
            <sz val="9"/>
            <color indexed="81"/>
            <rFont val="Tahoma"/>
            <family val="2"/>
          </rPr>
          <t>hors Mayotte</t>
        </r>
        <r>
          <rPr>
            <sz val="9"/>
            <color indexed="81"/>
            <rFont val="Tahoma"/>
            <family val="2"/>
          </rPr>
          <t xml:space="preserve">
</t>
        </r>
      </text>
    </comment>
    <comment ref="H12" authorId="0" shapeId="0">
      <text>
        <r>
          <rPr>
            <b/>
            <sz val="9"/>
            <color indexed="81"/>
            <rFont val="Tahoma"/>
            <family val="2"/>
          </rPr>
          <t xml:space="preserve">hors Mayotte
</t>
        </r>
        <r>
          <rPr>
            <sz val="9"/>
            <color indexed="81"/>
            <rFont val="Tahoma"/>
            <family val="2"/>
          </rPr>
          <t xml:space="preserve">
</t>
        </r>
      </text>
    </comment>
    <comment ref="I12" authorId="0" shapeId="0">
      <text>
        <r>
          <rPr>
            <b/>
            <sz val="9"/>
            <color indexed="81"/>
            <rFont val="Tahoma"/>
            <family val="2"/>
          </rPr>
          <t>yc Mayotte à/c de 2014</t>
        </r>
        <r>
          <rPr>
            <sz val="9"/>
            <color indexed="81"/>
            <rFont val="Tahoma"/>
            <family val="2"/>
          </rPr>
          <t xml:space="preserve">
</t>
        </r>
      </text>
    </comment>
    <comment ref="I13" authorId="0" shapeId="0">
      <text>
        <r>
          <rPr>
            <b/>
            <sz val="9"/>
            <color indexed="81"/>
            <rFont val="Tahoma"/>
            <family val="2"/>
          </rPr>
          <t xml:space="preserve">en intégrant correction de l'effet Mayotte
</t>
        </r>
      </text>
    </comment>
    <comment ref="A15" authorId="0" shapeId="0">
      <text>
        <r>
          <rPr>
            <b/>
            <sz val="9"/>
            <color indexed="81"/>
            <rFont val="Tahoma"/>
            <charset val="1"/>
          </rPr>
          <t xml:space="preserve">calculé puis importé du tableur scénario de référence
</t>
        </r>
      </text>
    </comment>
    <comment ref="D24" authorId="1" shapeId="0">
      <text>
        <r>
          <rPr>
            <b/>
            <sz val="9"/>
            <color indexed="81"/>
            <rFont val="Tahoma"/>
            <family val="2"/>
          </rPr>
          <t>Ce coefficient est utilisé dans les formules des onglets I à V sous l'appellation Transf2010</t>
        </r>
      </text>
    </comment>
    <comment ref="D25" authorId="1" shapeId="0">
      <text>
        <r>
          <rPr>
            <b/>
            <sz val="9"/>
            <color indexed="81"/>
            <rFont val="Tahoma"/>
            <family val="2"/>
          </rPr>
          <t>Ce coefficient est utilisé dans les formules des onglets I à V sous l'appellation Transf2013</t>
        </r>
      </text>
    </comment>
    <comment ref="D26" authorId="1" shapeId="0">
      <text>
        <r>
          <rPr>
            <b/>
            <sz val="9"/>
            <color indexed="81"/>
            <rFont val="Tahoma"/>
            <family val="2"/>
          </rPr>
          <t>Ce coefficient est utilisé dans les formules de l'onglet VI sous l'appellation Transf2015</t>
        </r>
      </text>
    </comment>
    <comment ref="D27" authorId="2" shapeId="0">
      <text>
        <r>
          <rPr>
            <b/>
            <sz val="9"/>
            <color indexed="81"/>
            <rFont val="Tahoma"/>
            <charset val="1"/>
          </rPr>
          <t>Ce coefficient est utilisé dans les formules de l'onglet II sous l'appellation Transf2018</t>
        </r>
        <r>
          <rPr>
            <sz val="9"/>
            <color indexed="81"/>
            <rFont val="Tahoma"/>
            <charset val="1"/>
          </rPr>
          <t xml:space="preserve">
</t>
        </r>
      </text>
    </comment>
    <comment ref="A29" authorId="3" shapeId="0">
      <text>
        <r>
          <rPr>
            <b/>
            <sz val="9"/>
            <color indexed="81"/>
            <rFont val="Tahoma"/>
            <family val="2"/>
          </rPr>
          <t>SPM:</t>
        </r>
        <r>
          <rPr>
            <sz val="9"/>
            <color indexed="81"/>
            <rFont val="Tahoma"/>
            <family val="2"/>
          </rPr>
          <t xml:space="preserve">
Pour fournir la formule du Lden (calcul du log)</t>
        </r>
      </text>
    </comment>
    <comment ref="A31" authorId="3" shapeId="0">
      <text>
        <r>
          <rPr>
            <b/>
            <sz val="9"/>
            <color indexed="81"/>
            <rFont val="Tahoma"/>
            <family val="2"/>
          </rPr>
          <t>SPM:</t>
        </r>
        <r>
          <rPr>
            <sz val="9"/>
            <color indexed="81"/>
            <rFont val="Tahoma"/>
            <family val="2"/>
          </rPr>
          <t xml:space="preserve">
tableau avec les références Quinet 2013 permettant d'avoir les valeurs tutélaires utiles à chaque transport.</t>
        </r>
      </text>
    </comment>
  </commentList>
</comments>
</file>

<file path=xl/comments3.xml><?xml version="1.0" encoding="utf-8"?>
<comments xmlns="http://schemas.openxmlformats.org/spreadsheetml/2006/main">
  <authors>
    <author>SPM</author>
  </authors>
  <commentList>
    <comment ref="D6" authorId="0" shapeId="0">
      <text>
        <r>
          <rPr>
            <sz val="20"/>
            <color indexed="81"/>
            <rFont val="Tahoma"/>
            <family val="2"/>
          </rPr>
          <t>PIB/hab (INSEE)</t>
        </r>
      </text>
    </comment>
  </commentList>
</comments>
</file>

<file path=xl/comments4.xml><?xml version="1.0" encoding="utf-8"?>
<comments xmlns="http://schemas.openxmlformats.org/spreadsheetml/2006/main">
  <authors>
    <author>SPM</author>
  </authors>
  <commentList>
    <comment ref="C6" authorId="0" shapeId="0">
      <text>
        <r>
          <rPr>
            <sz val="9"/>
            <color indexed="81"/>
            <rFont val="Tahoma"/>
            <family val="2"/>
          </rPr>
          <t xml:space="preserve">
</t>
        </r>
        <r>
          <rPr>
            <sz val="18"/>
            <color indexed="81"/>
            <rFont val="Tahoma"/>
            <family val="2"/>
          </rPr>
          <t>Ces valeurs correspondent aux émissions de PM2,5, NOx, COVNM et SO2 du parc roulant de 2010.</t>
        </r>
      </text>
    </comment>
    <comment ref="C130" authorId="0" shapeId="0">
      <text>
        <r>
          <rPr>
            <sz val="12"/>
            <color indexed="81"/>
            <rFont val="Tahoma"/>
            <family val="2"/>
          </rPr>
          <t>On peut compter 3 grandes catégories d'externalités en amont et en aval de l'usage de l'infrastructure : externalités liées à la production d'énergie et à sa distribution, externalités liées à la production de véhicules, leur maintenance et retrait, externalités liées à la construction, maintenance et fin de vie de l'infrastructure.</t>
        </r>
      </text>
    </comment>
    <comment ref="C216" authorId="0" shapeId="0">
      <text>
        <r>
          <rPr>
            <sz val="10"/>
            <color indexed="81"/>
            <rFont val="Tahoma"/>
            <family val="2"/>
          </rPr>
          <t>uniquement pour les véhicules à injection directe</t>
        </r>
      </text>
    </comment>
    <comment ref="C226" authorId="0" shapeId="0">
      <text>
        <r>
          <rPr>
            <sz val="10"/>
            <color indexed="81"/>
            <rFont val="Tahoma"/>
            <family val="2"/>
          </rPr>
          <t>uniquement pour les véhicules à injection directe</t>
        </r>
      </text>
    </comment>
    <comment ref="C236" authorId="0" shapeId="0">
      <text>
        <r>
          <rPr>
            <sz val="11"/>
            <color indexed="81"/>
            <rFont val="Tahoma"/>
            <family val="2"/>
          </rPr>
          <t>uniquement pour les véhicules à injection directe</t>
        </r>
      </text>
    </comment>
    <comment ref="C246" authorId="0" shapeId="0">
      <text>
        <r>
          <rPr>
            <sz val="10"/>
            <color indexed="81"/>
            <rFont val="Tahoma"/>
            <family val="2"/>
          </rPr>
          <t>uniquement pour les véhicules à injection directe</t>
        </r>
      </text>
    </comment>
    <comment ref="C256" authorId="0" shapeId="0">
      <text>
        <r>
          <rPr>
            <sz val="11"/>
            <color indexed="81"/>
            <rFont val="Tahoma"/>
            <family val="2"/>
          </rPr>
          <t>uniquement pour les véhicules à injection directe</t>
        </r>
      </text>
    </comment>
    <comment ref="C308" authorId="0" shapeId="0">
      <text>
        <r>
          <rPr>
            <sz val="10"/>
            <color indexed="81"/>
            <rFont val="Tahoma"/>
            <family val="2"/>
          </rPr>
          <t>uniquement pour les véhicules à injection directe</t>
        </r>
      </text>
    </comment>
    <comment ref="C318" authorId="0" shapeId="0">
      <text>
        <r>
          <rPr>
            <sz val="10"/>
            <color indexed="81"/>
            <rFont val="Tahoma"/>
            <family val="2"/>
          </rPr>
          <t>uniquement pour les véhicules à injection directe</t>
        </r>
      </text>
    </comment>
    <comment ref="C328" authorId="0" shapeId="0">
      <text>
        <r>
          <rPr>
            <sz val="10"/>
            <color indexed="81"/>
            <rFont val="Tahoma"/>
            <family val="2"/>
          </rPr>
          <t>uniquement pour les véhicules à injection directe</t>
        </r>
      </text>
    </comment>
    <comment ref="C338" authorId="0" shapeId="0">
      <text>
        <r>
          <rPr>
            <sz val="10"/>
            <color indexed="81"/>
            <rFont val="Tahoma"/>
            <family val="2"/>
          </rPr>
          <t>uniquement pour les véhicules à injection directe</t>
        </r>
      </text>
    </comment>
    <comment ref="C348" authorId="0" shapeId="0">
      <text>
        <r>
          <rPr>
            <sz val="9"/>
            <color indexed="81"/>
            <rFont val="Tahoma"/>
            <family val="2"/>
          </rPr>
          <t>uniquement pour les véhicules à injection directe</t>
        </r>
      </text>
    </comment>
  </commentList>
</comments>
</file>

<file path=xl/comments5.xml><?xml version="1.0" encoding="utf-8"?>
<comments xmlns="http://schemas.openxmlformats.org/spreadsheetml/2006/main">
  <authors>
    <author>SPM</author>
  </authors>
  <commentList>
    <comment ref="J6" authorId="0" shapeId="0">
      <text>
        <r>
          <rPr>
            <b/>
            <sz val="9"/>
            <color indexed="81"/>
            <rFont val="Tahoma"/>
            <family val="2"/>
          </rPr>
          <t>SPM:</t>
        </r>
        <r>
          <rPr>
            <sz val="9"/>
            <color indexed="81"/>
            <rFont val="Tahoma"/>
            <family val="2"/>
          </rPr>
          <t xml:space="preserve">
</t>
        </r>
        <r>
          <rPr>
            <sz val="20"/>
            <color indexed="81"/>
            <rFont val="Tahoma"/>
            <family val="2"/>
          </rPr>
          <t>Evolution en fonction de l'évolution du PIB par tête avec une élasticité de 0,7</t>
        </r>
      </text>
    </comment>
    <comment ref="H7" authorId="0" shapeId="0">
      <text>
        <r>
          <rPr>
            <b/>
            <sz val="20"/>
            <color indexed="81"/>
            <rFont val="Tahoma"/>
            <family val="2"/>
          </rPr>
          <t>SPM:</t>
        </r>
        <r>
          <rPr>
            <sz val="20"/>
            <color indexed="81"/>
            <rFont val="Tahoma"/>
            <family val="2"/>
          </rPr>
          <t xml:space="preserve">
La valeur du temps est pondérée selon le taux de charge du véhicule. Pour des situations où des places assises en dur sont disponibles, la valeur tutélaire ne change pas. Pour des situatiosn où "p" (le nombre de passagers debout au m²) est supérieur à 0 la valeur est pondérée par un multiplicateur k inclus dans la formule du tableur.</t>
        </r>
      </text>
    </comment>
    <comment ref="H8" authorId="0" shapeId="0">
      <text>
        <r>
          <rPr>
            <b/>
            <sz val="9"/>
            <color indexed="81"/>
            <rFont val="Tahoma"/>
            <family val="2"/>
          </rPr>
          <t>SPM:</t>
        </r>
        <r>
          <rPr>
            <sz val="9"/>
            <color indexed="81"/>
            <rFont val="Tahoma"/>
            <family val="2"/>
          </rPr>
          <t xml:space="preserve">
</t>
        </r>
        <r>
          <rPr>
            <sz val="22"/>
            <color indexed="81"/>
            <rFont val="Tahoma"/>
            <family val="2"/>
          </rPr>
          <t>Les valeurs ne s'affichent que si "p" est mentionné</t>
        </r>
      </text>
    </comment>
    <comment ref="A14" authorId="0" shapeId="0">
      <text>
        <r>
          <rPr>
            <b/>
            <sz val="14"/>
            <color indexed="81"/>
            <rFont val="Tahoma"/>
            <family val="2"/>
          </rPr>
          <t>Différents seuils : &lt; 20 km, &gt; 20 km et &lt; 80 km, &gt; 80 km et &lt; 400 km et &gt; 400 km.</t>
        </r>
      </text>
    </comment>
    <comment ref="D37" authorId="0" shapeId="0">
      <text>
        <r>
          <rPr>
            <sz val="9"/>
            <color indexed="81"/>
            <rFont val="Tahoma"/>
            <family val="2"/>
          </rPr>
          <t xml:space="preserve">
</t>
        </r>
        <r>
          <rPr>
            <b/>
            <sz val="14"/>
            <color indexed="81"/>
            <rFont val="Tahoma"/>
            <family val="2"/>
          </rPr>
          <t>Pour une distance supérieure à 400</t>
        </r>
      </text>
    </comment>
    <comment ref="A39" authorId="0" shapeId="0">
      <text>
        <r>
          <rPr>
            <sz val="22"/>
            <color indexed="81"/>
            <rFont val="Tahoma"/>
            <family val="2"/>
          </rPr>
          <t xml:space="preserve">La valeur "p" permet de prendre en compte le </t>
        </r>
        <r>
          <rPr>
            <b/>
            <sz val="22"/>
            <color indexed="81"/>
            <rFont val="Tahoma"/>
            <family val="2"/>
          </rPr>
          <t>confort</t>
        </r>
        <r>
          <rPr>
            <sz val="22"/>
            <color indexed="81"/>
            <rFont val="Tahoma"/>
            <family val="2"/>
          </rPr>
          <t xml:space="preserve"> en milieu urbain</t>
        </r>
        <r>
          <rPr>
            <sz val="18"/>
            <color indexed="81"/>
            <rFont val="Tahoma"/>
            <family val="2"/>
          </rPr>
          <t>.</t>
        </r>
      </text>
    </comment>
    <comment ref="C72" authorId="0" shapeId="0">
      <text>
        <r>
          <rPr>
            <sz val="14"/>
            <color indexed="81"/>
            <rFont val="Tahoma"/>
            <family val="2"/>
          </rPr>
          <t xml:space="preserve">
la valeur du temps est pondérée par rapport au retard</t>
        </r>
      </text>
    </comment>
    <comment ref="A75" authorId="0" shapeId="0">
      <text>
        <r>
          <rPr>
            <sz val="9"/>
            <color indexed="81"/>
            <rFont val="Tahoma"/>
            <family val="2"/>
          </rPr>
          <t xml:space="preserve">
</t>
        </r>
        <r>
          <rPr>
            <sz val="16"/>
            <color indexed="81"/>
            <rFont val="Tahoma"/>
            <family val="2"/>
          </rPr>
          <t>trois seuils : &lt; 5 min ; &gt; 5 min et &lt;15 ; &gt; 15 min.</t>
        </r>
      </text>
    </comment>
  </commentList>
</comments>
</file>

<file path=xl/comments6.xml><?xml version="1.0" encoding="utf-8"?>
<comments xmlns="http://schemas.openxmlformats.org/spreadsheetml/2006/main">
  <authors>
    <author>SPM</author>
  </authors>
  <commentList>
    <comment ref="H2" authorId="0" shapeId="0">
      <text>
        <r>
          <rPr>
            <b/>
            <sz val="9"/>
            <color indexed="81"/>
            <rFont val="Tahoma"/>
            <family val="2"/>
          </rPr>
          <t>SPM:</t>
        </r>
        <r>
          <rPr>
            <sz val="9"/>
            <color indexed="81"/>
            <rFont val="Tahoma"/>
            <family val="2"/>
          </rPr>
          <t xml:space="preserve">
</t>
        </r>
        <r>
          <rPr>
            <sz val="20"/>
            <color indexed="81"/>
            <rFont val="Tahoma"/>
            <family val="2"/>
          </rPr>
          <t>Dans le cas où des cartes d'exposition prévisionnelle au bruit des populations existent, il est recommandé d'utiliser la méthode 1. La méthode 2 ne doit être utilisée qu'en l'absence des cartes d'exposition prévisionnelle au bruit des populations.</t>
        </r>
      </text>
    </comment>
  </commentList>
</comments>
</file>

<file path=xl/comments7.xml><?xml version="1.0" encoding="utf-8"?>
<comments xmlns="http://schemas.openxmlformats.org/spreadsheetml/2006/main">
  <authors>
    <author>CGI</author>
    <author>SPM</author>
    <author>NI Jincheng</author>
  </authors>
  <commentList>
    <comment ref="E5" authorId="0" shapeId="0">
      <text>
        <r>
          <rPr>
            <b/>
            <sz val="9"/>
            <color indexed="81"/>
            <rFont val="Tahoma"/>
            <charset val="1"/>
          </rPr>
          <t>Rappel : lui appliquer le COFP</t>
        </r>
        <r>
          <rPr>
            <sz val="9"/>
            <color indexed="81"/>
            <rFont val="Tahoma"/>
            <charset val="1"/>
          </rPr>
          <t xml:space="preserve">
</t>
        </r>
      </text>
    </comment>
    <comment ref="H6" authorId="1" shapeId="0">
      <text>
        <r>
          <rPr>
            <sz val="20"/>
            <color indexed="81"/>
            <rFont val="Tahoma"/>
            <family val="2"/>
          </rPr>
          <t>PIB/hab (INSEE)</t>
        </r>
      </text>
    </comment>
    <comment ref="C11" authorId="2" shapeId="0">
      <text>
        <r>
          <rPr>
            <sz val="9"/>
            <color indexed="81"/>
            <rFont val="Tahoma"/>
            <charset val="1"/>
          </rPr>
          <t xml:space="preserve"> Master pro avec spécialité « droit/économie/gestion (DEG) »</t>
        </r>
      </text>
    </comment>
    <comment ref="C12" authorId="2" shapeId="0">
      <text>
        <r>
          <rPr>
            <sz val="9"/>
            <color indexed="81"/>
            <rFont val="Tahoma"/>
            <charset val="1"/>
          </rPr>
          <t xml:space="preserve">Master pro avec spécialité « sciences et technologies (ST)
</t>
        </r>
      </text>
    </comment>
  </commentList>
</comments>
</file>

<file path=xl/sharedStrings.xml><?xml version="1.0" encoding="utf-8"?>
<sst xmlns="http://schemas.openxmlformats.org/spreadsheetml/2006/main" count="1330" uniqueCount="331">
  <si>
    <t>Valeur du blessé grave</t>
  </si>
  <si>
    <t>Valeur de l'année de la vie</t>
  </si>
  <si>
    <t>Valeur du blessé léger</t>
  </si>
  <si>
    <t>/</t>
  </si>
  <si>
    <t>Unité</t>
  </si>
  <si>
    <t>nombre d'habitants</t>
  </si>
  <si>
    <t>Population</t>
  </si>
  <si>
    <t>%</t>
  </si>
  <si>
    <t>Milieu</t>
  </si>
  <si>
    <t>Mode</t>
  </si>
  <si>
    <t>Tous modes</t>
  </si>
  <si>
    <t>Motif du déplacement</t>
  </si>
  <si>
    <t>Urbain</t>
  </si>
  <si>
    <t>France entière</t>
  </si>
  <si>
    <t>Domicile-travail/études/garderie</t>
  </si>
  <si>
    <t>Autres (achats,soin, visites, loisir, tourisme..)</t>
  </si>
  <si>
    <t>Sans détail du motif</t>
  </si>
  <si>
    <t>Interurbain</t>
  </si>
  <si>
    <t>Route véhicule particulier</t>
  </si>
  <si>
    <t>Tous motifs</t>
  </si>
  <si>
    <t>Professionnel</t>
  </si>
  <si>
    <t>Personnel-vacances</t>
  </si>
  <si>
    <t>Personnel-autres</t>
  </si>
  <si>
    <t>Route-autocar</t>
  </si>
  <si>
    <t>Fer</t>
  </si>
  <si>
    <t>Aérien</t>
  </si>
  <si>
    <t xml:space="preserve"> Distance moyenne du mode (km)</t>
  </si>
  <si>
    <t>Distance (d)</t>
  </si>
  <si>
    <t>Valeur tutélaire pour une distance (d)</t>
  </si>
  <si>
    <t>Île-de-France</t>
  </si>
  <si>
    <t>MODE D’EMPLOI DU TABLEUR</t>
  </si>
  <si>
    <t>Temps d'attente</t>
  </si>
  <si>
    <t>a.2) Type de temps hors véhicule</t>
  </si>
  <si>
    <t>Temps de marche en pré/post-acheminement</t>
  </si>
  <si>
    <t>Temps de correspondance</t>
  </si>
  <si>
    <t>Temps réel</t>
  </si>
  <si>
    <t>Temps ressenti</t>
  </si>
  <si>
    <t>temps en minute</t>
  </si>
  <si>
    <t>VP diesel</t>
  </si>
  <si>
    <t>VP essence</t>
  </si>
  <si>
    <t>VP GPL</t>
  </si>
  <si>
    <t>VU Diesel</t>
  </si>
  <si>
    <t>VU essence</t>
  </si>
  <si>
    <t>PL diesel</t>
  </si>
  <si>
    <t>Deux roues</t>
  </si>
  <si>
    <t>Bus</t>
  </si>
  <si>
    <t>Train passagers diesel</t>
  </si>
  <si>
    <t>Train passagers électrique</t>
  </si>
  <si>
    <t>Train fret diesel</t>
  </si>
  <si>
    <t>Train fret elec.</t>
  </si>
  <si>
    <t>Fluvial</t>
  </si>
  <si>
    <t>Urbain très dense</t>
  </si>
  <si>
    <t>Urbain dense</t>
  </si>
  <si>
    <t>Urbain diffus</t>
  </si>
  <si>
    <t>Transport aérien</t>
  </si>
  <si>
    <t>négligeables</t>
  </si>
  <si>
    <t>Véhicule particulier</t>
  </si>
  <si>
    <t>Véhicule utilitaire léger</t>
  </si>
  <si>
    <t>Marchandises à forte valeur ajoutée</t>
  </si>
  <si>
    <t>Valeur indicative : &gt; 35 000 euros/t</t>
  </si>
  <si>
    <t>Type de marchandises</t>
  </si>
  <si>
    <t>Exemples : transport combiné, conteneurs maritimes, messageroe, transports frigorifiques, route roulante, trafic roulier</t>
  </si>
  <si>
    <t>Valeur du temps de déplacement</t>
  </si>
  <si>
    <t>Marchandises courantes</t>
  </si>
  <si>
    <t>valeur indicative : entre 6 000 et 35 000 euros/t</t>
  </si>
  <si>
    <t>Exemple : autres trafics ferroviaires, maritimes et fluviaux</t>
  </si>
  <si>
    <t>Marchandises à faible valeur ajoutée</t>
  </si>
  <si>
    <t>Valeur indicative : &lt; 6 000 euros/t</t>
  </si>
  <si>
    <t>Exemples : vrac, granulats</t>
  </si>
  <si>
    <t>a) Pollution</t>
  </si>
  <si>
    <t>b) Effet amont-aval</t>
  </si>
  <si>
    <t>PL</t>
  </si>
  <si>
    <t>Avion</t>
  </si>
  <si>
    <t>I. SANTE</t>
  </si>
  <si>
    <t>III. ENVIRONNEMENT</t>
  </si>
  <si>
    <t>II. CLIMAT</t>
  </si>
  <si>
    <t>Notice code couleur</t>
  </si>
  <si>
    <t>Valeur statistique de la vie humaine</t>
  </si>
  <si>
    <t>Le nombre de passagers debout "p" par m² dans le véhicule</t>
  </si>
  <si>
    <t>c) confort</t>
  </si>
  <si>
    <t>V. BRUIT</t>
  </si>
  <si>
    <t>IV. TEMPS</t>
  </si>
  <si>
    <t>d) Fiabilité</t>
  </si>
  <si>
    <t>Indicateur de régularité du temps de parcours</t>
  </si>
  <si>
    <t>Jour (7h-19h)</t>
  </si>
  <si>
    <t>Soirée (19h-23j)</t>
  </si>
  <si>
    <t>Nuit (23h-7h)</t>
  </si>
  <si>
    <t>Niveau sonore moyen pondéré</t>
  </si>
  <si>
    <t>Ld</t>
  </si>
  <si>
    <t>Le</t>
  </si>
  <si>
    <t>Ln</t>
  </si>
  <si>
    <t>trafic routier</t>
  </si>
  <si>
    <t>trafic ferroviaire</t>
  </si>
  <si>
    <t>Lden</t>
  </si>
  <si>
    <t>trafic aérien</t>
  </si>
  <si>
    <t>-</t>
  </si>
  <si>
    <t xml:space="preserve">Niveaux de bruit moyens </t>
  </si>
  <si>
    <t>Trafic routier</t>
  </si>
  <si>
    <t>Trafic ferroviaire</t>
  </si>
  <si>
    <t>Trafic aérien</t>
  </si>
  <si>
    <t>Règle d'évolution</t>
  </si>
  <si>
    <t>Valeurs tutélaires</t>
  </si>
  <si>
    <t xml:space="preserve">Valeur tutélaire </t>
  </si>
  <si>
    <t>Méthode 1. Valeurs tutélaires dans le cas où l'exposition au bruit des populations est connue</t>
  </si>
  <si>
    <t>Valeur tutélaires</t>
  </si>
  <si>
    <t>Train passagers</t>
  </si>
  <si>
    <t>Dense</t>
  </si>
  <si>
    <t xml:space="preserve">Jour </t>
  </si>
  <si>
    <t>Peu dense</t>
  </si>
  <si>
    <t>Nuit</t>
  </si>
  <si>
    <t>Semi Urbain</t>
  </si>
  <si>
    <t>Rural</t>
  </si>
  <si>
    <t>Train fret</t>
  </si>
  <si>
    <t>Type de véhicule</t>
  </si>
  <si>
    <t>Type de peuplement</t>
  </si>
  <si>
    <t>Période de la journée</t>
  </si>
  <si>
    <t>Trafic</t>
  </si>
  <si>
    <t>Autoroute</t>
  </si>
  <si>
    <t>Communale</t>
  </si>
  <si>
    <t>Semi-Urbain</t>
  </si>
  <si>
    <t>Urbain  dense</t>
  </si>
  <si>
    <t>Valeur du carbone</t>
  </si>
  <si>
    <t>Type d'infrastructure</t>
  </si>
  <si>
    <t>écart entre le 90e percentile et la médiane des temps de parcours, normalisé par la valeur médiane du temps de parcours.</t>
  </si>
  <si>
    <t>Pondération de l'inficateur pour les motifs contraints (professionnels et domicile-travail/études)</t>
  </si>
  <si>
    <t>Pondération de l'inficateur pour les motifs non contraints</t>
  </si>
  <si>
    <t>d.1) Valorisation de la régularité du temps de parcours pour le trafic de véhicules particuliers sur une origine-destination-horaire donnée</t>
  </si>
  <si>
    <t>d.2) Relation entre la probabilité de retard sur une origine-destination-horaire et valorisation en minutes équivalentes dans le cas des transports collectifs urbains et périurbains (tramway, métros, bus, trains de banlieue)</t>
  </si>
  <si>
    <t>d.3) Relation entre probabilité de retard sur une orginie-destination-horaire et valorisation en minutes équivalentes dans le cas des transports collectifs interurbains (aérien, ferroviaire, autocar)</t>
  </si>
  <si>
    <t>Probabilité du retard</t>
  </si>
  <si>
    <t>Motif</t>
  </si>
  <si>
    <t>Trajets domicile-travail-étude</t>
  </si>
  <si>
    <t>Autres trajets</t>
  </si>
  <si>
    <t>Minutes de retard</t>
  </si>
  <si>
    <t>Minutes équivalentes pour  chaque point de pourcentage</t>
  </si>
  <si>
    <t>INDEX DES FEUILLES</t>
  </si>
  <si>
    <t>Composition du parc roulant VP diesel et essence, en 2010</t>
  </si>
  <si>
    <t>Parc 2010 VP diesel</t>
  </si>
  <si>
    <t>Pre-euro (…-1989/1992)</t>
  </si>
  <si>
    <t>Euro 1 (1993-1996)</t>
  </si>
  <si>
    <t>Euro 2 (1997-2000)</t>
  </si>
  <si>
    <t>Euro 3 (2001-2005)</t>
  </si>
  <si>
    <t>Euro 4 (2006-2010)</t>
  </si>
  <si>
    <t>Total</t>
  </si>
  <si>
    <t>Md véh.km</t>
  </si>
  <si>
    <t>Parc 2010 VP essence</t>
  </si>
  <si>
    <t>ECE 15/04</t>
  </si>
  <si>
    <t>c) Compléments</t>
  </si>
  <si>
    <t>Euro 1</t>
  </si>
  <si>
    <t>Euro 2</t>
  </si>
  <si>
    <t>Euro 3</t>
  </si>
  <si>
    <t>Euro 4</t>
  </si>
  <si>
    <t>Euro 5</t>
  </si>
  <si>
    <t>Euro 6</t>
  </si>
  <si>
    <t>Euro 5*</t>
  </si>
  <si>
    <t>Euro 6+</t>
  </si>
  <si>
    <t>Transport routier (euros n / 100 véh.km)</t>
  </si>
  <si>
    <t>Transport ferroviaire (euros n / 100 trains.km)</t>
  </si>
  <si>
    <t>Transport fluvial (euros n / 100 bateaux.km)</t>
  </si>
  <si>
    <t>VP diesel (euros n / 100 véh.km)</t>
  </si>
  <si>
    <t>VP essence (euros n / 100 véh.km)</t>
  </si>
  <si>
    <t>VUL diesel (euros n / 100 véh.km)</t>
  </si>
  <si>
    <t>VUL essence (euros n / 100 véh.km)</t>
  </si>
  <si>
    <t>année n voulue</t>
  </si>
  <si>
    <t>année n par défaut</t>
  </si>
  <si>
    <t>Mode d'emploi</t>
  </si>
  <si>
    <t>en euros n/t</t>
  </si>
  <si>
    <t>assis/debout</t>
  </si>
  <si>
    <t>4. Le tableau fournit directement les valeurs tutélaires de l'effet amont-aval.</t>
  </si>
  <si>
    <t>b) Transport de marchandises (en euros n / h)</t>
  </si>
  <si>
    <t>Selon le cas de figure, opter pour la méthode 1 ou 2 pour calculer la valeur des nuisances sonores.</t>
  </si>
  <si>
    <t>II. Climat</t>
  </si>
  <si>
    <t xml:space="preserve">III. Environnement </t>
  </si>
  <si>
    <t>IV. Temps</t>
  </si>
  <si>
    <t>V. Bruit</t>
  </si>
  <si>
    <t>I. Santé</t>
  </si>
  <si>
    <t>Lien vers le rapport Quinet (2013)</t>
  </si>
  <si>
    <t>€</t>
  </si>
  <si>
    <t>Mouvement (euros n/100mouv) MIN</t>
  </si>
  <si>
    <t>Mouvement (euros n/100mouv) MAX</t>
  </si>
  <si>
    <t>Vol (euros n/100vols.km) MIN</t>
  </si>
  <si>
    <t>Vol (euros n/100vols.km) MAX</t>
  </si>
  <si>
    <t>a.1) Transport de voyageurs (en euros n/h)</t>
  </si>
  <si>
    <t>Elasticité marchandise</t>
  </si>
  <si>
    <t>UTILISER LES VALEURS TUTELAIRES POUR L'EVALUATION SOCIO-ECONOMIQUE</t>
  </si>
  <si>
    <t>Variation pop</t>
  </si>
  <si>
    <t>Déflateur</t>
  </si>
  <si>
    <t>urbain très dense</t>
  </si>
  <si>
    <t>urbain dense</t>
  </si>
  <si>
    <t>urbain</t>
  </si>
  <si>
    <t>urbain diffus</t>
  </si>
  <si>
    <t>interurbain</t>
  </si>
  <si>
    <t>Euro 6*</t>
  </si>
  <si>
    <t>Variation PIB volume</t>
  </si>
  <si>
    <t>PIB valeur</t>
  </si>
  <si>
    <t>Variation PIB valeur</t>
  </si>
  <si>
    <t>Md€</t>
  </si>
  <si>
    <t>Pour information</t>
  </si>
  <si>
    <t>hab/km²</t>
  </si>
  <si>
    <t>fourchette</t>
  </si>
  <si>
    <t>densité moyenne</t>
  </si>
  <si>
    <r>
      <rPr>
        <b/>
        <sz val="12"/>
        <color theme="1"/>
        <rFont val="Calibri"/>
        <family val="2"/>
        <scheme val="minor"/>
      </rPr>
      <t>1</t>
    </r>
    <r>
      <rPr>
        <sz val="12"/>
        <color theme="1"/>
        <rFont val="Calibri"/>
        <family val="2"/>
        <scheme val="minor"/>
      </rPr>
      <t>. Entrer la distance en km  dans la case</t>
    </r>
    <r>
      <rPr>
        <b/>
        <sz val="12"/>
        <color theme="1"/>
        <rFont val="Calibri"/>
        <family val="2"/>
        <scheme val="minor"/>
      </rPr>
      <t xml:space="preserve"> jaune</t>
    </r>
    <r>
      <rPr>
        <sz val="12"/>
        <color theme="1"/>
        <rFont val="Calibri"/>
        <family val="2"/>
        <scheme val="minor"/>
      </rPr>
      <t>.</t>
    </r>
  </si>
  <si>
    <r>
      <rPr>
        <b/>
        <sz val="12"/>
        <color theme="1"/>
        <rFont val="Calibri"/>
        <family val="2"/>
        <scheme val="minor"/>
      </rPr>
      <t>2</t>
    </r>
    <r>
      <rPr>
        <sz val="12"/>
        <color theme="1"/>
        <rFont val="Calibri"/>
        <family val="2"/>
        <scheme val="minor"/>
      </rPr>
      <t>. Les valeurs tutélaires se mettent à jour en fonction de la valeur mentionnée en jaune</t>
    </r>
  </si>
  <si>
    <t>Indiquer le nombre de minutes de retard pour insérer une pondération de fiabilité</t>
  </si>
  <si>
    <r>
      <t xml:space="preserve">4. </t>
    </r>
    <r>
      <rPr>
        <sz val="12"/>
        <color theme="1"/>
        <rFont val="Calibri"/>
        <family val="2"/>
        <scheme val="minor"/>
      </rPr>
      <t>Une fois les valeurs 2010 générées, une projection pour les années futures est possible.</t>
    </r>
  </si>
  <si>
    <t>!! PREALABLE !!</t>
  </si>
  <si>
    <t>- les cellules jaunes sont à remplir par l'utilisateur</t>
  </si>
  <si>
    <t xml:space="preserve"> Consignes d'utilisation :</t>
  </si>
  <si>
    <t>année n correponsant à l'année définissant la valeur de l'euros.</t>
  </si>
  <si>
    <t>cellule à remplir par l'utilisateur</t>
  </si>
  <si>
    <t>Méthode 2. Valeurs tutélaires dans le cas où seules des données de trafic sont disponibles, sans détail sur la composition du trafic</t>
  </si>
  <si>
    <t>Nationale ou départementale</t>
  </si>
  <si>
    <t>15 % de la VVS</t>
  </si>
  <si>
    <t>2 % de la VVS</t>
  </si>
  <si>
    <t>Valeur statistique de la vie humaine (VVS)</t>
  </si>
  <si>
    <r>
      <t>Coefficient  de tranformation de €</t>
    </r>
    <r>
      <rPr>
        <vertAlign val="subscript"/>
        <sz val="11"/>
        <color theme="1"/>
        <rFont val="Calibri"/>
        <family val="2"/>
        <scheme val="minor"/>
      </rPr>
      <t>2010</t>
    </r>
    <r>
      <rPr>
        <sz val="11"/>
        <color theme="1"/>
        <rFont val="Calibri"/>
        <family val="2"/>
        <scheme val="minor"/>
      </rPr>
      <t xml:space="preserve"> à euro de l'année choisie</t>
    </r>
  </si>
  <si>
    <t>0,60 euro 2010 / t</t>
  </si>
  <si>
    <t>0,20 euro 2010 / t</t>
  </si>
  <si>
    <t>0,01 euro 2010 / t</t>
  </si>
  <si>
    <t>Minutes équivalentes pour  chaque point de pourcentage entre 0 et 5 %</t>
  </si>
  <si>
    <t>Minutes équivalentes pour  chaque point de pourcentage entre 5 et 15 %</t>
  </si>
  <si>
    <t>Minutes équivalentes pour  chaque point de pourcentage entre 15 et 30 %</t>
  </si>
  <si>
    <t>Minutes équivalentes pour  chaque point de pourcentage entre 30 et 100 %</t>
  </si>
  <si>
    <t>2,5 * vdt</t>
  </si>
  <si>
    <t>1 * vdt</t>
  </si>
  <si>
    <t>&lt; 37</t>
  </si>
  <si>
    <t>37 - 450</t>
  </si>
  <si>
    <t>450 - 1 500</t>
  </si>
  <si>
    <t>1 500 - 4 500</t>
  </si>
  <si>
    <t>&gt;  4 500</t>
  </si>
  <si>
    <t xml:space="preserve">En cas de problème ou pour toute question ou suggestion relative à l'utilisation du tableur, prière d'en informer l'adresse suivante : </t>
  </si>
  <si>
    <t>- le mode d'emploi est intégré dans les différentes feuilles du tableur</t>
  </si>
  <si>
    <t>- des compléments d'informations sont disponibles en commentaires dans certaines cellules</t>
  </si>
  <si>
    <r>
      <rPr>
        <b/>
        <u/>
        <sz val="11"/>
        <color rgb="FFC00000"/>
        <rFont val="Calibri"/>
        <family val="2"/>
        <scheme val="minor"/>
      </rPr>
      <t>CONTENU DE L'ONGLET</t>
    </r>
    <r>
      <rPr>
        <b/>
        <sz val="11"/>
        <color rgb="FFC00000"/>
        <rFont val="Calibri"/>
        <family val="2"/>
        <scheme val="minor"/>
      </rPr>
      <t xml:space="preserve">
a) Pollution
b) Effets amont-aval
c) Compléments</t>
    </r>
  </si>
  <si>
    <r>
      <t xml:space="preserve">Interprétation :  valeur tutélaire pour une pollution produite par un </t>
    </r>
    <r>
      <rPr>
        <b/>
        <sz val="12"/>
        <color theme="1"/>
        <rFont val="Calibri"/>
        <family val="2"/>
        <scheme val="minor"/>
      </rPr>
      <t>véhicule particulier essence</t>
    </r>
    <r>
      <rPr>
        <sz val="12"/>
        <color theme="1"/>
        <rFont val="Calibri"/>
        <family val="2"/>
        <scheme val="minor"/>
      </rPr>
      <t>, en</t>
    </r>
    <r>
      <rPr>
        <b/>
        <sz val="12"/>
        <color theme="1"/>
        <rFont val="Calibri"/>
        <family val="2"/>
        <scheme val="minor"/>
      </rPr>
      <t xml:space="preserve"> urbain très dense</t>
    </r>
    <r>
      <rPr>
        <sz val="12"/>
        <color theme="1"/>
        <rFont val="Calibri"/>
        <family val="2"/>
        <scheme val="minor"/>
      </rPr>
      <t xml:space="preserve">, en euros année n (préalablement définie) pour l'année </t>
    </r>
    <r>
      <rPr>
        <b/>
        <sz val="12"/>
        <color theme="1"/>
        <rFont val="Calibri"/>
        <family val="2"/>
        <scheme val="minor"/>
      </rPr>
      <t>2010</t>
    </r>
  </si>
  <si>
    <t>On peut compter 3 grandes catégories d'externalités en amont et en aval de l'usage de l'infrastructure : externalités liées à la production d'énergie et à sa distribution, externalités liées à la production de véhicules, leur maintenance et retrait, externalités liées à la construction, maintenance et fin de vie de l'infrastructure.</t>
  </si>
  <si>
    <t>Valeurs tutélaires des émissions atmosphériques des procédés amont</t>
  </si>
  <si>
    <r>
      <rPr>
        <b/>
        <u/>
        <sz val="14"/>
        <color rgb="FFC00000"/>
        <rFont val="Calibri"/>
        <family val="2"/>
        <scheme val="minor"/>
      </rPr>
      <t>Données à entrer</t>
    </r>
    <r>
      <rPr>
        <sz val="14"/>
        <color rgb="FFC00000"/>
        <rFont val="Calibri"/>
        <family val="2"/>
        <scheme val="minor"/>
      </rPr>
      <t xml:space="preserve">
a) Valeur du temps
b) fiabilité 
c) confort (p)</t>
    </r>
  </si>
  <si>
    <r>
      <rPr>
        <b/>
        <sz val="11"/>
        <color theme="1"/>
        <rFont val="Calibri"/>
        <family val="2"/>
        <scheme val="minor"/>
      </rPr>
      <t xml:space="preserve">2. </t>
    </r>
    <r>
      <rPr>
        <sz val="11"/>
        <color theme="1"/>
        <rFont val="Calibri"/>
        <family val="2"/>
        <scheme val="minor"/>
      </rPr>
      <t xml:space="preserve">Le niveau sonore moyen pondéré s'affiche automatiquement. </t>
    </r>
  </si>
  <si>
    <r>
      <t xml:space="preserve">3. </t>
    </r>
    <r>
      <rPr>
        <sz val="12"/>
        <color theme="1"/>
        <rFont val="Calibri"/>
        <family val="2"/>
        <scheme val="minor"/>
      </rPr>
      <t>Les valeurs ne s'affichent que dans le cas où le niveau moyen dépasse 50 et 55 pour le ferroviaire</t>
    </r>
  </si>
  <si>
    <t>Valeur pour une distance non spécifiée</t>
  </si>
  <si>
    <r>
      <rPr>
        <b/>
        <sz val="12"/>
        <color theme="1"/>
        <rFont val="Calibri"/>
        <family val="2"/>
        <scheme val="minor"/>
      </rPr>
      <t>1.</t>
    </r>
    <r>
      <rPr>
        <sz val="12"/>
        <color theme="1"/>
        <rFont val="Calibri"/>
        <family val="2"/>
        <scheme val="minor"/>
      </rPr>
      <t xml:space="preserve"> Remplir les niveaux de bruit moyens calculés respectivement pour le jour, la soirée, et la nuit, à deux mètre en amont de la façade la plus exposée. </t>
    </r>
    <r>
      <rPr>
        <sz val="12"/>
        <color rgb="FFC00000"/>
        <rFont val="Calibri"/>
        <family val="2"/>
        <scheme val="minor"/>
      </rPr>
      <t>Les trois cases doivent impérativement être remplies.</t>
    </r>
  </si>
  <si>
    <r>
      <t>Déclinaison par norme euro des coûts des émissions de NOx, SO</t>
    </r>
    <r>
      <rPr>
        <b/>
        <vertAlign val="subscript"/>
        <sz val="14"/>
        <color theme="1"/>
        <rFont val="Calibri"/>
        <family val="2"/>
        <scheme val="minor"/>
      </rPr>
      <t>2</t>
    </r>
    <r>
      <rPr>
        <b/>
        <sz val="14"/>
        <color theme="1"/>
        <rFont val="Calibri"/>
        <family val="2"/>
        <scheme val="minor"/>
      </rPr>
      <t>, COVNM et PM2,5 dues à la combustion des VP et VUL</t>
    </r>
  </si>
  <si>
    <t>Ces valeurs sont en cours de réexamen et susceptibles de bouger. Une fois les nouvelles valeurs établies et validées par le comité d'experts, ce tableur sera mis à jour.</t>
  </si>
  <si>
    <t>La commission Quinet (2013) a proposé une série de valeurs tutélaires de référence pour prendre en compte dans le bilan socioéconomique des projets certaines externalités positives et négatives associées à la réalisation des grands investissements (gains de temps, émissions de carbone, sécurité, gains en santé, etc.). Elle a également défini les règles d’usage (notamment celles relatives à leur évolution dans le temps) de ces référentiels qui peuvent dans certains cas être complexes.</t>
  </si>
  <si>
    <t>Cet outil remplit plusieurs objectifs : il facilite l’appropriation des référentiels par les praticiens en s’appuyant sur une présentation pédagogique de la démarche, il garantit l’homogénéité des usages dans les différentes études en évitant certaines erreurs ou interprétations erronées des méthodes, enfin il facilite les mises à jour, les valeurs tutélaires pouvant faire l’objet de révision.</t>
  </si>
  <si>
    <t>Le tableur propose pour chacune de ces valeurs tutélaires des séries année par année qui sont paramétrables simplement par l’utilisateur (année de référence du calcul par exemple) et ainsi directement utilisables dans les feuilles de calcul des évaluateurs.</t>
  </si>
  <si>
    <t>PIB volume base 2014</t>
  </si>
  <si>
    <t>Md€2014</t>
  </si>
  <si>
    <t>VI. Diplôme</t>
  </si>
  <si>
    <t xml:space="preserve">Valeur exprimée en euros </t>
  </si>
  <si>
    <t>Valeur exprimée en euros</t>
  </si>
  <si>
    <t>Les valeurs (PIB, Population,  Déflateur) du tableau qui suit sont celles retenues pour le scénario  de référence par le comité d'experts des méthodes d'évaluation socio-économique (France Stratégie)</t>
  </si>
  <si>
    <r>
      <t>Coefficient  de tranformation de €</t>
    </r>
    <r>
      <rPr>
        <vertAlign val="subscript"/>
        <sz val="11"/>
        <color theme="1"/>
        <rFont val="Calibri"/>
        <family val="2"/>
        <scheme val="minor"/>
      </rPr>
      <t>2015</t>
    </r>
    <r>
      <rPr>
        <sz val="11"/>
        <color theme="1"/>
        <rFont val="Calibri"/>
        <family val="2"/>
        <scheme val="minor"/>
      </rPr>
      <t xml:space="preserve"> à euro de l'année choisie</t>
    </r>
  </si>
  <si>
    <r>
      <rPr>
        <b/>
        <sz val="12"/>
        <color theme="1"/>
        <rFont val="Calibri"/>
        <family val="2"/>
        <scheme val="minor"/>
      </rPr>
      <t>3</t>
    </r>
    <r>
      <rPr>
        <sz val="12"/>
        <color theme="1"/>
        <rFont val="Calibri"/>
        <family val="2"/>
        <scheme val="minor"/>
      </rPr>
      <t xml:space="preserve">. Pour prendre en compte le </t>
    </r>
    <r>
      <rPr>
        <b/>
        <u/>
        <sz val="12"/>
        <rFont val="Calibri"/>
        <family val="2"/>
        <scheme val="minor"/>
      </rPr>
      <t>confort</t>
    </r>
    <r>
      <rPr>
        <sz val="12"/>
        <color rgb="FFFF0000"/>
        <rFont val="Calibri"/>
        <family val="2"/>
        <scheme val="minor"/>
      </rPr>
      <t xml:space="preserve">  </t>
    </r>
    <r>
      <rPr>
        <sz val="12"/>
        <color theme="1"/>
        <rFont val="Calibri"/>
        <family val="2"/>
        <scheme val="minor"/>
      </rPr>
      <t>(colonne H), renseignez le nombre "p" ci-dessus.</t>
    </r>
  </si>
  <si>
    <r>
      <t>Coefficient  de tranformation de €</t>
    </r>
    <r>
      <rPr>
        <vertAlign val="subscript"/>
        <sz val="11"/>
        <color theme="1"/>
        <rFont val="Calibri"/>
        <family val="2"/>
        <scheme val="minor"/>
      </rPr>
      <t>2013</t>
    </r>
    <r>
      <rPr>
        <sz val="11"/>
        <color theme="1"/>
        <rFont val="Calibri"/>
        <family val="2"/>
        <scheme val="minor"/>
      </rPr>
      <t xml:space="preserve"> à euro de l'année choisie</t>
    </r>
  </si>
  <si>
    <t>Croissance au rythme du PIB par tête</t>
  </si>
  <si>
    <t>Variation PIB volume / hab</t>
  </si>
  <si>
    <t>Valeurs tutélaires en 2010</t>
  </si>
  <si>
    <r>
      <t>Valeurs Quinet 
(€</t>
    </r>
    <r>
      <rPr>
        <b/>
        <vertAlign val="subscript"/>
        <sz val="12"/>
        <color theme="1"/>
        <rFont val="Calibri"/>
        <family val="2"/>
        <scheme val="minor"/>
      </rPr>
      <t>2010</t>
    </r>
    <r>
      <rPr>
        <b/>
        <sz val="12"/>
        <color theme="1"/>
        <rFont val="Calibri"/>
        <family val="2"/>
        <scheme val="minor"/>
      </rPr>
      <t>)</t>
    </r>
  </si>
  <si>
    <r>
      <t>Valeur tutélaire de la tonne de CO</t>
    </r>
    <r>
      <rPr>
        <b/>
        <vertAlign val="subscript"/>
        <sz val="12"/>
        <color theme="1"/>
        <rFont val="Calibri"/>
        <family val="2"/>
        <scheme val="minor"/>
      </rPr>
      <t>2</t>
    </r>
  </si>
  <si>
    <t>k€</t>
  </si>
  <si>
    <t>Les valeurs du temps de marchandise suivent le PIB par habitant avec une élesaticité de 2/3.</t>
  </si>
  <si>
    <t>2008 - 2021 https://www.insee.fr/fr/statistiques/fichier/6438735/t_1102.xlsx</t>
  </si>
  <si>
    <t>2022-2070 COR</t>
  </si>
  <si>
    <t>https://www.insee.fr/fr/statistiques/fichier/6438735/t_1101p.xlsx</t>
  </si>
  <si>
    <r>
      <t>Coefficient  de tranformation de €</t>
    </r>
    <r>
      <rPr>
        <vertAlign val="subscript"/>
        <sz val="11"/>
        <color theme="1"/>
        <rFont val="Calibri"/>
        <family val="2"/>
        <scheme val="minor"/>
      </rPr>
      <t>2018</t>
    </r>
    <r>
      <rPr>
        <sz val="11"/>
        <color theme="1"/>
        <rFont val="Calibri"/>
        <family val="2"/>
        <scheme val="minor"/>
      </rPr>
      <t xml:space="preserve"> à euro de l'année choisie</t>
    </r>
  </si>
  <si>
    <t>Taux de croissance annuelle</t>
  </si>
  <si>
    <t>Au-delà de 2060</t>
  </si>
  <si>
    <t>La règle d'évolution change à partir de 2060 :               
même valeur que 2060</t>
  </si>
  <si>
    <t>Interprétation : Valeur statistique de la vie humaine en 2020 exprimée en euros</t>
  </si>
  <si>
    <t>Interprétation : valeur du carbone en 2020 exprimée en euros</t>
  </si>
  <si>
    <t>Année choisie</t>
  </si>
  <si>
    <t>Bases pour V. BRUIT 1</t>
  </si>
  <si>
    <r>
      <t xml:space="preserve">Bases pour V. BRUIT </t>
    </r>
    <r>
      <rPr>
        <b/>
        <sz val="11"/>
        <color theme="1"/>
        <rFont val="Calibri"/>
        <family val="2"/>
        <scheme val="minor"/>
      </rPr>
      <t>2</t>
    </r>
    <r>
      <rPr>
        <sz val="11"/>
        <color theme="1"/>
        <rFont val="Calibri"/>
        <family val="2"/>
        <scheme val="minor"/>
      </rPr>
      <t xml:space="preserve"> coût des nuisances sonores exprimées en €2010/personne/an</t>
    </r>
  </si>
  <si>
    <t>VI. DIPLÔME</t>
  </si>
  <si>
    <t>Valeur en euros année</t>
  </si>
  <si>
    <t>Valeurs de référence en € 2013</t>
  </si>
  <si>
    <t>Valeurs Chéron et Courtioux (2018) pour les diplômés de 2008</t>
  </si>
  <si>
    <t>Référence</t>
  </si>
  <si>
    <t>Bénéfice socio-économique privé</t>
  </si>
  <si>
    <t xml:space="preserve">Bénéfice socio-économique public </t>
  </si>
  <si>
    <t>Externalité (prorata)</t>
  </si>
  <si>
    <t>Externalité (homogénéité)</t>
  </si>
  <si>
    <t>Bac + 2</t>
  </si>
  <si>
    <t>Bac</t>
  </si>
  <si>
    <t>Au rythme du PIB/tête</t>
  </si>
  <si>
    <t>Bac + 3</t>
  </si>
  <si>
    <t>Bac + 5 Universitaire</t>
  </si>
  <si>
    <t>dont master recherche</t>
  </si>
  <si>
    <t>dont master professionnel</t>
  </si>
  <si>
    <t>Bac + 5 commerce</t>
  </si>
  <si>
    <t>Bac + 5 ingénieur</t>
  </si>
  <si>
    <t>Bac + 8</t>
  </si>
  <si>
    <t>Master recherche</t>
  </si>
  <si>
    <t>Date du diplôme</t>
  </si>
  <si>
    <t>Bac + 2
/
Bac</t>
  </si>
  <si>
    <t>Bénéfice socio-économique public</t>
  </si>
  <si>
    <t>Externalité (min)</t>
  </si>
  <si>
    <t>Externalité (max)</t>
  </si>
  <si>
    <t>Bac + 3 
/
Bac</t>
  </si>
  <si>
    <t>Bac + 5 universitaire
/
Bac + 3</t>
  </si>
  <si>
    <t>Master recherche
/
Bac + 3</t>
  </si>
  <si>
    <t>Master professionnel
/
Bac + 3</t>
  </si>
  <si>
    <t>Doctorat 
/
Master recherche</t>
  </si>
  <si>
    <r>
      <t xml:space="preserve">Cette feuille permet de mettre à jour les paramètres utiles aux calculs des valeurs tutélaires et à leurs évolutions. </t>
    </r>
    <r>
      <rPr>
        <b/>
        <sz val="12"/>
        <color rgb="FFFF0000"/>
        <rFont val="Calibri"/>
        <family val="2"/>
        <scheme val="minor"/>
      </rPr>
      <t>Seules les lignes 8, 10 et 12 doivent être régulièrement mises à jour.</t>
    </r>
    <r>
      <rPr>
        <sz val="12"/>
        <color theme="1"/>
        <rFont val="Calibri"/>
        <family val="2"/>
        <scheme val="minor"/>
      </rPr>
      <t xml:space="preserve"> Le reste sert d'appui aux formules des autres feuilles (paramètres Rapport Quinet).</t>
    </r>
  </si>
  <si>
    <t>Train passager</t>
  </si>
  <si>
    <t xml:space="preserve"> Mode ferroviaire :  valeurs du coût moyen des nuisances sonores</t>
  </si>
  <si>
    <t>Type de véhicule ferroviaire</t>
  </si>
  <si>
    <t>Coût moyen des nuissances sonores</t>
  </si>
  <si>
    <t>Coût marginal des nuisances sonores</t>
  </si>
  <si>
    <t>coût moyen des nuisances sonores</t>
  </si>
  <si>
    <r>
      <t>Valeur CO</t>
    </r>
    <r>
      <rPr>
        <b/>
        <i/>
        <vertAlign val="subscript"/>
        <sz val="11"/>
        <color theme="1"/>
        <rFont val="Calibri"/>
        <family val="2"/>
        <scheme val="minor"/>
      </rPr>
      <t>2 en €2018</t>
    </r>
  </si>
  <si>
    <t>Master pro DEG</t>
  </si>
  <si>
    <t>Master pro ST</t>
  </si>
  <si>
    <t>Ecole commerce / Master pro DEG</t>
  </si>
  <si>
    <t>Ecole d'ingénieur / Master pro ST</t>
  </si>
  <si>
    <t>https://www.strategie.gouv.fr/sites/strategie.gouv.fr/files/atoms/files/fs-gt-ese-esr-atelier-4-final.pdf</t>
  </si>
  <si>
    <t>evaluation-socio-economique@pm.gouv.fr ou jincheng.ni@strategie.gouv.fr</t>
  </si>
  <si>
    <t>Bonne évaluation socioéconomique !</t>
  </si>
  <si>
    <t>Tableur développé par Victor MANCHE attaché stagiaire au programme d'évaluation des investissements publics du SGPI (mai-juin 2017) et remis à jour par France Stratégie en décembre 2022.</t>
  </si>
  <si>
    <r>
      <t xml:space="preserve">Ce tableur permet de calculer </t>
    </r>
    <r>
      <rPr>
        <b/>
        <sz val="16"/>
        <color theme="1"/>
        <rFont val="Calibri"/>
        <family val="2"/>
        <scheme val="minor"/>
      </rPr>
      <t>les valeurs utiles aux calculs socioéconomiques</t>
    </r>
    <r>
      <rPr>
        <sz val="16"/>
        <color theme="1"/>
        <rFont val="Calibri"/>
        <family val="2"/>
        <scheme val="minor"/>
      </rPr>
      <t xml:space="preserve">.
Il reprend les valeurs tutélaires énoncés par le rapport Quinet (2013), qui permettent de monétariser les effets externes associés aux différents types de projet d'investissement.
</t>
    </r>
  </si>
  <si>
    <r>
      <t xml:space="preserve">La règle d'évolution change à partir de 2040 :               
</t>
    </r>
    <r>
      <rPr>
        <b/>
        <sz val="12"/>
        <color theme="1"/>
        <rFont val="Calibri"/>
        <family val="2"/>
        <scheme val="minor"/>
      </rPr>
      <t>Avant : selon la trajectoire
Après  : + 4,5 %  /an</t>
    </r>
  </si>
  <si>
    <t>La règle d'évolution est celle du principe d'Hotelling (croissance de la valeur du carbone au taux d'actualisation, soit 4,5 % avec bêta prix carbone = 1, taux d'actualisation = 2,5 % + 2 % * 1)</t>
  </si>
  <si>
    <t>2018-2040 : selon la trajetoire; 
au-delà de 2040 : +4,5%; au-delà de 2060 : constante en valeur de 2060</t>
  </si>
  <si>
    <t>54 € en 2018
250 € en 2030 500 € en 2040 775 € en 2050 1203 € en 2060</t>
  </si>
  <si>
    <r>
      <t>Valeur A. Quinet (€</t>
    </r>
    <r>
      <rPr>
        <b/>
        <vertAlign val="subscript"/>
        <sz val="12"/>
        <color theme="1"/>
        <rFont val="Calibri"/>
        <family val="2"/>
        <scheme val="minor"/>
      </rPr>
      <t>2018</t>
    </r>
    <r>
      <rPr>
        <b/>
        <sz val="12"/>
        <color theme="1"/>
        <rFont val="Calibri"/>
        <family val="2"/>
        <scheme val="minor"/>
      </rPr>
      <t>)</t>
    </r>
  </si>
  <si>
    <t>Valeur du carbone : attention, ces valeurs correspondent à celles avec taux d'actualisation du 4,5% (en attendant la mise à jour suite à la révision du taux d'actualisation en 2021)</t>
  </si>
  <si>
    <r>
      <t>Indiquer la valeur de l'euro (en valeur de l'année n voulue)</t>
    </r>
    <r>
      <rPr>
        <b/>
        <i/>
        <sz val="14"/>
        <color rgb="FFFF0000"/>
        <rFont val="Calibri"/>
        <family val="2"/>
        <scheme val="minor"/>
      </rPr>
      <t>. Par défaut euros en valeur année 2015</t>
    </r>
  </si>
  <si>
    <t>Mise à jour : 12/12/2022</t>
  </si>
  <si>
    <r>
      <t xml:space="preserve">Une hotline permanente est assurée via l'adresse </t>
    </r>
    <r>
      <rPr>
        <sz val="11.5"/>
        <color rgb="FF0070C0"/>
        <rFont val="Arial"/>
        <family val="2"/>
      </rPr>
      <t>evaluation-socio-economique@pm.gouv.fr</t>
    </r>
    <r>
      <rPr>
        <sz val="11.5"/>
        <color theme="1"/>
        <rFont val="Arial"/>
        <family val="2"/>
      </rPr>
      <t xml:space="preserve">  et/ou jincheng.ni@strategie.gouv.fr qui permettra d’assurer l’amélioration de l’outil en fonction des retours des utilisateurs.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</si>
</sst>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_-* #,##0.00\ _€_-;\-* #,##0.00\ _€_-;_-* &quot;-&quot;??\ _€_-;_-@_-"/>
    <numFmt numFmtId="165" formatCode="_-* #,##0.00\ [$€-1]_-;\-* #,##0.00\ [$€-1]_-;_-* \-??\ [$€-1]_-"/>
    <numFmt numFmtId="166" formatCode="_-* #,##0\ _€_-;\-* #,##0\ _€_-;_-* &quot;-&quot;??\ _€_-;_-@_-"/>
    <numFmt numFmtId="167" formatCode="0.000%"/>
    <numFmt numFmtId="168" formatCode="0.0"/>
    <numFmt numFmtId="169" formatCode="_-* #,##0.0\ _€_-;\-* #,##0.0\ _€_-;_-* &quot;-&quot;??\ _€_-;_-@_-"/>
    <numFmt numFmtId="170" formatCode="0.000"/>
    <numFmt numFmtId="171" formatCode="_-* #,##0.000000\ _€_-;\-* #,##0.000000\ _€_-;_-* &quot;-&quot;??\ _€_-;_-@_-"/>
    <numFmt numFmtId="172" formatCode="#,##0,"/>
    <numFmt numFmtId="173" formatCode="_-* #,##0.000\ _€_-;\-* #,##0.000\ _€_-;_-* &quot;-&quot;??\ _€_-;_-@_-"/>
    <numFmt numFmtId="174" formatCode="_-* #,##0.000\ _€_-;\-* #,##0.000\ _€_-;_-* &quot;-&quot;???\ _€_-;_-@_-"/>
    <numFmt numFmtId="175" formatCode="0.0%"/>
  </numFmts>
  <fonts count="76" x14ac:knownFonts="1">
    <font>
      <sz val="11"/>
      <color theme="1"/>
      <name val="Calibri"/>
      <family val="2"/>
      <scheme val="minor"/>
    </font>
    <font>
      <b/>
      <sz val="11"/>
      <color theme="1"/>
      <name val="Calibri"/>
      <family val="2"/>
      <scheme val="minor"/>
    </font>
    <font>
      <b/>
      <sz val="22"/>
      <color theme="1"/>
      <name val="Calibri"/>
      <family val="2"/>
      <scheme val="minor"/>
    </font>
    <font>
      <sz val="10"/>
      <name val="Arial"/>
      <family val="2"/>
    </font>
    <font>
      <sz val="10"/>
      <color theme="1"/>
      <name val="Calibri"/>
      <family val="2"/>
      <scheme val="minor"/>
    </font>
    <font>
      <sz val="11"/>
      <color theme="1"/>
      <name val="Calibri"/>
      <family val="2"/>
      <scheme val="minor"/>
    </font>
    <font>
      <b/>
      <sz val="20"/>
      <color theme="1"/>
      <name val="Calibri"/>
      <family val="2"/>
      <scheme val="minor"/>
    </font>
    <font>
      <b/>
      <sz val="16"/>
      <color theme="1"/>
      <name val="Calibri"/>
      <family val="2"/>
      <scheme val="minor"/>
    </font>
    <font>
      <b/>
      <sz val="12"/>
      <color theme="1"/>
      <name val="Calibri"/>
      <family val="2"/>
      <scheme val="minor"/>
    </font>
    <font>
      <sz val="12"/>
      <color theme="1"/>
      <name val="Calibri"/>
      <family val="2"/>
      <scheme val="minor"/>
    </font>
    <font>
      <b/>
      <sz val="14"/>
      <color theme="1"/>
      <name val="Calibri"/>
      <family val="2"/>
      <scheme val="minor"/>
    </font>
    <font>
      <sz val="14"/>
      <color theme="1"/>
      <name val="Calibri"/>
      <family val="2"/>
      <scheme val="minor"/>
    </font>
    <font>
      <sz val="20"/>
      <color theme="1"/>
      <name val="Calibri"/>
      <family val="2"/>
      <scheme val="minor"/>
    </font>
    <font>
      <i/>
      <sz val="11"/>
      <color theme="1"/>
      <name val="Calibri"/>
      <family val="2"/>
      <scheme val="minor"/>
    </font>
    <font>
      <sz val="9"/>
      <color indexed="81"/>
      <name val="Tahoma"/>
      <family val="2"/>
    </font>
    <font>
      <b/>
      <sz val="9"/>
      <color indexed="81"/>
      <name val="Tahoma"/>
      <family val="2"/>
    </font>
    <font>
      <sz val="18"/>
      <color indexed="81"/>
      <name val="Tahoma"/>
      <family val="2"/>
    </font>
    <font>
      <b/>
      <sz val="20"/>
      <color indexed="81"/>
      <name val="Tahoma"/>
      <family val="2"/>
    </font>
    <font>
      <sz val="20"/>
      <color indexed="81"/>
      <name val="Tahoma"/>
      <family val="2"/>
    </font>
    <font>
      <sz val="22"/>
      <color indexed="81"/>
      <name val="Tahoma"/>
      <family val="2"/>
    </font>
    <font>
      <b/>
      <sz val="22"/>
      <color indexed="81"/>
      <name val="Tahoma"/>
      <family val="2"/>
    </font>
    <font>
      <sz val="16"/>
      <color theme="1"/>
      <name val="Calibri"/>
      <family val="2"/>
      <scheme val="minor"/>
    </font>
    <font>
      <sz val="14"/>
      <color indexed="81"/>
      <name val="Tahoma"/>
      <family val="2"/>
    </font>
    <font>
      <b/>
      <sz val="20"/>
      <color rgb="FFFF0000"/>
      <name val="Calibri"/>
      <family val="2"/>
      <scheme val="minor"/>
    </font>
    <font>
      <b/>
      <sz val="12"/>
      <name val="Calibri"/>
      <family val="2"/>
      <scheme val="minor"/>
    </font>
    <font>
      <b/>
      <sz val="16"/>
      <name val="Calibri"/>
      <family val="2"/>
      <scheme val="minor"/>
    </font>
    <font>
      <b/>
      <i/>
      <sz val="28"/>
      <color theme="1"/>
      <name val="Calibri"/>
      <family val="2"/>
      <scheme val="minor"/>
    </font>
    <font>
      <sz val="12"/>
      <color indexed="81"/>
      <name val="Tahoma"/>
      <family val="2"/>
    </font>
    <font>
      <b/>
      <sz val="12"/>
      <color indexed="81"/>
      <name val="Tahoma"/>
      <family val="2"/>
    </font>
    <font>
      <b/>
      <i/>
      <sz val="36"/>
      <color theme="1"/>
      <name val="Calibri"/>
      <family val="2"/>
      <scheme val="minor"/>
    </font>
    <font>
      <b/>
      <sz val="14"/>
      <color indexed="81"/>
      <name val="Tahoma"/>
      <family val="2"/>
    </font>
    <font>
      <sz val="16"/>
      <color indexed="81"/>
      <name val="Tahoma"/>
      <family val="2"/>
    </font>
    <font>
      <b/>
      <sz val="14"/>
      <color rgb="FFFF0000"/>
      <name val="Calibri"/>
      <family val="2"/>
      <scheme val="minor"/>
    </font>
    <font>
      <u/>
      <sz val="11"/>
      <color theme="10"/>
      <name val="Calibri"/>
      <family val="2"/>
      <scheme val="minor"/>
    </font>
    <font>
      <b/>
      <i/>
      <sz val="12"/>
      <color theme="1"/>
      <name val="Calibri"/>
      <family val="2"/>
      <scheme val="minor"/>
    </font>
    <font>
      <b/>
      <sz val="11"/>
      <name val="Arial"/>
      <family val="2"/>
    </font>
    <font>
      <b/>
      <i/>
      <sz val="11"/>
      <color theme="1"/>
      <name val="Calibri"/>
      <family val="2"/>
      <scheme val="minor"/>
    </font>
    <font>
      <i/>
      <sz val="12"/>
      <name val="Calibri"/>
      <family val="2"/>
      <scheme val="minor"/>
    </font>
    <font>
      <sz val="12"/>
      <name val="Calibri"/>
      <family val="2"/>
      <scheme val="minor"/>
    </font>
    <font>
      <b/>
      <sz val="10"/>
      <color theme="1"/>
      <name val="Calibri"/>
      <family val="2"/>
      <scheme val="minor"/>
    </font>
    <font>
      <i/>
      <sz val="12"/>
      <color theme="1"/>
      <name val="Calibri"/>
      <family val="2"/>
      <scheme val="minor"/>
    </font>
    <font>
      <sz val="16"/>
      <name val="Calibri"/>
      <family val="2"/>
      <scheme val="minor"/>
    </font>
    <font>
      <u/>
      <sz val="16"/>
      <color theme="10"/>
      <name val="Calibri"/>
      <family val="2"/>
      <scheme val="minor"/>
    </font>
    <font>
      <sz val="14"/>
      <name val="Calibri"/>
      <family val="2"/>
      <scheme val="minor"/>
    </font>
    <font>
      <b/>
      <i/>
      <sz val="14"/>
      <color rgb="FFFF0000"/>
      <name val="Calibri"/>
      <family val="2"/>
      <scheme val="minor"/>
    </font>
    <font>
      <b/>
      <sz val="18"/>
      <name val="Calibri"/>
      <family val="2"/>
      <scheme val="minor"/>
    </font>
    <font>
      <sz val="12"/>
      <color rgb="FFFF0000"/>
      <name val="Calibri"/>
      <family val="2"/>
      <scheme val="minor"/>
    </font>
    <font>
      <sz val="8"/>
      <color theme="1"/>
      <name val="Calibri"/>
      <family val="2"/>
      <scheme val="minor"/>
    </font>
    <font>
      <b/>
      <u/>
      <sz val="12"/>
      <name val="Calibri"/>
      <family val="2"/>
      <scheme val="minor"/>
    </font>
    <font>
      <b/>
      <i/>
      <sz val="12"/>
      <color rgb="FFFF0000"/>
      <name val="Calibri"/>
      <family val="2"/>
      <scheme val="minor"/>
    </font>
    <font>
      <b/>
      <i/>
      <sz val="16"/>
      <color theme="1"/>
      <name val="Calibri"/>
      <family val="2"/>
      <scheme val="minor"/>
    </font>
    <font>
      <b/>
      <u/>
      <sz val="18"/>
      <color theme="1"/>
      <name val="Calibri"/>
      <family val="2"/>
      <scheme val="minor"/>
    </font>
    <font>
      <b/>
      <i/>
      <sz val="20"/>
      <color theme="1"/>
      <name val="Calibri"/>
      <family val="2"/>
      <scheme val="minor"/>
    </font>
    <font>
      <u/>
      <sz val="16"/>
      <color theme="1"/>
      <name val="Calibri"/>
      <family val="2"/>
      <scheme val="minor"/>
    </font>
    <font>
      <b/>
      <u/>
      <sz val="14"/>
      <color theme="1"/>
      <name val="Calibri"/>
      <family val="2"/>
      <scheme val="minor"/>
    </font>
    <font>
      <b/>
      <i/>
      <sz val="11"/>
      <color rgb="FFFF0000"/>
      <name val="Calibri"/>
      <family val="2"/>
      <scheme val="minor"/>
    </font>
    <font>
      <b/>
      <vertAlign val="subscript"/>
      <sz val="12"/>
      <color theme="1"/>
      <name val="Calibri"/>
      <family val="2"/>
      <scheme val="minor"/>
    </font>
    <font>
      <vertAlign val="subscript"/>
      <sz val="11"/>
      <color theme="1"/>
      <name val="Calibri"/>
      <family val="2"/>
      <scheme val="minor"/>
    </font>
    <font>
      <b/>
      <sz val="11"/>
      <color rgb="FFFF0000"/>
      <name val="Calibri"/>
      <family val="2"/>
      <scheme val="minor"/>
    </font>
    <font>
      <b/>
      <sz val="11"/>
      <color rgb="FFC00000"/>
      <name val="Calibri"/>
      <family val="2"/>
      <scheme val="minor"/>
    </font>
    <font>
      <b/>
      <u/>
      <sz val="11"/>
      <color rgb="FFC00000"/>
      <name val="Calibri"/>
      <family val="2"/>
      <scheme val="minor"/>
    </font>
    <font>
      <sz val="12"/>
      <color rgb="FFC00000"/>
      <name val="Calibri"/>
      <family val="2"/>
      <scheme val="minor"/>
    </font>
    <font>
      <sz val="11"/>
      <color indexed="81"/>
      <name val="Tahoma"/>
      <family val="2"/>
    </font>
    <font>
      <sz val="10"/>
      <color indexed="81"/>
      <name val="Tahoma"/>
      <family val="2"/>
    </font>
    <font>
      <sz val="14"/>
      <color rgb="FFC00000"/>
      <name val="Calibri"/>
      <family val="2"/>
      <scheme val="minor"/>
    </font>
    <font>
      <b/>
      <u/>
      <sz val="14"/>
      <color rgb="FFC00000"/>
      <name val="Calibri"/>
      <family val="2"/>
      <scheme val="minor"/>
    </font>
    <font>
      <b/>
      <u/>
      <sz val="11"/>
      <color theme="1"/>
      <name val="Calibri"/>
      <family val="2"/>
      <scheme val="minor"/>
    </font>
    <font>
      <b/>
      <vertAlign val="subscript"/>
      <sz val="14"/>
      <color theme="1"/>
      <name val="Calibri"/>
      <family val="2"/>
      <scheme val="minor"/>
    </font>
    <font>
      <sz val="11.5"/>
      <color theme="1"/>
      <name val="Arial"/>
      <family val="2"/>
    </font>
    <font>
      <sz val="11.5"/>
      <color rgb="FF0070C0"/>
      <name val="Arial"/>
      <family val="2"/>
    </font>
    <font>
      <b/>
      <sz val="9"/>
      <color indexed="81"/>
      <name val="Tahoma"/>
      <charset val="1"/>
    </font>
    <font>
      <sz val="9"/>
      <color indexed="81"/>
      <name val="Tahoma"/>
      <charset val="1"/>
    </font>
    <font>
      <b/>
      <sz val="12"/>
      <color rgb="FFFF0000"/>
      <name val="Calibri"/>
      <family val="2"/>
      <scheme val="minor"/>
    </font>
    <font>
      <b/>
      <i/>
      <vertAlign val="subscript"/>
      <sz val="11"/>
      <color theme="1"/>
      <name val="Calibri"/>
      <family val="2"/>
      <scheme val="minor"/>
    </font>
    <font>
      <b/>
      <sz val="12"/>
      <color theme="4"/>
      <name val="Calibri"/>
      <family val="2"/>
      <scheme val="minor"/>
    </font>
    <font>
      <sz val="11"/>
      <color rgb="FF00000A"/>
      <name val="Arial"/>
      <family val="2"/>
    </font>
  </fonts>
  <fills count="22">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2"/>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lightDown">
        <bgColor theme="0" tint="-4.9989318521683403E-2"/>
      </patternFill>
    </fill>
    <fill>
      <patternFill patternType="solid">
        <fgColor theme="2" tint="-9.9978637043366805E-2"/>
        <bgColor indexed="64"/>
      </patternFill>
    </fill>
    <fill>
      <patternFill patternType="solid">
        <fgColor theme="8" tint="0.79998168889431442"/>
        <bgColor indexed="64"/>
      </patternFill>
    </fill>
    <fill>
      <patternFill patternType="lightUp"/>
    </fill>
    <fill>
      <patternFill patternType="darkUp"/>
    </fill>
    <fill>
      <patternFill patternType="solid">
        <fgColor theme="7" tint="0.59999389629810485"/>
        <bgColor indexed="64"/>
      </patternFill>
    </fill>
    <fill>
      <patternFill patternType="solid">
        <fgColor indexed="65"/>
        <bgColor indexed="64"/>
      </patternFill>
    </fill>
    <fill>
      <patternFill patternType="solid">
        <fgColor theme="0" tint="-0.34998626667073579"/>
        <bgColor indexed="64"/>
      </patternFill>
    </fill>
    <fill>
      <patternFill patternType="solid">
        <fgColor theme="0" tint="-0.24994659260841701"/>
        <bgColor indexed="64"/>
      </patternFill>
    </fill>
    <fill>
      <patternFill patternType="solid">
        <fgColor theme="0" tint="-0.14996795556505021"/>
        <bgColor indexed="64"/>
      </patternFill>
    </fill>
    <fill>
      <patternFill patternType="solid">
        <fgColor theme="8" tint="0.59999389629810485"/>
        <bgColor indexed="64"/>
      </patternFill>
    </fill>
    <fill>
      <patternFill patternType="solid">
        <fgColor rgb="FFFF0000"/>
        <bgColor indexed="64"/>
      </patternFill>
    </fill>
  </fills>
  <borders count="10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right/>
      <top style="thin">
        <color auto="1"/>
      </top>
      <bottom/>
      <diagonal/>
    </border>
    <border>
      <left style="medium">
        <color indexed="64"/>
      </left>
      <right/>
      <top/>
      <bottom/>
      <diagonal/>
    </border>
    <border>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auto="1"/>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style="thin">
        <color indexed="64"/>
      </right>
      <top style="thin">
        <color indexed="64"/>
      </top>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right/>
      <top style="double">
        <color indexed="64"/>
      </top>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double">
        <color rgb="FFFF0000"/>
      </top>
      <bottom style="thin">
        <color indexed="64"/>
      </bottom>
      <diagonal/>
    </border>
    <border>
      <left/>
      <right/>
      <top style="double">
        <color rgb="FFFF0000"/>
      </top>
      <bottom/>
      <diagonal/>
    </border>
    <border>
      <left/>
      <right/>
      <top/>
      <bottom style="double">
        <color rgb="FFFF0000"/>
      </bottom>
      <diagonal/>
    </border>
    <border>
      <left/>
      <right style="thin">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double">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double">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ck">
        <color auto="1"/>
      </left>
      <right/>
      <top style="thick">
        <color auto="1"/>
      </top>
      <bottom/>
      <diagonal/>
    </border>
    <border>
      <left/>
      <right/>
      <top style="thick">
        <color auto="1"/>
      </top>
      <bottom/>
      <diagonal/>
    </border>
    <border>
      <left style="thick">
        <color auto="1"/>
      </left>
      <right/>
      <top/>
      <bottom style="thick">
        <color auto="1"/>
      </bottom>
      <diagonal/>
    </border>
    <border>
      <left/>
      <right/>
      <top/>
      <bottom style="thick">
        <color auto="1"/>
      </bottom>
      <diagonal/>
    </border>
    <border>
      <left/>
      <right style="thick">
        <color indexed="64"/>
      </right>
      <top style="thick">
        <color indexed="64"/>
      </top>
      <bottom/>
      <diagonal/>
    </border>
    <border>
      <left/>
      <right style="thick">
        <color indexed="64"/>
      </right>
      <top/>
      <bottom style="thick">
        <color indexed="64"/>
      </bottom>
      <diagonal/>
    </border>
    <border>
      <left style="thin">
        <color indexed="64"/>
      </left>
      <right style="double">
        <color indexed="64"/>
      </right>
      <top style="medium">
        <color indexed="64"/>
      </top>
      <bottom style="thin">
        <color indexed="64"/>
      </bottom>
      <diagonal/>
    </border>
    <border>
      <left/>
      <right/>
      <top/>
      <bottom style="medium">
        <color rgb="FF0087CD"/>
      </bottom>
      <diagonal/>
    </border>
  </borders>
  <cellStyleXfs count="7">
    <xf numFmtId="0" fontId="0" fillId="0" borderId="0"/>
    <xf numFmtId="0" fontId="3" fillId="0" borderId="0"/>
    <xf numFmtId="165" fontId="3" fillId="0" borderId="0" applyFill="0" applyBorder="0" applyAlignment="0" applyProtection="0"/>
    <xf numFmtId="0" fontId="3" fillId="0" borderId="0"/>
    <xf numFmtId="164" fontId="5" fillId="0" borderId="0" applyFont="0" applyFill="0" applyBorder="0" applyAlignment="0" applyProtection="0"/>
    <xf numFmtId="0" fontId="33" fillId="0" borderId="0" applyNumberFormat="0" applyFill="0" applyBorder="0" applyAlignment="0" applyProtection="0"/>
    <xf numFmtId="9" fontId="5" fillId="0" borderId="0" applyFont="0" applyFill="0" applyBorder="0" applyAlignment="0" applyProtection="0"/>
  </cellStyleXfs>
  <cellXfs count="951">
    <xf numFmtId="0" fontId="0" fillId="0" borderId="0" xfId="0"/>
    <xf numFmtId="0" fontId="0" fillId="0" borderId="0" xfId="0" applyBorder="1"/>
    <xf numFmtId="0" fontId="0" fillId="0" borderId="0" xfId="0" applyAlignment="1" applyProtection="1">
      <alignment horizontal="center" vertical="center"/>
      <protection locked="0" hidden="1"/>
    </xf>
    <xf numFmtId="0" fontId="0" fillId="0" borderId="0" xfId="0" applyBorder="1" applyAlignment="1" applyProtection="1">
      <alignment horizontal="center" vertical="center"/>
      <protection locked="0" hidden="1"/>
    </xf>
    <xf numFmtId="0" fontId="0" fillId="0" borderId="0" xfId="0" applyAlignment="1">
      <alignment horizontal="center" vertical="center"/>
    </xf>
    <xf numFmtId="0" fontId="1" fillId="0" borderId="4" xfId="0" applyFont="1" applyBorder="1" applyAlignment="1">
      <alignment horizontal="center" vertical="center"/>
    </xf>
    <xf numFmtId="0" fontId="8" fillId="4" borderId="47" xfId="0" applyFont="1" applyFill="1" applyBorder="1" applyAlignment="1">
      <alignment horizontal="center" vertical="center" wrapText="1"/>
    </xf>
    <xf numFmtId="0" fontId="8" fillId="4" borderId="48"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2" fillId="0" borderId="0" xfId="0" applyFont="1"/>
    <xf numFmtId="0" fontId="21" fillId="0" borderId="0" xfId="0" applyFont="1"/>
    <xf numFmtId="0" fontId="8" fillId="0" borderId="0" xfId="0" applyFont="1" applyBorder="1" applyAlignment="1">
      <alignment horizontal="center" vertical="center"/>
    </xf>
    <xf numFmtId="0" fontId="9" fillId="0" borderId="12" xfId="0" applyFont="1" applyBorder="1" applyAlignment="1">
      <alignment horizontal="center" vertical="center" wrapText="1"/>
    </xf>
    <xf numFmtId="0" fontId="0" fillId="0" borderId="2" xfId="0" applyBorder="1"/>
    <xf numFmtId="0" fontId="1" fillId="0" borderId="4" xfId="0" applyFont="1" applyFill="1" applyBorder="1" applyAlignment="1">
      <alignment horizontal="center" vertical="center"/>
    </xf>
    <xf numFmtId="0" fontId="0" fillId="0" borderId="4" xfId="0" applyBorder="1" applyAlignment="1">
      <alignment horizontal="center" vertical="center"/>
    </xf>
    <xf numFmtId="0" fontId="0" fillId="0" borderId="0" xfId="0" applyAlignment="1">
      <alignment horizontal="center"/>
    </xf>
    <xf numFmtId="0" fontId="0" fillId="4" borderId="5" xfId="0" applyFill="1" applyBorder="1" applyAlignment="1">
      <alignment horizontal="center" vertical="center"/>
    </xf>
    <xf numFmtId="0" fontId="0" fillId="4" borderId="10" xfId="0" applyFill="1" applyBorder="1" applyAlignment="1">
      <alignment horizontal="center" vertical="center"/>
    </xf>
    <xf numFmtId="0" fontId="0" fillId="0" borderId="6"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1" fillId="4" borderId="7" xfId="0" applyFont="1" applyFill="1" applyBorder="1" applyAlignment="1">
      <alignment horizontal="center" vertical="center"/>
    </xf>
    <xf numFmtId="0" fontId="1" fillId="6" borderId="8" xfId="0" applyFont="1" applyFill="1" applyBorder="1" applyAlignment="1">
      <alignment horizontal="center" vertical="center"/>
    </xf>
    <xf numFmtId="0" fontId="1" fillId="6" borderId="9" xfId="0" applyFont="1" applyFill="1" applyBorder="1" applyAlignment="1">
      <alignment horizontal="center" vertical="center"/>
    </xf>
    <xf numFmtId="0" fontId="1" fillId="6" borderId="4" xfId="0" applyFont="1" applyFill="1" applyBorder="1" applyAlignment="1">
      <alignment horizontal="center" vertical="center"/>
    </xf>
    <xf numFmtId="0" fontId="0" fillId="3" borderId="0" xfId="0" applyFill="1"/>
    <xf numFmtId="0" fontId="8" fillId="0" borderId="25" xfId="0" applyFont="1" applyBorder="1" applyAlignment="1">
      <alignment horizontal="center" vertical="center" wrapText="1"/>
    </xf>
    <xf numFmtId="0" fontId="0" fillId="0" borderId="75" xfId="0" applyBorder="1"/>
    <xf numFmtId="0" fontId="1" fillId="11" borderId="78" xfId="0" applyFont="1" applyFill="1" applyBorder="1" applyAlignment="1">
      <alignment horizontal="center"/>
    </xf>
    <xf numFmtId="0" fontId="1" fillId="11" borderId="79" xfId="0" applyFont="1" applyFill="1" applyBorder="1" applyAlignment="1">
      <alignment horizontal="center"/>
    </xf>
    <xf numFmtId="0" fontId="0" fillId="0" borderId="75" xfId="0" applyBorder="1" applyAlignment="1">
      <alignment horizontal="center"/>
    </xf>
    <xf numFmtId="0" fontId="0" fillId="0" borderId="0" xfId="0" applyFill="1" applyBorder="1"/>
    <xf numFmtId="11" fontId="29" fillId="0" borderId="0" xfId="0" applyNumberFormat="1" applyFont="1" applyFill="1" applyBorder="1" applyAlignment="1">
      <alignment horizontal="center" vertical="center"/>
    </xf>
    <xf numFmtId="0" fontId="26" fillId="0" borderId="0" xfId="0" applyFont="1" applyFill="1" applyBorder="1" applyAlignment="1">
      <alignment horizontal="center" vertical="center"/>
    </xf>
    <xf numFmtId="166" fontId="0" fillId="6" borderId="83" xfId="4" applyNumberFormat="1" applyFont="1" applyFill="1" applyBorder="1"/>
    <xf numFmtId="0" fontId="1" fillId="0" borderId="0" xfId="0" applyFont="1" applyBorder="1"/>
    <xf numFmtId="0" fontId="0" fillId="0" borderId="0" xfId="0" applyBorder="1" applyAlignment="1">
      <alignment horizontal="center" vertical="center"/>
    </xf>
    <xf numFmtId="0" fontId="0" fillId="0" borderId="0" xfId="0" applyBorder="1" applyAlignment="1">
      <alignment horizontal="center"/>
    </xf>
    <xf numFmtId="0" fontId="0" fillId="0" borderId="84" xfId="0" applyBorder="1"/>
    <xf numFmtId="0" fontId="13" fillId="0" borderId="0" xfId="0" applyFont="1" applyBorder="1" applyAlignment="1">
      <alignment horizontal="center" vertical="center"/>
    </xf>
    <xf numFmtId="0" fontId="9" fillId="0" borderId="0" xfId="0" applyFont="1"/>
    <xf numFmtId="0" fontId="8" fillId="11" borderId="4" xfId="0" applyFont="1" applyFill="1" applyBorder="1" applyAlignment="1">
      <alignment horizontal="center" vertical="center" wrapText="1"/>
    </xf>
    <xf numFmtId="0" fontId="8" fillId="9" borderId="5" xfId="0" applyFont="1" applyFill="1" applyBorder="1" applyAlignment="1">
      <alignment horizontal="center" vertical="center" wrapText="1"/>
    </xf>
    <xf numFmtId="166" fontId="9" fillId="0" borderId="4" xfId="4" applyNumberFormat="1" applyFont="1" applyBorder="1" applyAlignment="1">
      <alignment horizontal="center" vertical="center" wrapText="1"/>
    </xf>
    <xf numFmtId="0" fontId="8" fillId="4" borderId="5" xfId="0" applyFont="1" applyFill="1" applyBorder="1" applyAlignment="1">
      <alignment horizontal="center" vertical="center" wrapText="1"/>
    </xf>
    <xf numFmtId="0" fontId="8" fillId="4" borderId="10" xfId="0" applyFont="1" applyFill="1" applyBorder="1" applyAlignment="1">
      <alignment horizontal="center" vertical="center" wrapText="1"/>
    </xf>
    <xf numFmtId="166" fontId="9" fillId="0" borderId="11" xfId="4" applyNumberFormat="1" applyFont="1" applyBorder="1" applyAlignment="1">
      <alignment horizontal="center" vertical="center" wrapText="1"/>
    </xf>
    <xf numFmtId="0" fontId="8" fillId="4" borderId="20" xfId="0" applyFont="1" applyFill="1" applyBorder="1" applyAlignment="1">
      <alignment horizontal="center" vertical="center"/>
    </xf>
    <xf numFmtId="0" fontId="8" fillId="4" borderId="8" xfId="0" applyFont="1" applyFill="1" applyBorder="1" applyAlignment="1">
      <alignment horizontal="center" vertical="center"/>
    </xf>
    <xf numFmtId="0" fontId="8" fillId="4" borderId="9" xfId="0" applyFont="1" applyFill="1" applyBorder="1" applyAlignment="1">
      <alignment horizontal="center" vertical="center"/>
    </xf>
    <xf numFmtId="0" fontId="8" fillId="9" borderId="26"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9" borderId="4"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0" fillId="0" borderId="0" xfId="0" applyFont="1"/>
    <xf numFmtId="0" fontId="0" fillId="0" borderId="0" xfId="0" applyFont="1" applyBorder="1" applyAlignment="1" applyProtection="1">
      <alignment horizontal="center" vertical="center"/>
      <protection locked="0" hidden="1"/>
    </xf>
    <xf numFmtId="0" fontId="0" fillId="0" borderId="0" xfId="0" applyFont="1" applyFill="1" applyBorder="1" applyAlignment="1">
      <alignment horizontal="center" vertical="center" wrapText="1"/>
    </xf>
    <xf numFmtId="2" fontId="35" fillId="0" borderId="0" xfId="1" applyNumberFormat="1" applyFont="1" applyBorder="1" applyAlignment="1" applyProtection="1">
      <alignment horizontal="center" vertical="center"/>
      <protection locked="0" hidden="1"/>
    </xf>
    <xf numFmtId="166" fontId="0" fillId="0" borderId="0" xfId="4" applyNumberFormat="1" applyFont="1" applyFill="1" applyBorder="1" applyAlignment="1">
      <alignment horizontal="center" vertical="center" wrapText="1"/>
    </xf>
    <xf numFmtId="0" fontId="0" fillId="0" borderId="0" xfId="0" applyFont="1" applyBorder="1" applyAlignment="1" applyProtection="1">
      <alignment horizontal="center" vertical="center" wrapText="1" shrinkToFit="1"/>
      <protection locked="0" hidden="1"/>
    </xf>
    <xf numFmtId="10" fontId="0" fillId="0" borderId="0" xfId="0" applyNumberFormat="1" applyFont="1" applyBorder="1" applyAlignment="1" applyProtection="1">
      <alignment horizontal="center" vertical="center"/>
      <protection locked="0" hidden="1"/>
    </xf>
    <xf numFmtId="11" fontId="36" fillId="0" borderId="0" xfId="0" applyNumberFormat="1" applyFont="1" applyFill="1" applyBorder="1" applyAlignment="1">
      <alignment horizontal="center" vertical="center"/>
    </xf>
    <xf numFmtId="0" fontId="36" fillId="0" borderId="0" xfId="0" applyFont="1" applyFill="1" applyBorder="1" applyAlignment="1">
      <alignment horizontal="center" vertical="center"/>
    </xf>
    <xf numFmtId="0" fontId="0" fillId="0" borderId="0" xfId="0" applyFont="1" applyFill="1" applyBorder="1" applyAlignment="1">
      <alignment horizontal="center" vertical="center"/>
    </xf>
    <xf numFmtId="0" fontId="9" fillId="0" borderId="0" xfId="0" applyFont="1" applyAlignment="1">
      <alignment horizontal="center" vertical="center"/>
    </xf>
    <xf numFmtId="0" fontId="8" fillId="9" borderId="61" xfId="0" applyFont="1" applyFill="1" applyBorder="1" applyAlignment="1">
      <alignment horizontal="center" vertical="center" wrapText="1"/>
    </xf>
    <xf numFmtId="0" fontId="37" fillId="0" borderId="0" xfId="0" applyFont="1" applyBorder="1" applyAlignment="1">
      <alignment vertical="center" wrapText="1"/>
    </xf>
    <xf numFmtId="0" fontId="9" fillId="0" borderId="0" xfId="0" applyFont="1" applyBorder="1" applyAlignment="1">
      <alignment vertical="center" wrapText="1"/>
    </xf>
    <xf numFmtId="0" fontId="9" fillId="10" borderId="43"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9" fillId="10" borderId="32" xfId="0" applyFont="1" applyFill="1" applyBorder="1" applyAlignment="1">
      <alignment horizontal="center" vertical="center" wrapText="1"/>
    </xf>
    <xf numFmtId="0" fontId="8" fillId="4" borderId="46" xfId="0" applyFont="1" applyFill="1" applyBorder="1" applyAlignment="1">
      <alignment horizontal="center" vertical="center" wrapText="1"/>
    </xf>
    <xf numFmtId="0" fontId="8" fillId="4" borderId="52" xfId="0" applyFont="1" applyFill="1" applyBorder="1" applyAlignment="1">
      <alignment horizontal="center" vertical="center" wrapText="1"/>
    </xf>
    <xf numFmtId="0" fontId="8" fillId="4" borderId="13" xfId="0" applyFont="1" applyFill="1" applyBorder="1" applyAlignment="1">
      <alignment horizontal="center" vertical="center" wrapText="1"/>
    </xf>
    <xf numFmtId="2" fontId="8" fillId="0" borderId="26" xfId="0" applyNumberFormat="1" applyFont="1" applyBorder="1" applyAlignment="1">
      <alignment horizontal="center" vertical="center" wrapText="1"/>
    </xf>
    <xf numFmtId="2" fontId="8" fillId="0" borderId="53" xfId="0" applyNumberFormat="1" applyFont="1" applyBorder="1" applyAlignment="1">
      <alignment horizontal="center" vertical="center" wrapText="1"/>
    </xf>
    <xf numFmtId="0" fontId="8" fillId="4" borderId="24" xfId="0" applyFont="1" applyFill="1" applyBorder="1" applyAlignment="1">
      <alignment horizontal="center" vertical="center" wrapText="1"/>
    </xf>
    <xf numFmtId="0" fontId="8" fillId="4" borderId="85" xfId="0" applyFont="1" applyFill="1" applyBorder="1" applyAlignment="1">
      <alignment horizontal="center" vertical="center" wrapText="1"/>
    </xf>
    <xf numFmtId="168" fontId="8" fillId="13" borderId="4" xfId="0" applyNumberFormat="1" applyFont="1" applyFill="1" applyBorder="1" applyAlignment="1">
      <alignment horizontal="center" vertical="center" wrapText="1"/>
    </xf>
    <xf numFmtId="168" fontId="8" fillId="13" borderId="5" xfId="0" applyNumberFormat="1" applyFont="1" applyFill="1" applyBorder="1" applyAlignment="1">
      <alignment horizontal="center" vertical="center" wrapText="1"/>
    </xf>
    <xf numFmtId="2" fontId="8" fillId="0" borderId="66" xfId="0" applyNumberFormat="1" applyFont="1" applyBorder="1" applyAlignment="1">
      <alignment horizontal="center" vertical="center" wrapText="1"/>
    </xf>
    <xf numFmtId="2" fontId="8" fillId="0" borderId="4" xfId="0" applyNumberFormat="1" applyFont="1" applyBorder="1" applyAlignment="1">
      <alignment horizontal="center" vertical="center" wrapText="1"/>
    </xf>
    <xf numFmtId="2" fontId="8" fillId="0" borderId="18" xfId="0" applyNumberFormat="1" applyFont="1" applyBorder="1" applyAlignment="1">
      <alignment horizontal="center" vertical="center" wrapText="1"/>
    </xf>
    <xf numFmtId="0" fontId="8" fillId="4" borderId="63" xfId="0" applyFont="1" applyFill="1" applyBorder="1" applyAlignment="1">
      <alignment horizontal="center" vertical="center" wrapText="1"/>
    </xf>
    <xf numFmtId="10" fontId="1" fillId="6" borderId="82" xfId="0" applyNumberFormat="1" applyFont="1" applyFill="1" applyBorder="1" applyAlignment="1">
      <alignment horizontal="center" vertical="center"/>
    </xf>
    <xf numFmtId="10" fontId="1" fillId="6" borderId="26" xfId="4" applyNumberFormat="1" applyFont="1" applyFill="1" applyBorder="1" applyAlignment="1">
      <alignment horizontal="center" vertical="center"/>
    </xf>
    <xf numFmtId="10" fontId="1" fillId="6" borderId="26" xfId="4" applyNumberFormat="1" applyFont="1" applyFill="1" applyBorder="1" applyAlignment="1">
      <alignment horizontal="center"/>
    </xf>
    <xf numFmtId="10" fontId="0" fillId="6" borderId="0" xfId="4" applyNumberFormat="1" applyFont="1" applyFill="1" applyBorder="1"/>
    <xf numFmtId="10" fontId="1" fillId="0" borderId="4" xfId="0" applyNumberFormat="1" applyFont="1" applyFill="1" applyBorder="1" applyAlignment="1">
      <alignment horizontal="center" vertical="center"/>
    </xf>
    <xf numFmtId="10" fontId="1" fillId="0" borderId="4" xfId="0" applyNumberFormat="1" applyFont="1" applyBorder="1" applyAlignment="1">
      <alignment horizontal="center" vertical="center"/>
    </xf>
    <xf numFmtId="10" fontId="1" fillId="0" borderId="4" xfId="0" applyNumberFormat="1" applyFont="1" applyBorder="1" applyAlignment="1">
      <alignment horizontal="center"/>
    </xf>
    <xf numFmtId="10" fontId="1" fillId="0" borderId="0" xfId="0" applyNumberFormat="1" applyFont="1" applyBorder="1"/>
    <xf numFmtId="0" fontId="24" fillId="7" borderId="56" xfId="0" applyFont="1" applyFill="1" applyBorder="1" applyAlignment="1">
      <alignment horizontal="center" vertical="center"/>
    </xf>
    <xf numFmtId="0" fontId="8" fillId="3" borderId="25" xfId="0" applyFont="1" applyFill="1" applyBorder="1" applyAlignment="1">
      <alignment horizontal="center" vertical="center"/>
    </xf>
    <xf numFmtId="0" fontId="8" fillId="3" borderId="28" xfId="0" applyFont="1" applyFill="1" applyBorder="1" applyAlignment="1">
      <alignment horizontal="center" vertical="center"/>
    </xf>
    <xf numFmtId="0" fontId="8" fillId="3" borderId="0" xfId="0" applyFont="1" applyFill="1" applyBorder="1" applyAlignment="1">
      <alignment horizontal="center" vertical="center"/>
    </xf>
    <xf numFmtId="0" fontId="8" fillId="9" borderId="9" xfId="0" applyFont="1" applyFill="1" applyBorder="1" applyAlignment="1">
      <alignment horizontal="center" vertical="center"/>
    </xf>
    <xf numFmtId="2" fontId="8" fillId="0" borderId="22" xfId="0" applyNumberFormat="1" applyFont="1" applyFill="1" applyBorder="1" applyAlignment="1">
      <alignment horizontal="center" vertical="center"/>
    </xf>
    <xf numFmtId="0" fontId="8" fillId="0" borderId="0" xfId="0" applyFont="1" applyAlignment="1">
      <alignment horizontal="center"/>
    </xf>
    <xf numFmtId="169" fontId="9" fillId="0" borderId="25" xfId="4" applyNumberFormat="1" applyFont="1" applyBorder="1" applyAlignment="1">
      <alignment horizontal="center" vertical="center"/>
    </xf>
    <xf numFmtId="2" fontId="8" fillId="12" borderId="22" xfId="0" applyNumberFormat="1" applyFont="1" applyFill="1" applyBorder="1" applyAlignment="1">
      <alignment horizontal="center" vertical="center"/>
    </xf>
    <xf numFmtId="169" fontId="9" fillId="12" borderId="25" xfId="4" applyNumberFormat="1" applyFont="1" applyFill="1" applyBorder="1" applyAlignment="1">
      <alignment horizontal="center" vertical="center"/>
    </xf>
    <xf numFmtId="169" fontId="9" fillId="0" borderId="4" xfId="4" applyNumberFormat="1" applyFont="1" applyFill="1" applyBorder="1" applyAlignment="1">
      <alignment horizontal="center" vertical="center"/>
    </xf>
    <xf numFmtId="169" fontId="9" fillId="12" borderId="4" xfId="4" applyNumberFormat="1" applyFont="1" applyFill="1" applyBorder="1" applyAlignment="1">
      <alignment horizontal="center" vertical="center"/>
    </xf>
    <xf numFmtId="0" fontId="9" fillId="0" borderId="59" xfId="0" applyFont="1" applyBorder="1" applyAlignment="1">
      <alignment vertical="center" wrapText="1"/>
    </xf>
    <xf numFmtId="0" fontId="8" fillId="3" borderId="4"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9" fillId="0" borderId="0" xfId="0" applyFont="1" applyFill="1" applyBorder="1" applyAlignment="1">
      <alignment horizontal="center" vertical="center" wrapText="1"/>
    </xf>
    <xf numFmtId="2" fontId="8" fillId="5" borderId="4" xfId="0" applyNumberFormat="1" applyFont="1" applyFill="1" applyBorder="1" applyAlignment="1">
      <alignment horizontal="center" vertical="center"/>
    </xf>
    <xf numFmtId="169" fontId="9" fillId="0" borderId="7" xfId="4" applyNumberFormat="1" applyFont="1" applyBorder="1" applyAlignment="1">
      <alignment horizontal="center" vertical="center"/>
    </xf>
    <xf numFmtId="169" fontId="9" fillId="0" borderId="5" xfId="4" applyNumberFormat="1" applyFont="1" applyBorder="1" applyAlignment="1">
      <alignment horizontal="center" vertical="center"/>
    </xf>
    <xf numFmtId="169" fontId="9" fillId="0" borderId="6" xfId="4" applyNumberFormat="1" applyFont="1" applyFill="1" applyBorder="1" applyAlignment="1">
      <alignment horizontal="center" vertical="center"/>
    </xf>
    <xf numFmtId="2" fontId="8" fillId="5" borderId="18" xfId="0" applyNumberFormat="1" applyFont="1" applyFill="1" applyBorder="1" applyAlignment="1">
      <alignment horizontal="center" vertical="center"/>
    </xf>
    <xf numFmtId="0" fontId="8" fillId="3" borderId="26" xfId="0" applyFont="1" applyFill="1" applyBorder="1" applyAlignment="1">
      <alignment horizontal="center" vertical="center" wrapText="1"/>
    </xf>
    <xf numFmtId="0" fontId="8" fillId="7" borderId="17" xfId="0" applyFont="1" applyFill="1" applyBorder="1" applyAlignment="1">
      <alignment horizontal="center" vertical="center" wrapText="1"/>
    </xf>
    <xf numFmtId="0" fontId="9" fillId="0" borderId="0" xfId="0" applyFont="1" applyFill="1"/>
    <xf numFmtId="0" fontId="9" fillId="0" borderId="0" xfId="0" applyFont="1" applyFill="1" applyBorder="1"/>
    <xf numFmtId="0" fontId="8" fillId="0" borderId="5" xfId="0" applyFont="1" applyBorder="1" applyAlignment="1">
      <alignment horizontal="center" vertical="center" wrapText="1"/>
    </xf>
    <xf numFmtId="168" fontId="8" fillId="0" borderId="4" xfId="0" applyNumberFormat="1" applyFont="1" applyBorder="1" applyAlignment="1">
      <alignment horizontal="center" vertical="center" wrapText="1"/>
    </xf>
    <xf numFmtId="0" fontId="8" fillId="0" borderId="10" xfId="0" applyFont="1" applyBorder="1" applyAlignment="1">
      <alignment horizontal="center" vertical="center" wrapText="1"/>
    </xf>
    <xf numFmtId="0" fontId="8" fillId="0" borderId="7" xfId="0" applyFont="1" applyBorder="1" applyAlignment="1">
      <alignment horizontal="center" vertical="center" wrapText="1"/>
    </xf>
    <xf numFmtId="168" fontId="8" fillId="0" borderId="8" xfId="0" applyNumberFormat="1" applyFont="1" applyBorder="1" applyAlignment="1">
      <alignment horizontal="center" vertical="center" wrapText="1"/>
    </xf>
    <xf numFmtId="168" fontId="9" fillId="0" borderId="8" xfId="0" applyNumberFormat="1" applyFont="1" applyBorder="1" applyAlignment="1">
      <alignment horizontal="center" vertical="center" wrapText="1"/>
    </xf>
    <xf numFmtId="168" fontId="9" fillId="0" borderId="4" xfId="0" applyNumberFormat="1" applyFont="1" applyBorder="1" applyAlignment="1">
      <alignment horizontal="center" vertical="center" wrapText="1"/>
    </xf>
    <xf numFmtId="0" fontId="8" fillId="0" borderId="0" xfId="0" applyFont="1" applyFill="1" applyBorder="1" applyAlignment="1">
      <alignment horizontal="center" vertical="center" wrapText="1"/>
    </xf>
    <xf numFmtId="0" fontId="8" fillId="0" borderId="46" xfId="0" applyFont="1" applyBorder="1" applyAlignment="1">
      <alignment horizontal="center" vertical="center" wrapText="1"/>
    </xf>
    <xf numFmtId="168" fontId="9" fillId="0" borderId="47" xfId="0" applyNumberFormat="1" applyFont="1" applyBorder="1" applyAlignment="1">
      <alignment horizontal="center" vertical="center" wrapText="1"/>
    </xf>
    <xf numFmtId="0" fontId="8" fillId="0" borderId="25" xfId="0" applyFont="1" applyBorder="1" applyAlignment="1">
      <alignment horizontal="center" vertical="center" wrapText="1"/>
    </xf>
    <xf numFmtId="164" fontId="9" fillId="0" borderId="51" xfId="4" applyNumberFormat="1" applyFont="1" applyBorder="1" applyAlignment="1">
      <alignment horizontal="center"/>
    </xf>
    <xf numFmtId="0" fontId="8" fillId="0" borderId="5"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61" xfId="0" applyFont="1" applyBorder="1" applyAlignment="1">
      <alignment horizontal="center" vertical="center" wrapText="1"/>
    </xf>
    <xf numFmtId="164" fontId="9" fillId="0" borderId="68" xfId="4" applyNumberFormat="1" applyFont="1" applyBorder="1" applyAlignment="1">
      <alignment horizontal="center"/>
    </xf>
    <xf numFmtId="0" fontId="9" fillId="0" borderId="0" xfId="0" applyFont="1" applyBorder="1" applyAlignment="1">
      <alignment horizontal="center" vertical="center"/>
    </xf>
    <xf numFmtId="0" fontId="9" fillId="0" borderId="22" xfId="0" applyFont="1" applyBorder="1" applyAlignment="1">
      <alignment horizontal="center" vertical="center"/>
    </xf>
    <xf numFmtId="0" fontId="8" fillId="4" borderId="0" xfId="0" applyFont="1" applyFill="1" applyBorder="1" applyAlignment="1">
      <alignment horizontal="center" vertical="center"/>
    </xf>
    <xf numFmtId="0" fontId="8" fillId="3" borderId="15" xfId="0" applyFont="1" applyFill="1" applyBorder="1" applyAlignment="1">
      <alignment horizontal="center" vertical="center"/>
    </xf>
    <xf numFmtId="0" fontId="9" fillId="0" borderId="0" xfId="0" applyFont="1" applyBorder="1"/>
    <xf numFmtId="168" fontId="9" fillId="0" borderId="0" xfId="0" applyNumberFormat="1" applyFont="1" applyFill="1" applyBorder="1" applyAlignment="1">
      <alignment horizontal="center" vertical="center" wrapText="1"/>
    </xf>
    <xf numFmtId="168" fontId="8" fillId="0" borderId="0" xfId="0" applyNumberFormat="1" applyFont="1" applyFill="1" applyBorder="1" applyAlignment="1">
      <alignment horizontal="center" vertical="center" wrapText="1"/>
    </xf>
    <xf numFmtId="2" fontId="9" fillId="0" borderId="8" xfId="0" applyNumberFormat="1" applyFont="1" applyBorder="1" applyAlignment="1">
      <alignment horizontal="center" vertical="center" wrapText="1"/>
    </xf>
    <xf numFmtId="2" fontId="9" fillId="0" borderId="9" xfId="0" applyNumberFormat="1" applyFont="1" applyBorder="1" applyAlignment="1">
      <alignment horizontal="center" vertical="center" wrapText="1"/>
    </xf>
    <xf numFmtId="2" fontId="9" fillId="0" borderId="26" xfId="0" applyNumberFormat="1" applyFont="1" applyBorder="1" applyAlignment="1">
      <alignment horizontal="center" vertical="center" wrapText="1"/>
    </xf>
    <xf numFmtId="2" fontId="9" fillId="0" borderId="17" xfId="0" applyNumberFormat="1" applyFont="1" applyBorder="1" applyAlignment="1">
      <alignment horizontal="center" vertical="center" wrapText="1"/>
    </xf>
    <xf numFmtId="2" fontId="9" fillId="0" borderId="66" xfId="0" applyNumberFormat="1" applyFont="1" applyBorder="1" applyAlignment="1">
      <alignment horizontal="center" vertical="center" wrapText="1"/>
    </xf>
    <xf numFmtId="2" fontId="9" fillId="0" borderId="67" xfId="0" applyNumberFormat="1" applyFont="1" applyBorder="1" applyAlignment="1">
      <alignment horizontal="center" vertical="center" wrapText="1"/>
    </xf>
    <xf numFmtId="0" fontId="9" fillId="13" borderId="43" xfId="0" applyFont="1" applyFill="1" applyBorder="1" applyAlignment="1">
      <alignment horizontal="center" vertical="center"/>
    </xf>
    <xf numFmtId="0" fontId="9" fillId="13" borderId="44" xfId="0" applyFont="1" applyFill="1" applyBorder="1" applyAlignment="1">
      <alignment horizontal="center" vertical="center"/>
    </xf>
    <xf numFmtId="0" fontId="8" fillId="13" borderId="44" xfId="0" applyFont="1" applyFill="1" applyBorder="1" applyAlignment="1">
      <alignment horizontal="center" vertical="center" wrapText="1"/>
    </xf>
    <xf numFmtId="168" fontId="8" fillId="13" borderId="44" xfId="0" applyNumberFormat="1" applyFont="1" applyFill="1" applyBorder="1" applyAlignment="1">
      <alignment horizontal="center" vertical="center" wrapText="1"/>
    </xf>
    <xf numFmtId="168" fontId="9" fillId="13" borderId="44" xfId="0" applyNumberFormat="1" applyFont="1" applyFill="1" applyBorder="1" applyAlignment="1">
      <alignment horizontal="center" vertical="center" wrapText="1"/>
    </xf>
    <xf numFmtId="168" fontId="9" fillId="16" borderId="0" xfId="0" applyNumberFormat="1" applyFont="1" applyFill="1" applyBorder="1" applyAlignment="1">
      <alignment horizontal="center" vertical="center" wrapText="1"/>
    </xf>
    <xf numFmtId="0" fontId="9" fillId="0" borderId="0" xfId="0" applyFont="1" applyFill="1" applyBorder="1" applyAlignment="1">
      <alignment horizontal="center" vertical="center"/>
    </xf>
    <xf numFmtId="0" fontId="8" fillId="0" borderId="32" xfId="0" applyFont="1" applyFill="1" applyBorder="1" applyAlignment="1">
      <alignment horizontal="center" vertical="center" wrapText="1"/>
    </xf>
    <xf numFmtId="168" fontId="9" fillId="0" borderId="32" xfId="0" applyNumberFormat="1" applyFont="1" applyFill="1" applyBorder="1" applyAlignment="1">
      <alignment horizontal="center" vertical="center" wrapText="1"/>
    </xf>
    <xf numFmtId="168" fontId="8" fillId="0" borderId="32" xfId="0" applyNumberFormat="1" applyFont="1" applyFill="1" applyBorder="1" applyAlignment="1">
      <alignment horizontal="center" vertical="center" wrapText="1"/>
    </xf>
    <xf numFmtId="0" fontId="9" fillId="4" borderId="4" xfId="0" applyFont="1" applyFill="1" applyBorder="1" applyAlignment="1">
      <alignment horizontal="center" vertical="center" wrapText="1"/>
    </xf>
    <xf numFmtId="0" fontId="9" fillId="0" borderId="4" xfId="0" applyFont="1" applyBorder="1" applyAlignment="1">
      <alignment horizontal="center" vertical="center" wrapText="1"/>
    </xf>
    <xf numFmtId="168" fontId="9" fillId="0" borderId="0" xfId="0" applyNumberFormat="1" applyFont="1" applyBorder="1" applyAlignment="1">
      <alignment horizontal="center" vertical="center" wrapText="1"/>
    </xf>
    <xf numFmtId="0" fontId="9" fillId="10" borderId="1" xfId="0" applyFont="1" applyFill="1" applyBorder="1" applyAlignment="1">
      <alignment horizontal="center" vertical="center" wrapText="1"/>
    </xf>
    <xf numFmtId="0" fontId="8" fillId="4" borderId="30" xfId="0" applyFont="1" applyFill="1" applyBorder="1" applyAlignment="1">
      <alignment horizontal="center" vertical="center" wrapText="1"/>
    </xf>
    <xf numFmtId="168" fontId="8" fillId="13" borderId="6" xfId="0" applyNumberFormat="1" applyFont="1" applyFill="1" applyBorder="1" applyAlignment="1">
      <alignment horizontal="center" vertical="center" wrapText="1"/>
    </xf>
    <xf numFmtId="0" fontId="4" fillId="0" borderId="0" xfId="0" applyFont="1" applyAlignment="1">
      <alignment horizontal="center" vertical="center"/>
    </xf>
    <xf numFmtId="0" fontId="39" fillId="0" borderId="10" xfId="0" applyFont="1" applyBorder="1" applyAlignment="1">
      <alignment horizontal="center" vertical="center" wrapText="1"/>
    </xf>
    <xf numFmtId="168" fontId="39" fillId="0" borderId="11" xfId="0" applyNumberFormat="1" applyFont="1" applyBorder="1" applyAlignment="1">
      <alignment horizontal="center" vertical="center" wrapText="1"/>
    </xf>
    <xf numFmtId="168" fontId="39" fillId="0" borderId="81" xfId="0" applyNumberFormat="1" applyFont="1" applyBorder="1" applyAlignment="1">
      <alignment horizontal="center" vertical="center" wrapText="1"/>
    </xf>
    <xf numFmtId="168" fontId="39" fillId="0" borderId="32" xfId="0" applyNumberFormat="1" applyFont="1" applyFill="1" applyBorder="1" applyAlignment="1">
      <alignment horizontal="center" vertical="center" wrapText="1"/>
    </xf>
    <xf numFmtId="168" fontId="39" fillId="0" borderId="0" xfId="0" applyNumberFormat="1" applyFont="1" applyFill="1" applyBorder="1" applyAlignment="1">
      <alignment horizontal="center" vertical="center" wrapText="1"/>
    </xf>
    <xf numFmtId="168" fontId="39" fillId="0" borderId="4" xfId="0" applyNumberFormat="1" applyFont="1" applyBorder="1" applyAlignment="1">
      <alignment horizontal="center" vertical="center" wrapText="1"/>
    </xf>
    <xf numFmtId="168" fontId="39" fillId="0" borderId="27" xfId="0" applyNumberFormat="1" applyFont="1" applyBorder="1" applyAlignment="1">
      <alignment horizontal="center" vertical="center" wrapText="1"/>
    </xf>
    <xf numFmtId="168" fontId="39" fillId="0" borderId="39" xfId="0" applyNumberFormat="1" applyFont="1" applyBorder="1" applyAlignment="1">
      <alignment horizontal="center" vertical="center" wrapText="1"/>
    </xf>
    <xf numFmtId="169" fontId="38" fillId="0" borderId="26" xfId="4" applyNumberFormat="1" applyFont="1" applyFill="1" applyBorder="1" applyAlignment="1">
      <alignment horizontal="center" vertical="center"/>
    </xf>
    <xf numFmtId="169" fontId="9" fillId="0" borderId="8" xfId="4" applyNumberFormat="1" applyFont="1" applyFill="1" applyBorder="1" applyAlignment="1">
      <alignment horizontal="center" vertical="center"/>
    </xf>
    <xf numFmtId="169" fontId="9" fillId="0" borderId="9" xfId="4" applyNumberFormat="1" applyFont="1" applyFill="1" applyBorder="1" applyAlignment="1">
      <alignment horizontal="center" vertical="center"/>
    </xf>
    <xf numFmtId="169" fontId="9" fillId="4" borderId="5" xfId="4" applyNumberFormat="1" applyFont="1" applyFill="1" applyBorder="1" applyAlignment="1">
      <alignment horizontal="center" vertical="center"/>
    </xf>
    <xf numFmtId="169" fontId="9" fillId="4" borderId="4" xfId="4" applyNumberFormat="1" applyFont="1" applyFill="1" applyBorder="1" applyAlignment="1">
      <alignment horizontal="center" vertical="center"/>
    </xf>
    <xf numFmtId="169" fontId="9" fillId="4" borderId="6" xfId="4" applyNumberFormat="1" applyFont="1" applyFill="1" applyBorder="1" applyAlignment="1">
      <alignment horizontal="center" vertical="center"/>
    </xf>
    <xf numFmtId="169" fontId="9" fillId="4" borderId="10" xfId="4" applyNumberFormat="1" applyFont="1" applyFill="1" applyBorder="1" applyAlignment="1">
      <alignment horizontal="center" vertical="center"/>
    </xf>
    <xf numFmtId="169" fontId="9" fillId="4" borderId="11" xfId="4" applyNumberFormat="1" applyFont="1" applyFill="1" applyBorder="1" applyAlignment="1">
      <alignment horizontal="center" vertical="center"/>
    </xf>
    <xf numFmtId="169" fontId="9" fillId="4" borderId="12" xfId="4" applyNumberFormat="1" applyFont="1" applyFill="1" applyBorder="1" applyAlignment="1">
      <alignment horizontal="center" vertical="center"/>
    </xf>
    <xf numFmtId="0" fontId="9" fillId="0" borderId="0" xfId="0" applyFont="1" applyAlignment="1">
      <alignment wrapText="1"/>
    </xf>
    <xf numFmtId="0" fontId="8" fillId="0" borderId="26" xfId="0" applyFont="1" applyFill="1" applyBorder="1" applyAlignment="1">
      <alignment horizontal="center" vertical="center" wrapText="1"/>
    </xf>
    <xf numFmtId="0" fontId="8" fillId="0" borderId="15" xfId="0" applyFont="1" applyBorder="1" applyAlignment="1">
      <alignment vertical="center"/>
    </xf>
    <xf numFmtId="0" fontId="38" fillId="0" borderId="15" xfId="0" applyFont="1" applyFill="1" applyBorder="1" applyAlignment="1"/>
    <xf numFmtId="0" fontId="8" fillId="0" borderId="0" xfId="0" applyFont="1" applyFill="1" applyBorder="1" applyAlignment="1">
      <alignment vertical="center"/>
    </xf>
    <xf numFmtId="0" fontId="9" fillId="0" borderId="4" xfId="0" applyFont="1" applyFill="1" applyBorder="1" applyAlignment="1">
      <alignment horizontal="center" vertical="center" wrapText="1"/>
    </xf>
    <xf numFmtId="0" fontId="9" fillId="0" borderId="92"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8" fillId="0" borderId="91" xfId="0" applyFont="1" applyFill="1" applyBorder="1" applyAlignment="1">
      <alignment horizontal="center" vertical="center" wrapText="1"/>
    </xf>
    <xf numFmtId="0" fontId="24" fillId="0" borderId="93" xfId="0" applyFont="1" applyFill="1" applyBorder="1" applyAlignment="1">
      <alignment horizontal="center" vertical="center" wrapText="1"/>
    </xf>
    <xf numFmtId="0" fontId="40" fillId="6" borderId="88" xfId="0" applyFont="1" applyFill="1" applyBorder="1" applyAlignment="1">
      <alignment horizontal="center" vertical="center" wrapText="1"/>
    </xf>
    <xf numFmtId="0" fontId="11" fillId="0" borderId="0" xfId="0" applyFont="1"/>
    <xf numFmtId="0" fontId="41" fillId="0" borderId="0" xfId="0" applyFont="1" applyFill="1" applyBorder="1" applyAlignment="1"/>
    <xf numFmtId="0" fontId="11" fillId="0" borderId="0" xfId="0" applyFont="1" applyAlignment="1">
      <alignment horizontal="center" vertical="center"/>
    </xf>
    <xf numFmtId="0" fontId="21" fillId="0" borderId="0" xfId="0" applyFont="1" applyAlignment="1">
      <alignment horizontal="center" vertical="center"/>
    </xf>
    <xf numFmtId="0" fontId="11" fillId="13" borderId="43" xfId="0" applyFont="1" applyFill="1" applyBorder="1" applyAlignment="1">
      <alignment horizontal="center" vertical="center"/>
    </xf>
    <xf numFmtId="0" fontId="11" fillId="13" borderId="44" xfId="0" applyFont="1" applyFill="1" applyBorder="1" applyAlignment="1">
      <alignment horizontal="center" vertical="center"/>
    </xf>
    <xf numFmtId="0" fontId="10" fillId="13" borderId="44" xfId="0" applyFont="1" applyFill="1" applyBorder="1" applyAlignment="1">
      <alignment horizontal="center" vertical="center" wrapText="1"/>
    </xf>
    <xf numFmtId="168" fontId="10" fillId="13" borderId="44" xfId="0" applyNumberFormat="1" applyFont="1" applyFill="1" applyBorder="1" applyAlignment="1">
      <alignment horizontal="center" vertical="center" wrapText="1"/>
    </xf>
    <xf numFmtId="168" fontId="11" fillId="13" borderId="44" xfId="0" applyNumberFormat="1" applyFont="1" applyFill="1" applyBorder="1" applyAlignment="1">
      <alignment horizontal="center" vertical="center" wrapText="1"/>
    </xf>
    <xf numFmtId="168" fontId="11" fillId="0" borderId="32" xfId="0" applyNumberFormat="1" applyFont="1" applyFill="1" applyBorder="1" applyAlignment="1">
      <alignment horizontal="center" vertical="center" wrapText="1"/>
    </xf>
    <xf numFmtId="168" fontId="11" fillId="0" borderId="0" xfId="0" applyNumberFormat="1" applyFont="1" applyFill="1" applyBorder="1" applyAlignment="1">
      <alignment horizontal="center" vertical="center" wrapText="1"/>
    </xf>
    <xf numFmtId="168" fontId="11" fillId="13" borderId="45" xfId="0" applyNumberFormat="1" applyFont="1" applyFill="1" applyBorder="1" applyAlignment="1">
      <alignment horizontal="center" vertical="center" wrapText="1"/>
    </xf>
    <xf numFmtId="0" fontId="11" fillId="0" borderId="0" xfId="0" applyFont="1" applyFill="1"/>
    <xf numFmtId="0" fontId="21" fillId="13" borderId="43" xfId="0" applyFont="1" applyFill="1" applyBorder="1" applyAlignment="1">
      <alignment horizontal="center" vertical="center"/>
    </xf>
    <xf numFmtId="0" fontId="21" fillId="13" borderId="44" xfId="0" applyFont="1" applyFill="1" applyBorder="1" applyAlignment="1">
      <alignment horizontal="center" vertical="center"/>
    </xf>
    <xf numFmtId="0" fontId="7" fillId="13" borderId="44" xfId="0" applyFont="1" applyFill="1" applyBorder="1" applyAlignment="1">
      <alignment horizontal="center" vertical="center" wrapText="1"/>
    </xf>
    <xf numFmtId="168" fontId="7" fillId="13" borderId="44" xfId="0" applyNumberFormat="1" applyFont="1" applyFill="1" applyBorder="1" applyAlignment="1">
      <alignment horizontal="center" vertical="center" wrapText="1"/>
    </xf>
    <xf numFmtId="168" fontId="21" fillId="13" borderId="44" xfId="0" applyNumberFormat="1" applyFont="1" applyFill="1" applyBorder="1" applyAlignment="1">
      <alignment horizontal="center" vertical="center" wrapText="1"/>
    </xf>
    <xf numFmtId="168" fontId="21" fillId="13" borderId="45" xfId="0" applyNumberFormat="1" applyFont="1" applyFill="1" applyBorder="1" applyAlignment="1">
      <alignment horizontal="center" vertical="center" wrapText="1"/>
    </xf>
    <xf numFmtId="168" fontId="21" fillId="0" borderId="0" xfId="0" applyNumberFormat="1" applyFont="1" applyFill="1" applyBorder="1" applyAlignment="1">
      <alignment horizontal="center" vertical="center" wrapText="1"/>
    </xf>
    <xf numFmtId="0" fontId="11" fillId="0" borderId="0" xfId="0" applyFont="1" applyBorder="1"/>
    <xf numFmtId="0" fontId="10" fillId="9" borderId="46" xfId="0" applyFont="1" applyFill="1" applyBorder="1" applyAlignment="1">
      <alignment horizontal="center" vertical="center" wrapText="1"/>
    </xf>
    <xf numFmtId="0" fontId="10" fillId="9" borderId="52" xfId="0" applyFont="1" applyFill="1" applyBorder="1" applyAlignment="1">
      <alignment horizontal="center" vertical="center" wrapText="1"/>
    </xf>
    <xf numFmtId="0" fontId="10" fillId="9" borderId="47" xfId="0" applyFont="1" applyFill="1" applyBorder="1" applyAlignment="1">
      <alignment horizontal="center" vertical="center" wrapText="1"/>
    </xf>
    <xf numFmtId="0" fontId="10" fillId="9" borderId="48" xfId="0" applyFont="1" applyFill="1" applyBorder="1" applyAlignment="1">
      <alignment horizontal="center" vertical="center" wrapText="1"/>
    </xf>
    <xf numFmtId="0" fontId="10" fillId="0" borderId="0" xfId="0" applyFont="1" applyFill="1" applyBorder="1" applyAlignment="1">
      <alignment horizontal="center" vertical="center" wrapText="1"/>
    </xf>
    <xf numFmtId="168" fontId="8" fillId="13" borderId="19" xfId="0" applyNumberFormat="1" applyFont="1" applyFill="1" applyBorder="1" applyAlignment="1">
      <alignment horizontal="center" vertical="center" wrapText="1"/>
    </xf>
    <xf numFmtId="168" fontId="8" fillId="13" borderId="8" xfId="0" applyNumberFormat="1" applyFont="1" applyFill="1" applyBorder="1" applyAlignment="1">
      <alignment horizontal="center" vertical="center" wrapText="1"/>
    </xf>
    <xf numFmtId="0" fontId="45" fillId="9" borderId="9" xfId="0" applyFont="1" applyFill="1" applyBorder="1" applyAlignment="1">
      <alignment horizontal="center" vertical="center"/>
    </xf>
    <xf numFmtId="0" fontId="40" fillId="0" borderId="0" xfId="0" applyFont="1" applyFill="1"/>
    <xf numFmtId="0" fontId="8" fillId="6" borderId="89" xfId="0" applyFont="1" applyFill="1" applyBorder="1" applyAlignment="1">
      <alignment horizontal="center" vertical="center" wrapText="1"/>
    </xf>
    <xf numFmtId="0" fontId="8" fillId="6" borderId="90" xfId="0" applyFont="1" applyFill="1" applyBorder="1" applyAlignment="1">
      <alignment horizontal="center" vertical="center" wrapText="1"/>
    </xf>
    <xf numFmtId="2" fontId="9" fillId="0" borderId="20" xfId="0" applyNumberFormat="1" applyFont="1" applyBorder="1" applyAlignment="1">
      <alignment horizontal="center" vertical="center" wrapText="1"/>
    </xf>
    <xf numFmtId="2" fontId="9" fillId="0" borderId="51" xfId="0" applyNumberFormat="1" applyFont="1" applyBorder="1" applyAlignment="1">
      <alignment horizontal="center" vertical="center" wrapText="1"/>
    </xf>
    <xf numFmtId="2" fontId="9" fillId="0" borderId="68" xfId="0" applyNumberFormat="1" applyFont="1" applyBorder="1" applyAlignment="1">
      <alignment horizontal="center" vertical="center" wrapText="1"/>
    </xf>
    <xf numFmtId="0" fontId="47" fillId="5" borderId="17" xfId="0" applyFont="1" applyFill="1" applyBorder="1" applyAlignment="1">
      <alignment horizontal="center" vertical="center" wrapText="1"/>
    </xf>
    <xf numFmtId="0" fontId="8" fillId="4" borderId="55" xfId="0" applyFont="1" applyFill="1" applyBorder="1" applyAlignment="1">
      <alignment horizontal="center" vertical="center" wrapText="1"/>
    </xf>
    <xf numFmtId="0" fontId="8" fillId="4" borderId="54" xfId="0" applyFont="1" applyFill="1" applyBorder="1" applyAlignment="1">
      <alignment horizontal="center" vertical="center" wrapText="1"/>
    </xf>
    <xf numFmtId="166" fontId="9" fillId="0" borderId="8" xfId="4" applyNumberFormat="1" applyFont="1" applyBorder="1" applyAlignment="1">
      <alignment horizontal="center" vertical="center"/>
    </xf>
    <xf numFmtId="0" fontId="8" fillId="0" borderId="0" xfId="0" applyFont="1"/>
    <xf numFmtId="0" fontId="8" fillId="0" borderId="32" xfId="0" applyFont="1" applyBorder="1" applyAlignment="1">
      <alignment vertical="center" wrapText="1"/>
    </xf>
    <xf numFmtId="0" fontId="9" fillId="14" borderId="21" xfId="0" applyFont="1" applyFill="1" applyBorder="1"/>
    <xf numFmtId="0" fontId="9" fillId="14" borderId="11" xfId="0" applyFont="1" applyFill="1" applyBorder="1"/>
    <xf numFmtId="0" fontId="9" fillId="14" borderId="12" xfId="0" applyFont="1" applyFill="1" applyBorder="1"/>
    <xf numFmtId="0" fontId="9" fillId="0" borderId="26" xfId="0" applyFont="1" applyBorder="1" applyAlignment="1">
      <alignment horizontal="center" vertical="center" wrapText="1"/>
    </xf>
    <xf numFmtId="170" fontId="9" fillId="0" borderId="26" xfId="0" applyNumberFormat="1" applyFont="1" applyBorder="1" applyAlignment="1">
      <alignment horizontal="center" vertical="center" wrapText="1"/>
    </xf>
    <xf numFmtId="170" fontId="9" fillId="0" borderId="4" xfId="0" applyNumberFormat="1" applyFont="1" applyBorder="1" applyAlignment="1">
      <alignment horizontal="center" vertical="center" wrapText="1"/>
    </xf>
    <xf numFmtId="0" fontId="9" fillId="0" borderId="18" xfId="0" applyFont="1" applyBorder="1" applyAlignment="1">
      <alignment horizontal="center" vertical="center" wrapText="1"/>
    </xf>
    <xf numFmtId="170" fontId="9" fillId="4" borderId="4" xfId="0" applyNumberFormat="1" applyFont="1" applyFill="1" applyBorder="1" applyAlignment="1">
      <alignment horizontal="center" vertical="center" wrapText="1"/>
    </xf>
    <xf numFmtId="0" fontId="9" fillId="3" borderId="4" xfId="0" applyFont="1" applyFill="1" applyBorder="1" applyAlignment="1">
      <alignment horizontal="center" vertical="center" wrapText="1"/>
    </xf>
    <xf numFmtId="170" fontId="9" fillId="3" borderId="4" xfId="0" applyNumberFormat="1" applyFont="1" applyFill="1" applyBorder="1" applyAlignment="1">
      <alignment horizontal="center" vertical="center" wrapText="1"/>
    </xf>
    <xf numFmtId="0" fontId="9" fillId="3" borderId="11" xfId="0" applyFont="1" applyFill="1" applyBorder="1" applyAlignment="1">
      <alignment horizontal="center" vertical="center" wrapText="1"/>
    </xf>
    <xf numFmtId="170" fontId="9" fillId="3" borderId="11" xfId="0" applyNumberFormat="1" applyFont="1" applyFill="1" applyBorder="1" applyAlignment="1">
      <alignment horizontal="center" vertical="center" wrapText="1"/>
    </xf>
    <xf numFmtId="0" fontId="9" fillId="0" borderId="0" xfId="0" applyFont="1" applyFill="1" applyBorder="1" applyAlignment="1">
      <alignment vertical="center" wrapText="1"/>
    </xf>
    <xf numFmtId="0" fontId="9" fillId="0" borderId="17" xfId="0" applyFont="1" applyBorder="1" applyAlignment="1">
      <alignment horizontal="center" vertical="center"/>
    </xf>
    <xf numFmtId="0" fontId="9" fillId="0" borderId="6" xfId="0" applyFont="1" applyBorder="1" applyAlignment="1">
      <alignment horizontal="center" vertical="center"/>
    </xf>
    <xf numFmtId="0" fontId="9" fillId="0" borderId="29" xfId="0" applyFont="1" applyBorder="1" applyAlignment="1">
      <alignment horizontal="center" vertical="center"/>
    </xf>
    <xf numFmtId="2" fontId="9" fillId="0" borderId="4" xfId="0" applyNumberFormat="1" applyFont="1" applyBorder="1" applyAlignment="1">
      <alignment horizontal="center" vertical="center"/>
    </xf>
    <xf numFmtId="2" fontId="9" fillId="0" borderId="4" xfId="0" applyNumberFormat="1" applyFont="1" applyFill="1" applyBorder="1" applyAlignment="1">
      <alignment horizontal="center" vertical="center"/>
    </xf>
    <xf numFmtId="2" fontId="9" fillId="0" borderId="26" xfId="0" applyNumberFormat="1" applyFont="1" applyBorder="1" applyAlignment="1">
      <alignment horizontal="center" vertical="center"/>
    </xf>
    <xf numFmtId="2" fontId="9" fillId="0" borderId="18" xfId="0" applyNumberFormat="1" applyFont="1" applyBorder="1" applyAlignment="1">
      <alignment horizontal="center" vertical="center"/>
    </xf>
    <xf numFmtId="0" fontId="9" fillId="0" borderId="27" xfId="0" applyFont="1" applyBorder="1" applyAlignment="1">
      <alignment horizontal="center" vertical="center" wrapText="1"/>
    </xf>
    <xf numFmtId="2" fontId="9" fillId="0" borderId="26" xfId="0" applyNumberFormat="1" applyFont="1" applyBorder="1" applyAlignment="1">
      <alignment horizontal="center" vertical="center"/>
    </xf>
    <xf numFmtId="0" fontId="34" fillId="15" borderId="56" xfId="0" applyFont="1" applyFill="1" applyBorder="1" applyAlignment="1">
      <alignment horizontal="left" vertical="center"/>
    </xf>
    <xf numFmtId="0" fontId="34" fillId="15" borderId="45" xfId="0" applyFont="1" applyFill="1" applyBorder="1" applyAlignment="1">
      <alignment horizontal="left" vertical="center"/>
    </xf>
    <xf numFmtId="0" fontId="11" fillId="0" borderId="59" xfId="0" applyFont="1" applyBorder="1" applyAlignment="1">
      <alignment vertical="center" wrapText="1"/>
    </xf>
    <xf numFmtId="169" fontId="9" fillId="12" borderId="36" xfId="4" applyNumberFormat="1" applyFont="1" applyFill="1" applyBorder="1" applyAlignment="1">
      <alignment horizontal="center" vertical="center"/>
    </xf>
    <xf numFmtId="169" fontId="9" fillId="0" borderId="36" xfId="4" applyNumberFormat="1" applyFont="1" applyBorder="1" applyAlignment="1">
      <alignment horizontal="center" vertical="center"/>
    </xf>
    <xf numFmtId="169" fontId="9" fillId="12" borderId="51" xfId="4" applyNumberFormat="1" applyFont="1" applyFill="1" applyBorder="1" applyAlignment="1">
      <alignment horizontal="center" vertical="center"/>
    </xf>
    <xf numFmtId="169" fontId="9" fillId="0" borderId="19" xfId="4" applyNumberFormat="1" applyFont="1" applyFill="1" applyBorder="1" applyAlignment="1">
      <alignment horizontal="center" vertical="center"/>
    </xf>
    <xf numFmtId="0" fontId="8" fillId="4" borderId="98" xfId="0" applyFont="1" applyFill="1" applyBorder="1" applyAlignment="1">
      <alignment horizontal="center" vertical="center" wrapText="1"/>
    </xf>
    <xf numFmtId="0" fontId="34" fillId="0" borderId="99" xfId="0" applyFont="1" applyBorder="1" applyAlignment="1">
      <alignment horizontal="center" vertical="center"/>
    </xf>
    <xf numFmtId="164" fontId="9" fillId="0" borderId="8" xfId="4" applyNumberFormat="1" applyFont="1" applyBorder="1" applyAlignment="1">
      <alignment horizontal="center" vertical="center"/>
    </xf>
    <xf numFmtId="172" fontId="9" fillId="7" borderId="4" xfId="4" applyNumberFormat="1" applyFont="1" applyFill="1" applyBorder="1" applyAlignment="1">
      <alignment horizontal="right" vertical="center" indent="2"/>
    </xf>
    <xf numFmtId="172" fontId="9" fillId="0" borderId="4" xfId="4" applyNumberFormat="1" applyFont="1" applyFill="1" applyBorder="1" applyAlignment="1">
      <alignment horizontal="right" vertical="center" indent="2"/>
    </xf>
    <xf numFmtId="172" fontId="9" fillId="4" borderId="4" xfId="4" applyNumberFormat="1" applyFont="1" applyFill="1" applyBorder="1" applyAlignment="1">
      <alignment horizontal="right" vertical="center" indent="2"/>
    </xf>
    <xf numFmtId="172" fontId="9" fillId="4" borderId="11" xfId="4" applyNumberFormat="1" applyFont="1" applyFill="1" applyBorder="1" applyAlignment="1">
      <alignment horizontal="right" vertical="center" indent="2"/>
    </xf>
    <xf numFmtId="172" fontId="9" fillId="7" borderId="4" xfId="4" applyNumberFormat="1" applyFont="1" applyFill="1" applyBorder="1" applyAlignment="1">
      <alignment horizontal="right" vertical="center" wrapText="1" indent="2"/>
    </xf>
    <xf numFmtId="172" fontId="9" fillId="4" borderId="4" xfId="4" applyNumberFormat="1" applyFont="1" applyFill="1" applyBorder="1" applyAlignment="1">
      <alignment horizontal="right" vertical="center" wrapText="1" indent="2"/>
    </xf>
    <xf numFmtId="172" fontId="9" fillId="0" borderId="6" xfId="4" applyNumberFormat="1" applyFont="1" applyFill="1" applyBorder="1" applyAlignment="1">
      <alignment horizontal="right" vertical="center" indent="2"/>
    </xf>
    <xf numFmtId="172" fontId="9" fillId="4" borderId="6" xfId="4" applyNumberFormat="1" applyFont="1" applyFill="1" applyBorder="1" applyAlignment="1">
      <alignment horizontal="right" vertical="center" indent="2"/>
    </xf>
    <xf numFmtId="172" fontId="9" fillId="7" borderId="6" xfId="4" applyNumberFormat="1" applyFont="1" applyFill="1" applyBorder="1" applyAlignment="1">
      <alignment horizontal="right" vertical="center" indent="2"/>
    </xf>
    <xf numFmtId="172" fontId="9" fillId="4" borderId="12" xfId="4" applyNumberFormat="1" applyFont="1" applyFill="1" applyBorder="1" applyAlignment="1">
      <alignment horizontal="right" vertical="center" indent="2"/>
    </xf>
    <xf numFmtId="0" fontId="0" fillId="0" borderId="0" xfId="0" applyAlignment="1">
      <alignment horizontal="left"/>
    </xf>
    <xf numFmtId="168" fontId="8" fillId="0" borderId="26" xfId="0" applyNumberFormat="1" applyFont="1" applyBorder="1" applyAlignment="1">
      <alignment horizontal="right" vertical="center" wrapText="1" indent="2"/>
    </xf>
    <xf numFmtId="168" fontId="9" fillId="0" borderId="26" xfId="0" applyNumberFormat="1" applyFont="1" applyBorder="1" applyAlignment="1">
      <alignment horizontal="right" vertical="center" wrapText="1" indent="2"/>
    </xf>
    <xf numFmtId="168" fontId="9" fillId="0" borderId="53" xfId="0" applyNumberFormat="1" applyFont="1" applyBorder="1" applyAlignment="1">
      <alignment horizontal="right" vertical="center" wrapText="1" indent="2"/>
    </xf>
    <xf numFmtId="168" fontId="8" fillId="0" borderId="4" xfId="0" applyNumberFormat="1" applyFont="1" applyBorder="1" applyAlignment="1">
      <alignment horizontal="right" vertical="center" wrapText="1" indent="2"/>
    </xf>
    <xf numFmtId="168" fontId="9" fillId="0" borderId="13" xfId="0" applyNumberFormat="1" applyFont="1" applyBorder="1" applyAlignment="1">
      <alignment horizontal="right" vertical="center" wrapText="1" indent="2"/>
    </xf>
    <xf numFmtId="168" fontId="9" fillId="0" borderId="57" xfId="0" applyNumberFormat="1" applyFont="1" applyBorder="1" applyAlignment="1">
      <alignment horizontal="right" vertical="center" wrapText="1" indent="2"/>
    </xf>
    <xf numFmtId="0" fontId="9" fillId="9" borderId="5" xfId="0" applyFont="1" applyFill="1" applyBorder="1" applyAlignment="1">
      <alignment horizontal="center" vertical="center" wrapText="1"/>
    </xf>
    <xf numFmtId="0" fontId="9" fillId="4" borderId="10" xfId="0" applyFont="1" applyFill="1" applyBorder="1" applyAlignment="1">
      <alignment horizontal="center" vertical="center" wrapText="1"/>
    </xf>
    <xf numFmtId="168" fontId="9" fillId="7" borderId="11" xfId="0" applyNumberFormat="1" applyFont="1" applyFill="1" applyBorder="1" applyAlignment="1">
      <alignment horizontal="right" vertical="center" indent="2"/>
    </xf>
    <xf numFmtId="168" fontId="9" fillId="7" borderId="21" xfId="0" applyNumberFormat="1" applyFont="1" applyFill="1" applyBorder="1" applyAlignment="1">
      <alignment horizontal="right" vertical="center" indent="2"/>
    </xf>
    <xf numFmtId="3" fontId="9" fillId="0" borderId="76" xfId="0" applyNumberFormat="1" applyFont="1" applyFill="1" applyBorder="1" applyAlignment="1">
      <alignment horizontal="center" vertical="center" wrapText="1"/>
    </xf>
    <xf numFmtId="3" fontId="9" fillId="0" borderId="94" xfId="0" applyNumberFormat="1" applyFont="1" applyFill="1" applyBorder="1" applyAlignment="1">
      <alignment horizontal="center" vertical="center" wrapText="1"/>
    </xf>
    <xf numFmtId="166" fontId="8" fillId="0" borderId="47" xfId="4" applyNumberFormat="1" applyFont="1" applyBorder="1" applyAlignment="1">
      <alignment horizontal="right" vertical="center" wrapText="1" indent="2"/>
    </xf>
    <xf numFmtId="166" fontId="9" fillId="0" borderId="47" xfId="4" applyNumberFormat="1" applyFont="1" applyBorder="1" applyAlignment="1">
      <alignment horizontal="right" vertical="center" wrapText="1" indent="2"/>
    </xf>
    <xf numFmtId="10" fontId="1" fillId="0" borderId="26" xfId="4" applyNumberFormat="1" applyFont="1" applyFill="1" applyBorder="1" applyAlignment="1">
      <alignment horizontal="center"/>
    </xf>
    <xf numFmtId="0" fontId="9" fillId="0" borderId="0" xfId="0" applyFont="1" applyBorder="1" applyAlignment="1">
      <alignment horizontal="center" vertical="center" wrapText="1"/>
    </xf>
    <xf numFmtId="0" fontId="9" fillId="0" borderId="0" xfId="0" applyFont="1" applyBorder="1" applyAlignment="1">
      <alignment horizontal="center" vertical="center"/>
    </xf>
    <xf numFmtId="0" fontId="39" fillId="0" borderId="15" xfId="0" applyFont="1" applyBorder="1" applyAlignment="1">
      <alignment horizontal="center" vertical="center" wrapText="1"/>
    </xf>
    <xf numFmtId="2" fontId="9" fillId="0" borderId="26" xfId="0" applyNumberFormat="1" applyFont="1" applyBorder="1" applyAlignment="1">
      <alignment horizontal="center" vertical="center"/>
    </xf>
    <xf numFmtId="0" fontId="8" fillId="0" borderId="0" xfId="0" applyFont="1" applyBorder="1" applyAlignment="1">
      <alignment horizontal="center" vertical="center" wrapText="1"/>
    </xf>
    <xf numFmtId="0" fontId="39" fillId="0" borderId="2" xfId="0" applyFont="1" applyBorder="1" applyAlignment="1">
      <alignment horizontal="center" vertical="center" wrapText="1"/>
    </xf>
    <xf numFmtId="168" fontId="9" fillId="0" borderId="2" xfId="0" applyNumberFormat="1" applyFont="1" applyBorder="1" applyAlignment="1">
      <alignment horizontal="center" vertical="center" wrapText="1"/>
    </xf>
    <xf numFmtId="0" fontId="39" fillId="0" borderId="0" xfId="0" applyFont="1" applyBorder="1" applyAlignment="1">
      <alignment horizontal="center" vertical="center" wrapText="1"/>
    </xf>
    <xf numFmtId="168" fontId="9" fillId="0" borderId="15" xfId="0" applyNumberFormat="1" applyFont="1" applyBorder="1" applyAlignment="1">
      <alignment horizontal="center" vertical="center" wrapText="1"/>
    </xf>
    <xf numFmtId="2" fontId="8" fillId="7" borderId="0" xfId="0" applyNumberFormat="1" applyFont="1" applyFill="1" applyBorder="1" applyAlignment="1">
      <alignment horizontal="center" vertical="center" wrapText="1"/>
    </xf>
    <xf numFmtId="164" fontId="9" fillId="0" borderId="0" xfId="4" applyNumberFormat="1" applyFont="1" applyBorder="1" applyAlignment="1">
      <alignment horizontal="center"/>
    </xf>
    <xf numFmtId="0" fontId="49" fillId="18" borderId="0" xfId="0" applyFont="1" applyFill="1"/>
    <xf numFmtId="0" fontId="9" fillId="18" borderId="0" xfId="0" applyFont="1" applyFill="1"/>
    <xf numFmtId="0" fontId="49" fillId="19" borderId="0" xfId="0" applyFont="1" applyFill="1"/>
    <xf numFmtId="0" fontId="9" fillId="19" borderId="0" xfId="0" applyFont="1" applyFill="1"/>
    <xf numFmtId="0" fontId="6" fillId="0" borderId="0" xfId="0" applyFont="1" applyBorder="1" applyAlignment="1">
      <alignment horizontal="center" vertical="center"/>
    </xf>
    <xf numFmtId="0" fontId="55" fillId="0" borderId="0" xfId="0" applyFont="1" applyBorder="1" applyAlignment="1">
      <alignment horizontal="center" vertical="center" wrapText="1"/>
    </xf>
    <xf numFmtId="0" fontId="4" fillId="0" borderId="0" xfId="0" applyFont="1"/>
    <xf numFmtId="2" fontId="9" fillId="0" borderId="0" xfId="0" applyNumberFormat="1" applyFont="1" applyBorder="1" applyAlignment="1">
      <alignment horizontal="center" vertical="center"/>
    </xf>
    <xf numFmtId="164" fontId="9" fillId="0" borderId="2" xfId="4" applyNumberFormat="1" applyFont="1" applyBorder="1" applyAlignment="1">
      <alignment horizontal="center" vertical="center"/>
    </xf>
    <xf numFmtId="164" fontId="9" fillId="0" borderId="0" xfId="4" applyNumberFormat="1" applyFont="1" applyBorder="1" applyAlignment="1">
      <alignment horizontal="center" vertical="center"/>
    </xf>
    <xf numFmtId="0" fontId="4" fillId="0" borderId="0" xfId="0" applyFont="1" applyBorder="1"/>
    <xf numFmtId="166" fontId="1" fillId="20" borderId="4" xfId="4" applyNumberFormat="1" applyFont="1" applyFill="1" applyBorder="1" applyAlignment="1">
      <alignment horizontal="center"/>
    </xf>
    <xf numFmtId="0" fontId="0" fillId="20" borderId="56" xfId="0" applyFill="1" applyBorder="1" applyAlignment="1">
      <alignment horizontal="center"/>
    </xf>
    <xf numFmtId="0" fontId="0" fillId="20" borderId="79" xfId="0" applyFill="1" applyBorder="1" applyAlignment="1">
      <alignment horizontal="center"/>
    </xf>
    <xf numFmtId="0" fontId="0" fillId="20" borderId="80" xfId="0" applyFill="1" applyBorder="1" applyAlignment="1">
      <alignment horizontal="center"/>
    </xf>
    <xf numFmtId="0" fontId="47" fillId="0" borderId="0" xfId="0" applyFont="1" applyAlignment="1">
      <alignment horizontal="left"/>
    </xf>
    <xf numFmtId="0" fontId="0" fillId="0" borderId="28" xfId="0" applyBorder="1"/>
    <xf numFmtId="0" fontId="0" fillId="0" borderId="28" xfId="0" applyBorder="1" applyAlignment="1">
      <alignment horizontal="center"/>
    </xf>
    <xf numFmtId="0" fontId="66" fillId="0" borderId="0" xfId="0" applyFont="1" applyAlignment="1">
      <alignment horizontal="center"/>
    </xf>
    <xf numFmtId="0" fontId="66" fillId="0" borderId="0" xfId="0" applyFont="1"/>
    <xf numFmtId="0" fontId="0" fillId="0" borderId="0" xfId="0" applyProtection="1"/>
    <xf numFmtId="0" fontId="25" fillId="9" borderId="56" xfId="0" applyFont="1" applyFill="1" applyBorder="1" applyAlignment="1" applyProtection="1">
      <alignment horizontal="center" vertical="center"/>
    </xf>
    <xf numFmtId="0" fontId="33" fillId="0" borderId="0" xfId="5" applyProtection="1"/>
    <xf numFmtId="0" fontId="1" fillId="0" borderId="0" xfId="0" applyFont="1" applyFill="1" applyProtection="1"/>
    <xf numFmtId="0" fontId="0" fillId="0" borderId="0" xfId="0" applyFill="1" applyProtection="1"/>
    <xf numFmtId="0" fontId="58" fillId="0" borderId="0" xfId="0" applyFont="1" applyProtection="1"/>
    <xf numFmtId="0" fontId="12" fillId="2" borderId="4" xfId="0" applyFont="1" applyFill="1" applyBorder="1" applyProtection="1"/>
    <xf numFmtId="49" fontId="12" fillId="15" borderId="4" xfId="0" applyNumberFormat="1" applyFont="1" applyFill="1" applyBorder="1" applyAlignment="1" applyProtection="1">
      <alignment vertical="center" wrapText="1"/>
    </xf>
    <xf numFmtId="49" fontId="12" fillId="7" borderId="57" xfId="0" applyNumberFormat="1" applyFont="1" applyFill="1" applyBorder="1" applyAlignment="1" applyProtection="1">
      <alignment vertical="center" wrapText="1"/>
    </xf>
    <xf numFmtId="49" fontId="12" fillId="7" borderId="0" xfId="0" applyNumberFormat="1" applyFont="1" applyFill="1" applyBorder="1" applyAlignment="1" applyProtection="1">
      <alignment vertical="center" wrapText="1"/>
    </xf>
    <xf numFmtId="49" fontId="12" fillId="7" borderId="22" xfId="0" applyNumberFormat="1" applyFont="1" applyFill="1" applyBorder="1" applyAlignment="1" applyProtection="1">
      <alignment vertical="center" wrapText="1"/>
    </xf>
    <xf numFmtId="49" fontId="12" fillId="7" borderId="53" xfId="0" applyNumberFormat="1" applyFont="1" applyFill="1" applyBorder="1" applyAlignment="1" applyProtection="1">
      <alignment vertical="center" wrapText="1"/>
    </xf>
    <xf numFmtId="49" fontId="12" fillId="7" borderId="28" xfId="0" applyNumberFormat="1" applyFont="1" applyFill="1" applyBorder="1" applyAlignment="1" applyProtection="1">
      <alignment vertical="center" wrapText="1"/>
    </xf>
    <xf numFmtId="49" fontId="12" fillId="7" borderId="37" xfId="0" applyNumberFormat="1" applyFont="1" applyFill="1" applyBorder="1" applyAlignment="1" applyProtection="1">
      <alignment vertical="center" wrapText="1"/>
    </xf>
    <xf numFmtId="0" fontId="0" fillId="0" borderId="0" xfId="0" applyBorder="1" applyProtection="1"/>
    <xf numFmtId="49" fontId="9" fillId="0" borderId="0" xfId="0" applyNumberFormat="1" applyFont="1" applyFill="1" applyBorder="1" applyAlignment="1" applyProtection="1">
      <alignment vertical="center" wrapText="1"/>
    </xf>
    <xf numFmtId="9" fontId="8" fillId="0" borderId="22" xfId="0" applyNumberFormat="1" applyFont="1" applyBorder="1" applyAlignment="1">
      <alignment horizontal="center" vertical="center"/>
    </xf>
    <xf numFmtId="9" fontId="8" fillId="4" borderId="22" xfId="0" applyNumberFormat="1" applyFont="1" applyFill="1" applyBorder="1" applyAlignment="1">
      <alignment horizontal="center" vertical="center"/>
    </xf>
    <xf numFmtId="9" fontId="8" fillId="3" borderId="16" xfId="0" applyNumberFormat="1" applyFont="1" applyFill="1" applyBorder="1" applyAlignment="1">
      <alignment horizontal="center" vertical="center"/>
    </xf>
    <xf numFmtId="9" fontId="8" fillId="0" borderId="22" xfId="0" applyNumberFormat="1" applyFont="1" applyBorder="1"/>
    <xf numFmtId="9" fontId="8" fillId="4" borderId="22" xfId="0" applyNumberFormat="1" applyFont="1" applyFill="1" applyBorder="1"/>
    <xf numFmtId="9" fontId="8" fillId="3" borderId="16" xfId="0" applyNumberFormat="1" applyFont="1" applyFill="1" applyBorder="1"/>
    <xf numFmtId="0" fontId="68" fillId="0" borderId="0" xfId="0" applyFont="1" applyAlignment="1">
      <alignment horizontal="justify" vertical="center"/>
    </xf>
    <xf numFmtId="10" fontId="0" fillId="0" borderId="0" xfId="6" applyNumberFormat="1" applyFont="1"/>
    <xf numFmtId="174" fontId="0" fillId="0" borderId="0" xfId="0" applyNumberFormat="1" applyAlignment="1">
      <alignment horizontal="center"/>
    </xf>
    <xf numFmtId="166" fontId="1" fillId="12" borderId="4" xfId="4" applyNumberFormat="1" applyFont="1" applyFill="1" applyBorder="1" applyAlignment="1">
      <alignment horizontal="center"/>
    </xf>
    <xf numFmtId="166" fontId="1" fillId="0" borderId="4" xfId="4" applyNumberFormat="1" applyFont="1" applyFill="1" applyBorder="1" applyAlignment="1">
      <alignment horizontal="center"/>
    </xf>
    <xf numFmtId="167" fontId="0" fillId="0" borderId="0" xfId="6" applyNumberFormat="1" applyFont="1" applyAlignment="1">
      <alignment horizontal="center"/>
    </xf>
    <xf numFmtId="167" fontId="0" fillId="0" borderId="0" xfId="0" applyNumberFormat="1" applyAlignment="1">
      <alignment horizontal="center"/>
    </xf>
    <xf numFmtId="167" fontId="0" fillId="0" borderId="0" xfId="0" applyNumberFormat="1" applyBorder="1" applyAlignment="1">
      <alignment horizontal="center"/>
    </xf>
    <xf numFmtId="167" fontId="0" fillId="0" borderId="0" xfId="0" applyNumberFormat="1" applyFill="1" applyBorder="1" applyAlignment="1">
      <alignment horizontal="center"/>
    </xf>
    <xf numFmtId="170" fontId="0" fillId="4" borderId="4" xfId="0" applyNumberFormat="1" applyFill="1" applyBorder="1" applyAlignment="1">
      <alignment horizontal="center"/>
    </xf>
    <xf numFmtId="0" fontId="0" fillId="6" borderId="4" xfId="0" quotePrefix="1" applyFill="1" applyBorder="1" applyAlignment="1">
      <alignment horizontal="center" vertical="center"/>
    </xf>
    <xf numFmtId="0" fontId="1" fillId="0" borderId="4" xfId="0" applyFont="1" applyBorder="1" applyAlignment="1">
      <alignment horizontal="center"/>
    </xf>
    <xf numFmtId="0" fontId="8" fillId="11" borderId="5" xfId="0" applyFont="1" applyFill="1" applyBorder="1" applyAlignment="1">
      <alignment horizontal="center" vertical="center" wrapText="1"/>
    </xf>
    <xf numFmtId="0" fontId="8" fillId="11" borderId="6" xfId="0" applyFont="1" applyFill="1" applyBorder="1" applyAlignment="1">
      <alignment horizontal="center" vertical="center" wrapText="1"/>
    </xf>
    <xf numFmtId="11" fontId="9" fillId="0" borderId="56" xfId="0" applyNumberFormat="1" applyFont="1" applyFill="1" applyBorder="1" applyAlignment="1">
      <alignment horizontal="center" vertical="center"/>
    </xf>
    <xf numFmtId="0" fontId="0" fillId="0" borderId="0" xfId="0" applyFont="1" applyAlignment="1">
      <alignment horizontal="center"/>
    </xf>
    <xf numFmtId="10" fontId="0" fillId="0" borderId="0" xfId="6" applyNumberFormat="1" applyFont="1" applyBorder="1" applyAlignment="1">
      <alignment horizontal="center"/>
    </xf>
    <xf numFmtId="10" fontId="1" fillId="2" borderId="4" xfId="0" applyNumberFormat="1" applyFont="1" applyFill="1" applyBorder="1" applyAlignment="1">
      <alignment horizontal="center"/>
    </xf>
    <xf numFmtId="10" fontId="0" fillId="0" borderId="0" xfId="6" applyNumberFormat="1" applyFont="1" applyBorder="1" applyAlignment="1">
      <alignment horizontal="left"/>
    </xf>
    <xf numFmtId="173" fontId="0" fillId="0" borderId="4" xfId="0" applyNumberFormat="1" applyBorder="1" applyAlignment="1"/>
    <xf numFmtId="0" fontId="8" fillId="4" borderId="4" xfId="0" applyFont="1" applyFill="1" applyBorder="1" applyAlignment="1">
      <alignment horizontal="center" vertical="center" wrapText="1"/>
    </xf>
    <xf numFmtId="0" fontId="8" fillId="4" borderId="19" xfId="0" applyFont="1" applyFill="1" applyBorder="1" applyAlignment="1">
      <alignment horizontal="center" vertical="center" wrapText="1"/>
    </xf>
    <xf numFmtId="0" fontId="8" fillId="3" borderId="4" xfId="0" applyFont="1" applyFill="1" applyBorder="1" applyAlignment="1">
      <alignment horizontal="center" vertical="center" wrapText="1"/>
    </xf>
    <xf numFmtId="175" fontId="0" fillId="0" borderId="4" xfId="6" applyNumberFormat="1" applyFont="1" applyBorder="1" applyAlignment="1">
      <alignment horizontal="center"/>
    </xf>
    <xf numFmtId="10" fontId="0" fillId="0" borderId="4" xfId="0" applyNumberFormat="1" applyBorder="1" applyAlignment="1">
      <alignment horizontal="center"/>
    </xf>
    <xf numFmtId="0" fontId="0" fillId="0" borderId="4" xfId="0" applyBorder="1" applyAlignment="1">
      <alignment horizontal="center"/>
    </xf>
    <xf numFmtId="0" fontId="13" fillId="0" borderId="4" xfId="0" applyFont="1" applyBorder="1" applyAlignment="1">
      <alignment horizontal="center" vertical="center"/>
    </xf>
    <xf numFmtId="0" fontId="8" fillId="4" borderId="106" xfId="0" applyFont="1" applyFill="1" applyBorder="1" applyAlignment="1">
      <alignment horizontal="center" vertical="center"/>
    </xf>
    <xf numFmtId="168" fontId="8" fillId="7" borderId="11" xfId="0" applyNumberFormat="1" applyFont="1" applyFill="1" applyBorder="1" applyAlignment="1">
      <alignment horizontal="right" vertical="center" indent="2"/>
    </xf>
    <xf numFmtId="168" fontId="8" fillId="7" borderId="21" xfId="0" applyNumberFormat="1" applyFont="1" applyFill="1" applyBorder="1" applyAlignment="1">
      <alignment horizontal="right" vertical="center" indent="2"/>
    </xf>
    <xf numFmtId="0" fontId="0" fillId="0" borderId="56" xfId="0" applyBorder="1" applyAlignment="1">
      <alignment horizontal="center" vertical="center"/>
    </xf>
    <xf numFmtId="166" fontId="9" fillId="0" borderId="65" xfId="4" applyNumberFormat="1" applyFont="1" applyBorder="1" applyAlignment="1">
      <alignment horizontal="center" vertical="center"/>
    </xf>
    <xf numFmtId="0" fontId="47" fillId="0" borderId="56" xfId="0" applyFont="1" applyBorder="1" applyAlignment="1">
      <alignment horizontal="left" vertical="center"/>
    </xf>
    <xf numFmtId="166" fontId="9" fillId="0" borderId="46" xfId="4" applyNumberFormat="1" applyFont="1" applyBorder="1" applyAlignment="1">
      <alignment horizontal="center" vertical="center"/>
    </xf>
    <xf numFmtId="166" fontId="9" fillId="0" borderId="47" xfId="4" applyNumberFormat="1" applyFont="1" applyBorder="1" applyAlignment="1">
      <alignment horizontal="center" vertical="center"/>
    </xf>
    <xf numFmtId="1" fontId="0" fillId="20" borderId="79" xfId="0" applyNumberFormat="1" applyFill="1" applyBorder="1" applyAlignment="1">
      <alignment horizontal="center"/>
    </xf>
    <xf numFmtId="0" fontId="1" fillId="0" borderId="77" xfId="0" applyFont="1" applyBorder="1" applyAlignment="1">
      <alignment horizontal="left" vertical="center"/>
    </xf>
    <xf numFmtId="0" fontId="1" fillId="0" borderId="0" xfId="0" applyFont="1" applyBorder="1" applyAlignment="1">
      <alignment horizontal="left" vertical="center"/>
    </xf>
    <xf numFmtId="0" fontId="0" fillId="0" borderId="0" xfId="0" applyFont="1" applyFill="1" applyBorder="1"/>
    <xf numFmtId="0" fontId="9" fillId="11" borderId="6" xfId="0" applyFont="1" applyFill="1" applyBorder="1" applyAlignment="1">
      <alignment horizontal="center" vertical="center" wrapText="1"/>
    </xf>
    <xf numFmtId="0" fontId="8" fillId="9" borderId="19" xfId="0" applyFont="1" applyFill="1" applyBorder="1" applyAlignment="1">
      <alignment horizontal="center" vertical="center" wrapText="1"/>
    </xf>
    <xf numFmtId="166" fontId="9" fillId="0" borderId="18" xfId="4" applyNumberFormat="1" applyFont="1" applyBorder="1" applyAlignment="1">
      <alignment horizontal="center" vertical="center" wrapText="1"/>
    </xf>
    <xf numFmtId="0" fontId="8" fillId="9" borderId="23" xfId="0" applyFont="1" applyFill="1" applyBorder="1" applyAlignment="1">
      <alignment horizontal="center" vertical="center" wrapText="1"/>
    </xf>
    <xf numFmtId="0" fontId="8" fillId="9" borderId="62" xfId="0" applyFont="1" applyFill="1" applyBorder="1" applyAlignment="1">
      <alignment horizontal="center" vertical="center" wrapText="1"/>
    </xf>
    <xf numFmtId="0" fontId="8" fillId="4" borderId="21" xfId="0" applyFont="1" applyFill="1" applyBorder="1" applyAlignment="1">
      <alignment horizontal="center" vertical="center" wrapText="1"/>
    </xf>
    <xf numFmtId="166" fontId="9" fillId="0" borderId="0" xfId="4" applyNumberFormat="1" applyFont="1" applyBorder="1" applyAlignment="1">
      <alignment horizontal="center" vertical="center" wrapText="1"/>
    </xf>
    <xf numFmtId="0" fontId="1" fillId="0" borderId="0" xfId="0" applyFont="1"/>
    <xf numFmtId="0" fontId="8" fillId="0" borderId="0" xfId="0" applyFont="1" applyFill="1" applyBorder="1" applyAlignment="1">
      <alignment horizontal="center" vertical="center"/>
    </xf>
    <xf numFmtId="166" fontId="9" fillId="7" borderId="4" xfId="4" applyNumberFormat="1" applyFont="1" applyFill="1" applyBorder="1" applyAlignment="1">
      <alignment horizontal="right" vertical="center" wrapText="1" indent="2"/>
    </xf>
    <xf numFmtId="166" fontId="9" fillId="7" borderId="6" xfId="4" applyNumberFormat="1" applyFont="1" applyFill="1" applyBorder="1" applyAlignment="1">
      <alignment horizontal="right" vertical="center" wrapText="1" indent="2"/>
    </xf>
    <xf numFmtId="172" fontId="9" fillId="0" borderId="0" xfId="4" applyNumberFormat="1" applyFont="1" applyFill="1" applyBorder="1" applyAlignment="1">
      <alignment horizontal="right" vertical="center" indent="2"/>
    </xf>
    <xf numFmtId="0" fontId="8" fillId="8" borderId="4" xfId="0" applyFont="1" applyFill="1" applyBorder="1" applyAlignment="1">
      <alignment horizontal="center" vertical="center" wrapText="1"/>
    </xf>
    <xf numFmtId="166" fontId="9" fillId="9" borderId="4" xfId="4" applyNumberFormat="1" applyFont="1" applyFill="1" applyBorder="1" applyAlignment="1">
      <alignment horizontal="right" vertical="center" indent="2"/>
    </xf>
    <xf numFmtId="166" fontId="9" fillId="9" borderId="6" xfId="4" applyNumberFormat="1" applyFont="1" applyFill="1" applyBorder="1" applyAlignment="1">
      <alignment horizontal="right" vertical="center" indent="2"/>
    </xf>
    <xf numFmtId="166" fontId="9" fillId="4" borderId="4" xfId="4" applyNumberFormat="1" applyFont="1" applyFill="1" applyBorder="1" applyAlignment="1">
      <alignment horizontal="right" vertical="center" wrapText="1" indent="2"/>
    </xf>
    <xf numFmtId="166" fontId="9" fillId="4" borderId="6" xfId="4" applyNumberFormat="1" applyFont="1" applyFill="1" applyBorder="1" applyAlignment="1">
      <alignment horizontal="right" vertical="center" wrapText="1" indent="2"/>
    </xf>
    <xf numFmtId="11" fontId="8" fillId="0" borderId="56" xfId="0" applyNumberFormat="1" applyFont="1" applyFill="1" applyBorder="1" applyAlignment="1">
      <alignment horizontal="right" vertical="center"/>
    </xf>
    <xf numFmtId="0" fontId="8" fillId="11" borderId="26" xfId="0" applyFont="1" applyFill="1" applyBorder="1" applyAlignment="1">
      <alignment horizontal="center" vertical="center" wrapText="1"/>
    </xf>
    <xf numFmtId="0" fontId="9" fillId="0" borderId="0" xfId="0" applyFont="1" applyBorder="1" applyAlignment="1">
      <alignment horizontal="center" vertical="center" wrapText="1"/>
    </xf>
    <xf numFmtId="0" fontId="9" fillId="0" borderId="0" xfId="0" applyFont="1" applyBorder="1" applyAlignment="1">
      <alignment horizontal="center" vertical="center"/>
    </xf>
    <xf numFmtId="0" fontId="8" fillId="4" borderId="43" xfId="0" applyFont="1" applyFill="1" applyBorder="1" applyAlignment="1">
      <alignment horizontal="center" vertical="center" wrapText="1"/>
    </xf>
    <xf numFmtId="2" fontId="9" fillId="0" borderId="26" xfId="0" applyNumberFormat="1" applyFont="1" applyBorder="1" applyAlignment="1">
      <alignment horizontal="center" vertical="center"/>
    </xf>
    <xf numFmtId="0" fontId="8" fillId="0" borderId="0" xfId="0" applyFont="1" applyBorder="1" applyAlignment="1">
      <alignment horizontal="center" vertical="center" wrapText="1"/>
    </xf>
    <xf numFmtId="0" fontId="1" fillId="6" borderId="4" xfId="0" applyFont="1" applyFill="1" applyBorder="1" applyAlignment="1">
      <alignment horizontal="center" vertical="center" wrapText="1"/>
    </xf>
    <xf numFmtId="171" fontId="1" fillId="6" borderId="4" xfId="4" applyNumberFormat="1" applyFont="1" applyFill="1" applyBorder="1" applyAlignment="1">
      <alignment horizontal="center" vertical="center"/>
    </xf>
    <xf numFmtId="0" fontId="1" fillId="6" borderId="26" xfId="0" applyFont="1" applyFill="1" applyBorder="1" applyAlignment="1">
      <alignment horizontal="center" vertical="center"/>
    </xf>
    <xf numFmtId="166" fontId="1" fillId="20" borderId="26" xfId="4" applyNumberFormat="1" applyFont="1" applyFill="1" applyBorder="1" applyAlignment="1">
      <alignment horizontal="center"/>
    </xf>
    <xf numFmtId="0" fontId="1" fillId="3" borderId="4" xfId="0" applyFont="1" applyFill="1" applyBorder="1" applyAlignment="1">
      <alignment horizontal="center" vertical="center"/>
    </xf>
    <xf numFmtId="0" fontId="1" fillId="3" borderId="4" xfId="0" applyFont="1" applyFill="1" applyBorder="1" applyAlignment="1">
      <alignment horizontal="center"/>
    </xf>
    <xf numFmtId="166" fontId="1" fillId="6" borderId="4" xfId="4" applyNumberFormat="1" applyFont="1" applyFill="1" applyBorder="1" applyAlignment="1">
      <alignment horizontal="center" vertical="center"/>
    </xf>
    <xf numFmtId="166" fontId="1" fillId="5" borderId="4" xfId="4" applyNumberFormat="1" applyFont="1" applyFill="1" applyBorder="1" applyAlignment="1">
      <alignment horizontal="center"/>
    </xf>
    <xf numFmtId="10" fontId="1" fillId="0" borderId="4" xfId="4" applyNumberFormat="1" applyFont="1" applyFill="1" applyBorder="1" applyAlignment="1">
      <alignment horizontal="center" vertical="center"/>
    </xf>
    <xf numFmtId="10" fontId="1" fillId="0" borderId="4" xfId="4" applyNumberFormat="1" applyFont="1" applyFill="1" applyBorder="1" applyAlignment="1">
      <alignment horizontal="center"/>
    </xf>
    <xf numFmtId="170" fontId="9" fillId="0" borderId="4" xfId="0" applyNumberFormat="1" applyFont="1" applyBorder="1" applyAlignment="1">
      <alignment horizontal="center"/>
    </xf>
    <xf numFmtId="0" fontId="34" fillId="15" borderId="44" xfId="0" applyFont="1" applyFill="1" applyBorder="1" applyAlignment="1">
      <alignment horizontal="center" vertical="center"/>
    </xf>
    <xf numFmtId="168" fontId="0" fillId="0" borderId="4" xfId="0" applyNumberFormat="1" applyFill="1" applyBorder="1" applyAlignment="1">
      <alignment horizontal="center"/>
    </xf>
    <xf numFmtId="0" fontId="36" fillId="0" borderId="4" xfId="0" applyFont="1" applyBorder="1" applyAlignment="1">
      <alignment horizontal="center" vertical="center"/>
    </xf>
    <xf numFmtId="0" fontId="8" fillId="4" borderId="19" xfId="0" applyFont="1" applyFill="1" applyBorder="1" applyAlignment="1">
      <alignment horizontal="center" vertical="center" wrapText="1"/>
    </xf>
    <xf numFmtId="0" fontId="7" fillId="0" borderId="0" xfId="0" applyFont="1" applyFill="1" applyBorder="1" applyAlignment="1">
      <alignment horizontal="left" vertical="center"/>
    </xf>
    <xf numFmtId="0" fontId="9" fillId="0" borderId="59" xfId="0" applyFont="1" applyFill="1" applyBorder="1" applyAlignment="1">
      <alignment vertical="center"/>
    </xf>
    <xf numFmtId="0" fontId="1" fillId="0" borderId="4" xfId="0" applyFont="1" applyBorder="1" applyAlignment="1">
      <alignment horizontal="left"/>
    </xf>
    <xf numFmtId="0" fontId="75" fillId="0" borderId="107" xfId="0" applyFont="1" applyBorder="1" applyAlignment="1">
      <alignment horizontal="center" vertical="center" wrapText="1"/>
    </xf>
    <xf numFmtId="3" fontId="9" fillId="0" borderId="11" xfId="0" applyNumberFormat="1" applyFont="1" applyBorder="1" applyAlignment="1">
      <alignment horizontal="center" vertical="center" wrapText="1"/>
    </xf>
    <xf numFmtId="0" fontId="72" fillId="9" borderId="10" xfId="0" applyFont="1" applyFill="1" applyBorder="1" applyAlignment="1">
      <alignment horizontal="center" vertical="center" wrapText="1"/>
    </xf>
    <xf numFmtId="49" fontId="7" fillId="7" borderId="32" xfId="0" applyNumberFormat="1" applyFont="1" applyFill="1" applyBorder="1" applyAlignment="1" applyProtection="1">
      <alignment horizontal="center" vertical="center" wrapText="1"/>
    </xf>
    <xf numFmtId="49" fontId="7" fillId="7" borderId="0" xfId="0" applyNumberFormat="1" applyFont="1" applyFill="1" applyBorder="1" applyAlignment="1" applyProtection="1">
      <alignment horizontal="center" vertical="center" wrapText="1"/>
    </xf>
    <xf numFmtId="49" fontId="7" fillId="7" borderId="85" xfId="0" applyNumberFormat="1" applyFont="1" applyFill="1" applyBorder="1" applyAlignment="1" applyProtection="1">
      <alignment horizontal="center" vertical="center" wrapText="1"/>
    </xf>
    <xf numFmtId="49" fontId="7" fillId="7" borderId="36" xfId="0" applyNumberFormat="1" applyFont="1" applyFill="1" applyBorder="1" applyAlignment="1" applyProtection="1">
      <alignment horizontal="center" vertical="center" wrapText="1"/>
    </xf>
    <xf numFmtId="49" fontId="7" fillId="7" borderId="28" xfId="0" applyNumberFormat="1" applyFont="1" applyFill="1" applyBorder="1" applyAlignment="1" applyProtection="1">
      <alignment horizontal="center" vertical="center" wrapText="1"/>
    </xf>
    <xf numFmtId="49" fontId="7" fillId="7" borderId="51" xfId="0" applyNumberFormat="1" applyFont="1" applyFill="1" applyBorder="1" applyAlignment="1" applyProtection="1">
      <alignment horizontal="center" vertical="center" wrapText="1"/>
    </xf>
    <xf numFmtId="49" fontId="21" fillId="7" borderId="34" xfId="0" applyNumberFormat="1" applyFont="1" applyFill="1" applyBorder="1" applyAlignment="1" applyProtection="1">
      <alignment horizontal="left" vertical="center" wrapText="1" indent="1"/>
    </xf>
    <xf numFmtId="49" fontId="21" fillId="7" borderId="31" xfId="0" applyNumberFormat="1" applyFont="1" applyFill="1" applyBorder="1" applyAlignment="1" applyProtection="1">
      <alignment horizontal="left" vertical="center" wrapText="1" indent="1"/>
    </xf>
    <xf numFmtId="49" fontId="21" fillId="7" borderId="35" xfId="0" applyNumberFormat="1" applyFont="1" applyFill="1" applyBorder="1" applyAlignment="1" applyProtection="1">
      <alignment horizontal="left" vertical="center" wrapText="1" indent="1"/>
    </xf>
    <xf numFmtId="49" fontId="21" fillId="7" borderId="32" xfId="0" applyNumberFormat="1" applyFont="1" applyFill="1" applyBorder="1" applyAlignment="1" applyProtection="1">
      <alignment horizontal="left" vertical="center" wrapText="1" indent="1"/>
    </xf>
    <xf numFmtId="49" fontId="21" fillId="7" borderId="0" xfId="0" applyNumberFormat="1" applyFont="1" applyFill="1" applyBorder="1" applyAlignment="1" applyProtection="1">
      <alignment horizontal="left" vertical="center" wrapText="1" indent="1"/>
    </xf>
    <xf numFmtId="49" fontId="21" fillId="7" borderId="22" xfId="0" applyNumberFormat="1" applyFont="1" applyFill="1" applyBorder="1" applyAlignment="1" applyProtection="1">
      <alignment horizontal="left" vertical="center" wrapText="1" indent="1"/>
    </xf>
    <xf numFmtId="49" fontId="50" fillId="7" borderId="32" xfId="0" applyNumberFormat="1" applyFont="1" applyFill="1" applyBorder="1" applyAlignment="1" applyProtection="1">
      <alignment horizontal="left" vertical="center" wrapText="1" indent="2"/>
    </xf>
    <xf numFmtId="49" fontId="50" fillId="7" borderId="0" xfId="0" applyNumberFormat="1" applyFont="1" applyFill="1" applyBorder="1" applyAlignment="1" applyProtection="1">
      <alignment horizontal="left" vertical="center" wrapText="1" indent="2"/>
    </xf>
    <xf numFmtId="49" fontId="50" fillId="7" borderId="22" xfId="0" applyNumberFormat="1" applyFont="1" applyFill="1" applyBorder="1" applyAlignment="1" applyProtection="1">
      <alignment horizontal="left" vertical="center" wrapText="1" indent="2"/>
    </xf>
    <xf numFmtId="49" fontId="51" fillId="7" borderId="34" xfId="0" applyNumberFormat="1" applyFont="1" applyFill="1" applyBorder="1" applyAlignment="1" applyProtection="1">
      <alignment horizontal="center" vertical="center" wrapText="1"/>
    </xf>
    <xf numFmtId="49" fontId="51" fillId="7" borderId="31" xfId="0" applyNumberFormat="1" applyFont="1" applyFill="1" applyBorder="1" applyAlignment="1" applyProtection="1">
      <alignment horizontal="center" vertical="center" wrapText="1"/>
    </xf>
    <xf numFmtId="49" fontId="51" fillId="7" borderId="62" xfId="0" applyNumberFormat="1" applyFont="1" applyFill="1" applyBorder="1" applyAlignment="1" applyProtection="1">
      <alignment horizontal="center" vertical="center" wrapText="1"/>
    </xf>
    <xf numFmtId="49" fontId="42" fillId="7" borderId="32" xfId="5" applyNumberFormat="1" applyFont="1" applyFill="1" applyBorder="1" applyAlignment="1" applyProtection="1">
      <alignment horizontal="right" vertical="center" wrapText="1"/>
    </xf>
    <xf numFmtId="49" fontId="42" fillId="7" borderId="0" xfId="5" applyNumberFormat="1" applyFont="1" applyFill="1" applyBorder="1" applyAlignment="1" applyProtection="1">
      <alignment horizontal="right" vertical="center" wrapText="1"/>
    </xf>
    <xf numFmtId="49" fontId="42" fillId="7" borderId="22" xfId="5" applyNumberFormat="1" applyFont="1" applyFill="1" applyBorder="1" applyAlignment="1" applyProtection="1">
      <alignment horizontal="right" vertical="center" wrapText="1"/>
    </xf>
    <xf numFmtId="49" fontId="42" fillId="7" borderId="36" xfId="5" applyNumberFormat="1" applyFont="1" applyFill="1" applyBorder="1" applyAlignment="1" applyProtection="1">
      <alignment horizontal="right" vertical="center" wrapText="1"/>
    </xf>
    <xf numFmtId="49" fontId="42" fillId="7" borderId="28" xfId="5" applyNumberFormat="1" applyFont="1" applyFill="1" applyBorder="1" applyAlignment="1" applyProtection="1">
      <alignment horizontal="right" vertical="center" wrapText="1"/>
    </xf>
    <xf numFmtId="49" fontId="42" fillId="7" borderId="37" xfId="5" applyNumberFormat="1" applyFont="1" applyFill="1" applyBorder="1" applyAlignment="1" applyProtection="1">
      <alignment horizontal="right" vertical="center" wrapText="1"/>
    </xf>
    <xf numFmtId="0" fontId="8" fillId="0" borderId="0" xfId="0" applyFont="1" applyBorder="1" applyAlignment="1" applyProtection="1">
      <alignment horizontal="center"/>
    </xf>
    <xf numFmtId="0" fontId="8" fillId="0" borderId="22" xfId="0" applyFont="1" applyBorder="1" applyAlignment="1" applyProtection="1">
      <alignment horizontal="center"/>
    </xf>
    <xf numFmtId="49" fontId="33" fillId="0" borderId="14" xfId="5" applyNumberFormat="1" applyFill="1" applyBorder="1" applyAlignment="1" applyProtection="1">
      <alignment horizontal="center" vertical="center" wrapText="1"/>
    </xf>
    <xf numFmtId="0" fontId="33" fillId="0" borderId="15" xfId="5" applyBorder="1" applyAlignment="1" applyProtection="1">
      <alignment horizontal="center" vertical="center" wrapText="1"/>
    </xf>
    <xf numFmtId="0" fontId="33" fillId="0" borderId="16" xfId="5" applyBorder="1" applyAlignment="1" applyProtection="1">
      <alignment horizontal="center" vertical="center" wrapText="1"/>
    </xf>
    <xf numFmtId="0" fontId="24" fillId="9" borderId="43" xfId="0" applyFont="1" applyFill="1" applyBorder="1" applyAlignment="1" applyProtection="1">
      <alignment horizontal="center" vertical="center"/>
    </xf>
    <xf numFmtId="0" fontId="24" fillId="9" borderId="45" xfId="0" applyFont="1" applyFill="1" applyBorder="1" applyAlignment="1" applyProtection="1">
      <alignment horizontal="center" vertical="center"/>
    </xf>
    <xf numFmtId="0" fontId="32" fillId="0" borderId="95" xfId="0" applyFont="1" applyBorder="1" applyAlignment="1" applyProtection="1">
      <alignment horizontal="center" vertical="center" wrapText="1"/>
    </xf>
    <xf numFmtId="0" fontId="43" fillId="0" borderId="96" xfId="0" applyFont="1" applyBorder="1" applyAlignment="1" applyProtection="1">
      <alignment horizontal="center" vertical="center" wrapText="1"/>
    </xf>
    <xf numFmtId="0" fontId="43" fillId="0" borderId="97" xfId="0" applyFont="1" applyBorder="1" applyAlignment="1" applyProtection="1">
      <alignment horizontal="center" vertical="center" wrapText="1"/>
    </xf>
    <xf numFmtId="0" fontId="43" fillId="0" borderId="70" xfId="0" applyFont="1" applyBorder="1" applyAlignment="1" applyProtection="1">
      <alignment horizontal="center" vertical="center" wrapText="1"/>
    </xf>
    <xf numFmtId="0" fontId="43" fillId="0" borderId="0" xfId="0" applyFont="1" applyBorder="1" applyAlignment="1" applyProtection="1">
      <alignment horizontal="center" vertical="center" wrapText="1"/>
    </xf>
    <xf numFmtId="0" fontId="43" fillId="0" borderId="71" xfId="0" applyFont="1" applyBorder="1" applyAlignment="1" applyProtection="1">
      <alignment horizontal="center" vertical="center" wrapText="1"/>
    </xf>
    <xf numFmtId="0" fontId="43" fillId="0" borderId="72" xfId="0" applyFont="1" applyBorder="1" applyAlignment="1" applyProtection="1">
      <alignment horizontal="center" vertical="center" wrapText="1"/>
    </xf>
    <xf numFmtId="0" fontId="43" fillId="0" borderId="73" xfId="0" applyFont="1" applyBorder="1" applyAlignment="1" applyProtection="1">
      <alignment horizontal="center" vertical="center" wrapText="1"/>
    </xf>
    <xf numFmtId="0" fontId="43" fillId="0" borderId="74" xfId="0" applyFont="1" applyBorder="1" applyAlignment="1" applyProtection="1">
      <alignment horizontal="center" vertical="center" wrapText="1"/>
    </xf>
    <xf numFmtId="0" fontId="23" fillId="0" borderId="95" xfId="0" applyFont="1" applyBorder="1" applyAlignment="1" applyProtection="1">
      <alignment horizontal="center" vertical="center"/>
    </xf>
    <xf numFmtId="0" fontId="23" fillId="0" borderId="96" xfId="0" applyFont="1" applyBorder="1" applyAlignment="1" applyProtection="1">
      <alignment horizontal="center" vertical="center"/>
    </xf>
    <xf numFmtId="0" fontId="23" fillId="0" borderId="97" xfId="0" applyFont="1" applyBorder="1" applyAlignment="1" applyProtection="1">
      <alignment horizontal="center" vertical="center"/>
    </xf>
    <xf numFmtId="49" fontId="8" fillId="7" borderId="0" xfId="0" applyNumberFormat="1" applyFont="1" applyFill="1" applyBorder="1" applyAlignment="1" applyProtection="1">
      <alignment horizontal="center" vertical="top" wrapText="1"/>
    </xf>
    <xf numFmtId="49" fontId="8" fillId="7" borderId="22" xfId="0" applyNumberFormat="1" applyFont="1" applyFill="1" applyBorder="1" applyAlignment="1" applyProtection="1">
      <alignment horizontal="center" vertical="top" wrapText="1"/>
    </xf>
    <xf numFmtId="49" fontId="40" fillId="7" borderId="43" xfId="0" applyNumberFormat="1" applyFont="1" applyFill="1" applyBorder="1" applyAlignment="1" applyProtection="1">
      <alignment horizontal="left" vertical="center" wrapText="1" indent="2"/>
    </xf>
    <xf numFmtId="49" fontId="40" fillId="7" borderId="44" xfId="0" applyNumberFormat="1" applyFont="1" applyFill="1" applyBorder="1" applyAlignment="1" applyProtection="1">
      <alignment horizontal="left" vertical="center" wrapText="1" indent="2"/>
    </xf>
    <xf numFmtId="49" fontId="40" fillId="7" borderId="45" xfId="0" applyNumberFormat="1" applyFont="1" applyFill="1" applyBorder="1" applyAlignment="1" applyProtection="1">
      <alignment horizontal="left" vertical="center" wrapText="1" indent="2"/>
    </xf>
    <xf numFmtId="0" fontId="54" fillId="0" borderId="50" xfId="0" applyFont="1" applyBorder="1" applyAlignment="1" applyProtection="1">
      <alignment horizontal="center" vertical="center"/>
    </xf>
    <xf numFmtId="0" fontId="54" fillId="0" borderId="31" xfId="0" applyFont="1" applyBorder="1" applyAlignment="1" applyProtection="1">
      <alignment horizontal="center" vertical="center"/>
    </xf>
    <xf numFmtId="0" fontId="54" fillId="0" borderId="35" xfId="0" applyFont="1" applyBorder="1" applyAlignment="1" applyProtection="1">
      <alignment horizontal="center" vertical="center"/>
    </xf>
    <xf numFmtId="0" fontId="24" fillId="2" borderId="1" xfId="0" applyFont="1" applyFill="1" applyBorder="1" applyAlignment="1" applyProtection="1">
      <alignment horizontal="center" vertical="center"/>
    </xf>
    <xf numFmtId="0" fontId="24" fillId="2" borderId="3" xfId="0" applyFont="1" applyFill="1" applyBorder="1" applyAlignment="1" applyProtection="1">
      <alignment horizontal="center" vertical="center"/>
    </xf>
    <xf numFmtId="0" fontId="24" fillId="2" borderId="14" xfId="0" applyFont="1" applyFill="1" applyBorder="1" applyAlignment="1" applyProtection="1">
      <alignment horizontal="center" vertical="center"/>
    </xf>
    <xf numFmtId="0" fontId="24" fillId="2" borderId="16" xfId="0" applyFont="1" applyFill="1" applyBorder="1" applyAlignment="1" applyProtection="1">
      <alignment horizontal="center" vertical="center"/>
    </xf>
    <xf numFmtId="0" fontId="25" fillId="2" borderId="58" xfId="0" applyFont="1" applyFill="1" applyBorder="1" applyAlignment="1" applyProtection="1">
      <alignment horizontal="center" vertical="center"/>
      <protection locked="0"/>
    </xf>
    <xf numFmtId="0" fontId="25" fillId="2" borderId="60" xfId="0" applyFont="1" applyFill="1" applyBorder="1" applyAlignment="1" applyProtection="1">
      <alignment horizontal="center" vertical="center"/>
      <protection locked="0"/>
    </xf>
    <xf numFmtId="0" fontId="74" fillId="2" borderId="1" xfId="0" applyFont="1" applyFill="1" applyBorder="1" applyAlignment="1" applyProtection="1">
      <alignment horizontal="center" vertical="center"/>
    </xf>
    <xf numFmtId="0" fontId="74" fillId="2" borderId="2" xfId="0" applyFont="1" applyFill="1" applyBorder="1" applyAlignment="1" applyProtection="1">
      <alignment horizontal="center" vertical="center"/>
    </xf>
    <xf numFmtId="0" fontId="74" fillId="2" borderId="3" xfId="0" applyFont="1" applyFill="1" applyBorder="1" applyAlignment="1" applyProtection="1">
      <alignment horizontal="center" vertical="center"/>
    </xf>
    <xf numFmtId="0" fontId="74" fillId="2" borderId="36" xfId="0" applyFont="1" applyFill="1" applyBorder="1" applyAlignment="1" applyProtection="1">
      <alignment horizontal="center" vertical="center"/>
    </xf>
    <xf numFmtId="0" fontId="74" fillId="2" borderId="28" xfId="0" applyFont="1" applyFill="1" applyBorder="1" applyAlignment="1" applyProtection="1">
      <alignment horizontal="center" vertical="center"/>
    </xf>
    <xf numFmtId="0" fontId="74" fillId="2" borderId="37" xfId="0" applyFont="1" applyFill="1" applyBorder="1" applyAlignment="1" applyProtection="1">
      <alignment horizontal="center" vertical="center"/>
    </xf>
    <xf numFmtId="49" fontId="53" fillId="7" borderId="32" xfId="0" applyNumberFormat="1" applyFont="1" applyFill="1" applyBorder="1" applyAlignment="1" applyProtection="1">
      <alignment horizontal="left" vertical="center" wrapText="1" indent="1"/>
    </xf>
    <xf numFmtId="49" fontId="53" fillId="7" borderId="0" xfId="0" applyNumberFormat="1" applyFont="1" applyFill="1" applyBorder="1" applyAlignment="1" applyProtection="1">
      <alignment horizontal="left" vertical="center" wrapText="1" indent="1"/>
    </xf>
    <xf numFmtId="49" fontId="53" fillId="7" borderId="22" xfId="0" applyNumberFormat="1" applyFont="1" applyFill="1" applyBorder="1" applyAlignment="1" applyProtection="1">
      <alignment horizontal="left" vertical="center" wrapText="1" indent="1"/>
    </xf>
    <xf numFmtId="49" fontId="40" fillId="0" borderId="34" xfId="0" applyNumberFormat="1" applyFont="1" applyFill="1" applyBorder="1" applyAlignment="1" applyProtection="1">
      <alignment horizontal="center" vertical="center" wrapText="1"/>
    </xf>
    <xf numFmtId="49" fontId="40" fillId="0" borderId="31" xfId="0" applyNumberFormat="1" applyFont="1" applyFill="1" applyBorder="1" applyAlignment="1" applyProtection="1">
      <alignment horizontal="center" vertical="center" wrapText="1"/>
    </xf>
    <xf numFmtId="49" fontId="40" fillId="0" borderId="35" xfId="0" applyNumberFormat="1" applyFont="1" applyFill="1" applyBorder="1" applyAlignment="1" applyProtection="1">
      <alignment horizontal="center" vertical="center" wrapText="1"/>
    </xf>
    <xf numFmtId="49" fontId="40" fillId="0" borderId="32" xfId="0" applyNumberFormat="1" applyFont="1" applyFill="1" applyBorder="1" applyAlignment="1" applyProtection="1">
      <alignment horizontal="center" vertical="center" wrapText="1"/>
    </xf>
    <xf numFmtId="49" fontId="40" fillId="0" borderId="0" xfId="0" applyNumberFormat="1" applyFont="1" applyFill="1" applyBorder="1" applyAlignment="1" applyProtection="1">
      <alignment horizontal="center" vertical="center" wrapText="1"/>
    </xf>
    <xf numFmtId="49" fontId="40" fillId="0" borderId="22" xfId="0" applyNumberFormat="1" applyFont="1" applyFill="1" applyBorder="1" applyAlignment="1" applyProtection="1">
      <alignment horizontal="center" vertical="center" wrapText="1"/>
    </xf>
    <xf numFmtId="0" fontId="12" fillId="8" borderId="34" xfId="0" applyFont="1" applyFill="1" applyBorder="1" applyAlignment="1" applyProtection="1">
      <alignment horizontal="center" vertical="center" wrapText="1"/>
    </xf>
    <xf numFmtId="0" fontId="12" fillId="8" borderId="31" xfId="0" applyFont="1" applyFill="1" applyBorder="1" applyAlignment="1" applyProtection="1">
      <alignment horizontal="center" vertical="center" wrapText="1"/>
    </xf>
    <xf numFmtId="0" fontId="12" fillId="8" borderId="35" xfId="0" applyFont="1" applyFill="1" applyBorder="1" applyAlignment="1" applyProtection="1">
      <alignment horizontal="center" vertical="center" wrapText="1"/>
    </xf>
    <xf numFmtId="0" fontId="12" fillId="8" borderId="32" xfId="0" applyFont="1" applyFill="1" applyBorder="1" applyAlignment="1" applyProtection="1">
      <alignment horizontal="center" vertical="center" wrapText="1"/>
    </xf>
    <xf numFmtId="0" fontId="12" fillId="8" borderId="0" xfId="0" applyFont="1" applyFill="1" applyBorder="1" applyAlignment="1" applyProtection="1">
      <alignment horizontal="center" vertical="center" wrapText="1"/>
    </xf>
    <xf numFmtId="0" fontId="12" fillId="8" borderId="22" xfId="0" applyFont="1" applyFill="1" applyBorder="1" applyAlignment="1" applyProtection="1">
      <alignment horizontal="center" vertical="center" wrapText="1"/>
    </xf>
    <xf numFmtId="0" fontId="12" fillId="8" borderId="36" xfId="0" applyFont="1" applyFill="1" applyBorder="1" applyAlignment="1" applyProtection="1">
      <alignment horizontal="center" vertical="center" wrapText="1"/>
    </xf>
    <xf numFmtId="0" fontId="12" fillId="8" borderId="28" xfId="0" applyFont="1" applyFill="1" applyBorder="1" applyAlignment="1" applyProtection="1">
      <alignment horizontal="center" vertical="center" wrapText="1"/>
    </xf>
    <xf numFmtId="0" fontId="12" fillId="8" borderId="37" xfId="0" applyFont="1" applyFill="1" applyBorder="1" applyAlignment="1" applyProtection="1">
      <alignment horizontal="center" vertical="center" wrapText="1"/>
    </xf>
    <xf numFmtId="49" fontId="21" fillId="9" borderId="38" xfId="0" applyNumberFormat="1" applyFont="1" applyFill="1" applyBorder="1" applyAlignment="1" applyProtection="1">
      <alignment horizontal="center" vertical="center" wrapText="1"/>
    </xf>
    <xf numFmtId="49" fontId="21" fillId="9" borderId="33" xfId="0" applyNumberFormat="1" applyFont="1" applyFill="1" applyBorder="1" applyAlignment="1" applyProtection="1">
      <alignment horizontal="center" vertical="center" wrapText="1"/>
    </xf>
    <xf numFmtId="49" fontId="21" fillId="9" borderId="39" xfId="0" applyNumberFormat="1" applyFont="1" applyFill="1" applyBorder="1" applyAlignment="1" applyProtection="1">
      <alignment horizontal="center" vertical="center" wrapText="1"/>
    </xf>
    <xf numFmtId="49" fontId="52" fillId="12" borderId="32" xfId="0" applyNumberFormat="1" applyFont="1" applyFill="1" applyBorder="1" applyAlignment="1" applyProtection="1">
      <alignment horizontal="center" vertical="center" wrapText="1"/>
    </xf>
    <xf numFmtId="49" fontId="52" fillId="12" borderId="0" xfId="0" applyNumberFormat="1" applyFont="1" applyFill="1" applyBorder="1" applyAlignment="1" applyProtection="1">
      <alignment horizontal="center" vertical="center" wrapText="1"/>
    </xf>
    <xf numFmtId="49" fontId="52" fillId="12" borderId="22" xfId="0" applyNumberFormat="1" applyFont="1" applyFill="1" applyBorder="1" applyAlignment="1" applyProtection="1">
      <alignment horizontal="center" vertical="center" wrapText="1"/>
    </xf>
    <xf numFmtId="0" fontId="66" fillId="0" borderId="0" xfId="0" applyFont="1" applyBorder="1" applyAlignment="1"/>
    <xf numFmtId="0" fontId="66" fillId="0" borderId="0" xfId="0" applyFont="1" applyAlignment="1"/>
    <xf numFmtId="0" fontId="0" fillId="0" borderId="0" xfId="0" applyAlignment="1"/>
    <xf numFmtId="0" fontId="0" fillId="0" borderId="43" xfId="0" applyBorder="1" applyAlignment="1">
      <alignment horizontal="left" vertical="center"/>
    </xf>
    <xf numFmtId="0" fontId="0" fillId="0" borderId="44" xfId="0" applyBorder="1" applyAlignment="1">
      <alignment horizontal="left" vertical="center"/>
    </xf>
    <xf numFmtId="0" fontId="0" fillId="0" borderId="45" xfId="0" applyBorder="1" applyAlignment="1">
      <alignment horizontal="left" vertical="center"/>
    </xf>
    <xf numFmtId="0" fontId="0" fillId="0" borderId="104" xfId="0" applyBorder="1" applyAlignment="1">
      <alignment horizontal="center" vertical="center"/>
    </xf>
    <xf numFmtId="0" fontId="0" fillId="0" borderId="105" xfId="0" applyBorder="1" applyAlignment="1">
      <alignment horizontal="center" vertical="center"/>
    </xf>
    <xf numFmtId="0" fontId="1" fillId="0" borderId="0" xfId="0" applyFont="1" applyFill="1" applyBorder="1" applyAlignment="1">
      <alignment horizontal="center"/>
    </xf>
    <xf numFmtId="0" fontId="6" fillId="0" borderId="43" xfId="0" applyFont="1" applyBorder="1" applyAlignment="1">
      <alignment horizontal="center"/>
    </xf>
    <xf numFmtId="0" fontId="6" fillId="0" borderId="44" xfId="0" applyFont="1" applyBorder="1" applyAlignment="1">
      <alignment horizontal="center"/>
    </xf>
    <xf numFmtId="0" fontId="6" fillId="0" borderId="45" xfId="0" applyFont="1" applyBorder="1" applyAlignment="1">
      <alignment horizontal="center"/>
    </xf>
    <xf numFmtId="0" fontId="8" fillId="0" borderId="7" xfId="0" applyFont="1" applyBorder="1" applyAlignment="1">
      <alignment horizontal="center"/>
    </xf>
    <xf numFmtId="0" fontId="8" fillId="0" borderId="8" xfId="0" applyFont="1" applyBorder="1" applyAlignment="1">
      <alignment horizontal="center"/>
    </xf>
    <xf numFmtId="0" fontId="8" fillId="0" borderId="9" xfId="0" applyFont="1" applyBorder="1" applyAlignment="1">
      <alignment horizontal="center"/>
    </xf>
    <xf numFmtId="0" fontId="8" fillId="15" borderId="43" xfId="0" applyFont="1" applyFill="1" applyBorder="1" applyAlignment="1">
      <alignment horizontal="right" vertical="center"/>
    </xf>
    <xf numFmtId="0" fontId="8" fillId="15" borderId="44" xfId="0" applyFont="1" applyFill="1" applyBorder="1" applyAlignment="1">
      <alignment horizontal="right" vertical="center"/>
    </xf>
    <xf numFmtId="0" fontId="9" fillId="0" borderId="29" xfId="0" applyFont="1" applyBorder="1" applyAlignment="1">
      <alignment horizontal="center" vertical="center" wrapText="1"/>
    </xf>
    <xf numFmtId="0" fontId="9" fillId="0" borderId="30" xfId="0" applyFont="1" applyBorder="1" applyAlignment="1">
      <alignment horizontal="center" vertical="center" wrapText="1"/>
    </xf>
    <xf numFmtId="0" fontId="0" fillId="0" borderId="30" xfId="0" applyBorder="1" applyAlignment="1">
      <alignment horizontal="center" vertical="center"/>
    </xf>
    <xf numFmtId="0" fontId="0" fillId="0" borderId="67" xfId="0" applyBorder="1" applyAlignment="1">
      <alignment horizontal="center" vertical="center"/>
    </xf>
    <xf numFmtId="0" fontId="9" fillId="0" borderId="100" xfId="0" applyFont="1" applyBorder="1" applyAlignment="1">
      <alignment horizontal="right" vertical="center" wrapText="1"/>
    </xf>
    <xf numFmtId="0" fontId="0" fillId="0" borderId="101" xfId="0" applyBorder="1" applyAlignment="1"/>
    <xf numFmtId="0" fontId="0" fillId="0" borderId="102" xfId="0" applyBorder="1" applyAlignment="1"/>
    <xf numFmtId="0" fontId="0" fillId="0" borderId="103" xfId="0" applyBorder="1" applyAlignment="1"/>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32" xfId="0" applyFont="1" applyBorder="1" applyAlignment="1">
      <alignment horizontal="center" vertical="center" wrapText="1"/>
    </xf>
    <xf numFmtId="0" fontId="9" fillId="0" borderId="0" xfId="0" applyFont="1" applyBorder="1" applyAlignment="1">
      <alignment horizontal="center" vertical="center" wrapText="1"/>
    </xf>
    <xf numFmtId="0" fontId="9" fillId="0" borderId="22"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16" xfId="0" applyFont="1" applyBorder="1" applyAlignment="1">
      <alignment horizontal="center" vertical="center" wrapText="1"/>
    </xf>
    <xf numFmtId="0" fontId="8" fillId="0" borderId="1" xfId="0" applyFont="1" applyBorder="1" applyAlignment="1">
      <alignment horizontal="center"/>
    </xf>
    <xf numFmtId="0" fontId="8" fillId="0" borderId="2" xfId="0" applyFont="1" applyBorder="1" applyAlignment="1">
      <alignment horizontal="center"/>
    </xf>
    <xf numFmtId="0" fontId="8" fillId="0" borderId="3" xfId="0" applyFont="1" applyBorder="1" applyAlignment="1">
      <alignment horizontal="center"/>
    </xf>
    <xf numFmtId="0" fontId="8" fillId="15" borderId="43" xfId="0" applyFont="1" applyFill="1" applyBorder="1" applyAlignment="1">
      <alignment horizontal="right" vertical="center" wrapText="1"/>
    </xf>
    <xf numFmtId="0" fontId="8" fillId="15" borderId="44" xfId="0" applyFont="1" applyFill="1" applyBorder="1" applyAlignment="1">
      <alignment horizontal="right" vertical="center" wrapText="1"/>
    </xf>
    <xf numFmtId="0" fontId="0" fillId="0" borderId="3" xfId="0" applyBorder="1" applyAlignment="1">
      <alignment horizontal="center" vertical="center"/>
    </xf>
    <xf numFmtId="0" fontId="0" fillId="0" borderId="16" xfId="0" applyBorder="1" applyAlignment="1">
      <alignment horizontal="center" vertical="center"/>
    </xf>
    <xf numFmtId="0" fontId="37" fillId="0" borderId="1" xfId="0" applyFont="1" applyBorder="1" applyAlignment="1">
      <alignment horizontal="center" vertical="center" wrapText="1"/>
    </xf>
    <xf numFmtId="0" fontId="37" fillId="0" borderId="2" xfId="0" applyFont="1" applyBorder="1" applyAlignment="1">
      <alignment horizontal="center" vertical="center" wrapText="1"/>
    </xf>
    <xf numFmtId="0" fontId="37" fillId="0" borderId="3" xfId="0" applyFont="1" applyBorder="1" applyAlignment="1">
      <alignment horizontal="center" vertical="center" wrapText="1"/>
    </xf>
    <xf numFmtId="0" fontId="37" fillId="0" borderId="32" xfId="0" applyFont="1" applyBorder="1" applyAlignment="1">
      <alignment horizontal="center" vertical="center" wrapText="1"/>
    </xf>
    <xf numFmtId="0" fontId="37" fillId="0" borderId="0" xfId="0" applyFont="1" applyBorder="1" applyAlignment="1">
      <alignment horizontal="center" vertical="center" wrapText="1"/>
    </xf>
    <xf numFmtId="0" fontId="37" fillId="0" borderId="22" xfId="0" applyFont="1" applyBorder="1" applyAlignment="1">
      <alignment horizontal="center" vertical="center" wrapText="1"/>
    </xf>
    <xf numFmtId="0" fontId="37" fillId="0" borderId="14" xfId="0" applyFont="1" applyBorder="1" applyAlignment="1">
      <alignment horizontal="center" vertical="center" wrapText="1"/>
    </xf>
    <xf numFmtId="0" fontId="37" fillId="0" borderId="15" xfId="0" applyFont="1" applyBorder="1" applyAlignment="1">
      <alignment horizontal="center" vertical="center" wrapText="1"/>
    </xf>
    <xf numFmtId="0" fontId="37" fillId="0" borderId="16" xfId="0" applyFont="1" applyBorder="1" applyAlignment="1">
      <alignment horizontal="center" vertical="center" wrapText="1"/>
    </xf>
    <xf numFmtId="0" fontId="59" fillId="0" borderId="58" xfId="0" applyFont="1" applyBorder="1" applyAlignment="1">
      <alignment horizontal="left" vertical="center" wrapText="1"/>
    </xf>
    <xf numFmtId="0" fontId="59" fillId="0" borderId="59" xfId="0" applyFont="1" applyBorder="1" applyAlignment="1">
      <alignment horizontal="left" vertical="center" wrapText="1"/>
    </xf>
    <xf numFmtId="0" fontId="59" fillId="0" borderId="60" xfId="0" applyFont="1" applyBorder="1" applyAlignment="1">
      <alignment horizontal="left" vertical="center" wrapText="1"/>
    </xf>
    <xf numFmtId="0" fontId="10" fillId="3" borderId="43" xfId="0" applyFont="1" applyFill="1" applyBorder="1" applyAlignment="1">
      <alignment horizontal="center" vertical="center" wrapText="1"/>
    </xf>
    <xf numFmtId="0" fontId="10" fillId="3" borderId="44" xfId="0" applyFont="1" applyFill="1" applyBorder="1" applyAlignment="1">
      <alignment horizontal="center" vertical="center" wrapText="1"/>
    </xf>
    <xf numFmtId="0" fontId="10" fillId="3" borderId="45" xfId="0" applyFont="1" applyFill="1" applyBorder="1" applyAlignment="1">
      <alignment horizontal="center" vertical="center" wrapText="1"/>
    </xf>
    <xf numFmtId="0" fontId="8" fillId="8" borderId="43" xfId="0" applyFont="1" applyFill="1" applyBorder="1" applyAlignment="1">
      <alignment horizontal="left" vertical="center" wrapText="1"/>
    </xf>
    <xf numFmtId="0" fontId="8" fillId="8" borderId="44" xfId="0" applyFont="1" applyFill="1" applyBorder="1" applyAlignment="1">
      <alignment horizontal="left" vertical="center" wrapText="1"/>
    </xf>
    <xf numFmtId="0" fontId="8" fillId="8" borderId="45" xfId="0" applyFont="1" applyFill="1" applyBorder="1" applyAlignment="1">
      <alignment horizontal="left" vertical="center" wrapText="1"/>
    </xf>
    <xf numFmtId="0" fontId="8" fillId="7" borderId="43" xfId="0" applyFont="1" applyFill="1" applyBorder="1" applyAlignment="1">
      <alignment horizontal="center" vertical="center"/>
    </xf>
    <xf numFmtId="0" fontId="8" fillId="7" borderId="44" xfId="0" applyFont="1" applyFill="1" applyBorder="1" applyAlignment="1">
      <alignment horizontal="center" vertical="center"/>
    </xf>
    <xf numFmtId="0" fontId="8" fillId="7" borderId="45" xfId="0" applyFont="1" applyFill="1" applyBorder="1" applyAlignment="1">
      <alignment horizontal="center" vertical="center"/>
    </xf>
    <xf numFmtId="0" fontId="10" fillId="8" borderId="1" xfId="0" applyFont="1" applyFill="1" applyBorder="1" applyAlignment="1">
      <alignment horizontal="center" vertical="center" wrapText="1"/>
    </xf>
    <xf numFmtId="0" fontId="10" fillId="8" borderId="2" xfId="0" applyFont="1" applyFill="1" applyBorder="1" applyAlignment="1">
      <alignment horizontal="center" vertical="center" wrapText="1"/>
    </xf>
    <xf numFmtId="0" fontId="10" fillId="8" borderId="3" xfId="0" applyFont="1" applyFill="1" applyBorder="1" applyAlignment="1">
      <alignment horizontal="center" vertical="center" wrapText="1"/>
    </xf>
    <xf numFmtId="0" fontId="10" fillId="8" borderId="43" xfId="0" applyFont="1" applyFill="1" applyBorder="1" applyAlignment="1">
      <alignment horizontal="center" vertical="center" wrapText="1"/>
    </xf>
    <xf numFmtId="0" fontId="10" fillId="8" borderId="44" xfId="0" applyFont="1" applyFill="1" applyBorder="1" applyAlignment="1">
      <alignment horizontal="center" vertical="center" wrapText="1"/>
    </xf>
    <xf numFmtId="0" fontId="10" fillId="8" borderId="45" xfId="0" applyFont="1" applyFill="1" applyBorder="1" applyAlignment="1">
      <alignment horizontal="center" vertical="center" wrapText="1"/>
    </xf>
    <xf numFmtId="0" fontId="10" fillId="3" borderId="15"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9" fillId="0" borderId="32" xfId="0" applyFont="1" applyBorder="1" applyAlignment="1">
      <alignment horizontal="center" vertical="center"/>
    </xf>
    <xf numFmtId="0" fontId="9" fillId="0" borderId="0" xfId="0" applyFont="1" applyBorder="1" applyAlignment="1">
      <alignment horizontal="center" vertical="center"/>
    </xf>
    <xf numFmtId="0" fontId="9" fillId="4" borderId="32" xfId="0" applyFont="1" applyFill="1" applyBorder="1" applyAlignment="1">
      <alignment horizontal="center" vertical="center"/>
    </xf>
    <xf numFmtId="0" fontId="9" fillId="4" borderId="0" xfId="0" applyFont="1" applyFill="1" applyBorder="1" applyAlignment="1">
      <alignment horizontal="center" vertical="center"/>
    </xf>
    <xf numFmtId="0" fontId="8" fillId="3" borderId="14" xfId="0" applyFont="1" applyFill="1" applyBorder="1" applyAlignment="1">
      <alignment horizontal="center" vertical="center"/>
    </xf>
    <xf numFmtId="0" fontId="8" fillId="3" borderId="15" xfId="0" applyFont="1" applyFill="1" applyBorder="1" applyAlignment="1">
      <alignment horizontal="center" vertical="center"/>
    </xf>
    <xf numFmtId="168" fontId="8" fillId="7" borderId="63" xfId="0" applyNumberFormat="1" applyFont="1" applyFill="1" applyBorder="1" applyAlignment="1">
      <alignment horizontal="center" vertical="center"/>
    </xf>
    <xf numFmtId="168" fontId="8" fillId="7" borderId="52" xfId="0" applyNumberFormat="1" applyFont="1" applyFill="1" applyBorder="1" applyAlignment="1">
      <alignment horizontal="center" vertical="center"/>
    </xf>
    <xf numFmtId="0" fontId="39" fillId="0" borderId="14" xfId="0" applyFont="1" applyBorder="1" applyAlignment="1">
      <alignment horizontal="center" vertical="center" wrapText="1"/>
    </xf>
    <xf numFmtId="0" fontId="39" fillId="0" borderId="15" xfId="0" applyFont="1" applyBorder="1" applyAlignment="1">
      <alignment horizontal="center" vertical="center" wrapText="1"/>
    </xf>
    <xf numFmtId="0" fontId="10" fillId="17" borderId="43" xfId="0" applyFont="1" applyFill="1" applyBorder="1" applyAlignment="1">
      <alignment horizontal="left" vertical="center" wrapText="1"/>
    </xf>
    <xf numFmtId="0" fontId="0" fillId="17" borderId="44" xfId="0" applyFill="1" applyBorder="1" applyAlignment="1">
      <alignment horizontal="left" vertical="center" wrapText="1"/>
    </xf>
    <xf numFmtId="0" fontId="7" fillId="8" borderId="43" xfId="0" applyFont="1" applyFill="1" applyBorder="1" applyAlignment="1">
      <alignment horizontal="center" vertical="center" wrapText="1"/>
    </xf>
    <xf numFmtId="0" fontId="7" fillId="8" borderId="44" xfId="0" applyFont="1" applyFill="1" applyBorder="1" applyAlignment="1">
      <alignment horizontal="center" vertical="center" wrapText="1"/>
    </xf>
    <xf numFmtId="0" fontId="7" fillId="8" borderId="45" xfId="0" applyFont="1" applyFill="1" applyBorder="1" applyAlignment="1">
      <alignment horizontal="center" vertical="center" wrapText="1"/>
    </xf>
    <xf numFmtId="0" fontId="47" fillId="0" borderId="0" xfId="0" applyFont="1" applyAlignment="1">
      <alignment horizontal="left" vertical="top" wrapText="1"/>
    </xf>
    <xf numFmtId="0" fontId="8" fillId="17" borderId="1" xfId="0" applyFont="1" applyFill="1" applyBorder="1" applyAlignment="1">
      <alignment horizontal="left" vertical="center" wrapText="1"/>
    </xf>
    <xf numFmtId="0" fontId="9" fillId="17" borderId="2" xfId="0" applyFont="1" applyFill="1" applyBorder="1" applyAlignment="1">
      <alignment horizontal="left" vertical="center" wrapText="1"/>
    </xf>
    <xf numFmtId="0" fontId="9" fillId="17" borderId="3" xfId="0" applyFont="1" applyFill="1" applyBorder="1" applyAlignment="1">
      <alignment horizontal="left" vertical="center" wrapText="1"/>
    </xf>
    <xf numFmtId="0" fontId="7" fillId="9" borderId="43" xfId="0" applyFont="1" applyFill="1" applyBorder="1" applyAlignment="1">
      <alignment horizontal="center" vertical="center" wrapText="1"/>
    </xf>
    <xf numFmtId="0" fontId="7" fillId="9" borderId="44" xfId="0" applyFont="1" applyFill="1" applyBorder="1" applyAlignment="1">
      <alignment horizontal="center" vertical="center" wrapText="1"/>
    </xf>
    <xf numFmtId="0" fontId="7" fillId="9" borderId="45" xfId="0" applyFont="1" applyFill="1" applyBorder="1" applyAlignment="1">
      <alignment horizontal="center" vertical="center" wrapText="1"/>
    </xf>
    <xf numFmtId="0" fontId="8" fillId="4" borderId="43" xfId="0" applyFont="1" applyFill="1" applyBorder="1" applyAlignment="1">
      <alignment horizontal="center" vertical="center" wrapText="1"/>
    </xf>
    <xf numFmtId="0" fontId="0" fillId="0" borderId="52" xfId="0" applyBorder="1" applyAlignment="1">
      <alignment horizontal="center" vertical="center" wrapText="1"/>
    </xf>
    <xf numFmtId="0" fontId="8" fillId="0" borderId="43" xfId="0" applyFont="1" applyBorder="1" applyAlignment="1">
      <alignment horizontal="center" vertical="center" wrapText="1"/>
    </xf>
    <xf numFmtId="0" fontId="8" fillId="0" borderId="45" xfId="0" applyFont="1" applyBorder="1" applyAlignment="1">
      <alignment horizontal="center" vertical="center" wrapText="1"/>
    </xf>
    <xf numFmtId="2" fontId="8" fillId="7" borderId="19" xfId="0" applyNumberFormat="1" applyFont="1" applyFill="1" applyBorder="1" applyAlignment="1">
      <alignment horizontal="center" vertical="center" wrapText="1"/>
    </xf>
    <xf numFmtId="2" fontId="8" fillId="7" borderId="6" xfId="0" applyNumberFormat="1" applyFont="1" applyFill="1" applyBorder="1" applyAlignment="1">
      <alignment horizontal="center" vertical="center" wrapText="1"/>
    </xf>
    <xf numFmtId="2" fontId="8" fillId="7" borderId="62" xfId="0" applyNumberFormat="1" applyFont="1" applyFill="1" applyBorder="1" applyAlignment="1">
      <alignment horizontal="center" vertical="center" wrapText="1"/>
    </xf>
    <xf numFmtId="2" fontId="8" fillId="7" borderId="29" xfId="0" applyNumberFormat="1" applyFont="1" applyFill="1" applyBorder="1" applyAlignment="1">
      <alignment horizontal="center" vertical="center" wrapText="1"/>
    </xf>
    <xf numFmtId="0" fontId="8" fillId="0" borderId="23"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5" xfId="0" applyFont="1" applyBorder="1" applyAlignment="1">
      <alignment horizontal="center" vertical="center" wrapText="1"/>
    </xf>
    <xf numFmtId="0" fontId="8" fillId="0" borderId="26" xfId="0" applyFont="1" applyBorder="1" applyAlignment="1">
      <alignment horizontal="center" vertical="center" wrapText="1"/>
    </xf>
    <xf numFmtId="0" fontId="8" fillId="0" borderId="17" xfId="0" applyFont="1" applyBorder="1" applyAlignment="1">
      <alignment horizontal="center" vertical="center" wrapText="1"/>
    </xf>
    <xf numFmtId="0" fontId="7" fillId="9" borderId="43" xfId="0" applyFont="1" applyFill="1" applyBorder="1" applyAlignment="1">
      <alignment horizontal="left" vertical="center" wrapText="1"/>
    </xf>
    <xf numFmtId="0" fontId="7" fillId="9" borderId="44" xfId="0" applyFont="1" applyFill="1" applyBorder="1" applyAlignment="1">
      <alignment horizontal="left" vertical="center" wrapText="1"/>
    </xf>
    <xf numFmtId="0" fontId="7" fillId="9" borderId="45" xfId="0" applyFont="1" applyFill="1" applyBorder="1" applyAlignment="1">
      <alignment horizontal="left" vertical="center" wrapText="1"/>
    </xf>
    <xf numFmtId="0" fontId="8" fillId="8" borderId="61" xfId="0" applyFont="1" applyFill="1" applyBorder="1" applyAlignment="1">
      <alignment horizontal="center" vertical="center" wrapText="1"/>
    </xf>
    <xf numFmtId="0" fontId="8" fillId="8" borderId="66" xfId="0" applyFont="1" applyFill="1" applyBorder="1" applyAlignment="1">
      <alignment horizontal="center" vertical="center" wrapText="1"/>
    </xf>
    <xf numFmtId="0" fontId="8" fillId="8" borderId="67" xfId="0" applyFont="1" applyFill="1" applyBorder="1" applyAlignment="1">
      <alignment horizontal="center" vertical="center" wrapText="1"/>
    </xf>
    <xf numFmtId="0" fontId="61" fillId="0" borderId="58" xfId="0" applyFont="1" applyBorder="1" applyAlignment="1">
      <alignment horizontal="left" vertical="center" wrapText="1" indent="1"/>
    </xf>
    <xf numFmtId="0" fontId="61" fillId="0" borderId="59" xfId="0" applyFont="1" applyBorder="1" applyAlignment="1">
      <alignment horizontal="left" vertical="center" wrapText="1" indent="1"/>
    </xf>
    <xf numFmtId="0" fontId="61" fillId="0" borderId="60" xfId="0" applyFont="1" applyBorder="1" applyAlignment="1">
      <alignment horizontal="left" vertical="center" wrapText="1" indent="1"/>
    </xf>
    <xf numFmtId="0" fontId="8" fillId="0" borderId="61" xfId="0" applyFont="1" applyBorder="1" applyAlignment="1">
      <alignment horizontal="center" vertical="center" wrapText="1"/>
    </xf>
    <xf numFmtId="0" fontId="8" fillId="0" borderId="66" xfId="0" applyFont="1" applyBorder="1" applyAlignment="1">
      <alignment horizontal="center" vertical="center" wrapText="1"/>
    </xf>
    <xf numFmtId="0" fontId="8" fillId="0" borderId="67" xfId="0" applyFont="1" applyBorder="1" applyAlignment="1">
      <alignment horizontal="center" vertical="center" wrapText="1"/>
    </xf>
    <xf numFmtId="2" fontId="8" fillId="7" borderId="85" xfId="0" applyNumberFormat="1" applyFont="1" applyFill="1" applyBorder="1" applyAlignment="1">
      <alignment horizontal="center" vertical="center" wrapText="1"/>
    </xf>
    <xf numFmtId="2" fontId="8" fillId="7" borderId="30" xfId="0" applyNumberFormat="1" applyFont="1" applyFill="1" applyBorder="1" applyAlignment="1">
      <alignment horizontal="center" vertical="center" wrapText="1"/>
    </xf>
    <xf numFmtId="2" fontId="8" fillId="7" borderId="68" xfId="0" applyNumberFormat="1" applyFont="1" applyFill="1" applyBorder="1" applyAlignment="1">
      <alignment horizontal="center" vertical="center" wrapText="1"/>
    </xf>
    <xf numFmtId="2" fontId="8" fillId="7" borderId="67" xfId="0" applyNumberFormat="1" applyFont="1" applyFill="1" applyBorder="1" applyAlignment="1">
      <alignment horizontal="center" vertical="center" wrapText="1"/>
    </xf>
    <xf numFmtId="2" fontId="8" fillId="7" borderId="51" xfId="0" applyNumberFormat="1" applyFont="1" applyFill="1" applyBorder="1" applyAlignment="1">
      <alignment horizontal="center" vertical="center" wrapText="1"/>
    </xf>
    <xf numFmtId="2" fontId="8" fillId="7" borderId="17" xfId="0" applyNumberFormat="1" applyFont="1" applyFill="1" applyBorder="1" applyAlignment="1">
      <alignment horizontal="center" vertical="center" wrapText="1"/>
    </xf>
    <xf numFmtId="0" fontId="8" fillId="0" borderId="24"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30" xfId="0" applyFont="1" applyBorder="1" applyAlignment="1">
      <alignment horizontal="center" vertical="center" wrapText="1"/>
    </xf>
    <xf numFmtId="0" fontId="8" fillId="8" borderId="51" xfId="0" applyFont="1" applyFill="1" applyBorder="1" applyAlignment="1">
      <alignment horizontal="center" vertical="center" wrapText="1"/>
    </xf>
    <xf numFmtId="0" fontId="8" fillId="8" borderId="17" xfId="0" applyFont="1" applyFill="1" applyBorder="1" applyAlignment="1">
      <alignment horizontal="center" vertical="center" wrapText="1"/>
    </xf>
    <xf numFmtId="0" fontId="10" fillId="9" borderId="43" xfId="0" applyFont="1" applyFill="1" applyBorder="1" applyAlignment="1">
      <alignment horizontal="center" vertical="center" wrapText="1"/>
    </xf>
    <xf numFmtId="0" fontId="10" fillId="9" borderId="44" xfId="0" applyFont="1" applyFill="1" applyBorder="1" applyAlignment="1">
      <alignment horizontal="center" vertical="center" wrapText="1"/>
    </xf>
    <xf numFmtId="0" fontId="10" fillId="9" borderId="45" xfId="0" applyFont="1" applyFill="1" applyBorder="1" applyAlignment="1">
      <alignment horizontal="center" vertical="center" wrapText="1"/>
    </xf>
    <xf numFmtId="0" fontId="10" fillId="8" borderId="1" xfId="0" applyFont="1" applyFill="1" applyBorder="1" applyAlignment="1">
      <alignment horizontal="center" vertical="center"/>
    </xf>
    <xf numFmtId="0" fontId="10" fillId="8" borderId="2" xfId="0" applyFont="1" applyFill="1" applyBorder="1" applyAlignment="1">
      <alignment horizontal="center" vertical="center"/>
    </xf>
    <xf numFmtId="0" fontId="10" fillId="8" borderId="3" xfId="0" applyFont="1" applyFill="1" applyBorder="1" applyAlignment="1">
      <alignment horizontal="center" vertical="center"/>
    </xf>
    <xf numFmtId="0" fontId="10" fillId="8" borderId="14" xfId="0" applyFont="1" applyFill="1" applyBorder="1" applyAlignment="1">
      <alignment horizontal="center" vertical="center"/>
    </xf>
    <xf numFmtId="0" fontId="10" fillId="8" borderId="15" xfId="0" applyFont="1" applyFill="1" applyBorder="1" applyAlignment="1">
      <alignment horizontal="center" vertical="center"/>
    </xf>
    <xf numFmtId="0" fontId="10" fillId="8" borderId="16" xfId="0" applyFont="1" applyFill="1" applyBorder="1" applyAlignment="1">
      <alignment horizontal="center" vertical="center"/>
    </xf>
    <xf numFmtId="0" fontId="7" fillId="9" borderId="1" xfId="0" applyFont="1" applyFill="1" applyBorder="1" applyAlignment="1">
      <alignment horizontal="left" vertical="center"/>
    </xf>
    <xf numFmtId="0" fontId="7" fillId="9" borderId="2" xfId="0" applyFont="1" applyFill="1" applyBorder="1" applyAlignment="1">
      <alignment horizontal="left" vertical="center"/>
    </xf>
    <xf numFmtId="0" fontId="7" fillId="9" borderId="3" xfId="0" applyFont="1" applyFill="1" applyBorder="1" applyAlignment="1">
      <alignment horizontal="left" vertical="center"/>
    </xf>
    <xf numFmtId="0" fontId="7" fillId="9" borderId="14" xfId="0" applyFont="1" applyFill="1" applyBorder="1" applyAlignment="1">
      <alignment horizontal="left" vertical="center"/>
    </xf>
    <xf numFmtId="0" fontId="7" fillId="9" borderId="15" xfId="0" applyFont="1" applyFill="1" applyBorder="1" applyAlignment="1">
      <alignment horizontal="left" vertical="center"/>
    </xf>
    <xf numFmtId="0" fontId="7" fillId="9" borderId="16" xfId="0" applyFont="1" applyFill="1" applyBorder="1" applyAlignment="1">
      <alignment horizontal="left" vertical="center"/>
    </xf>
    <xf numFmtId="0" fontId="8" fillId="3" borderId="1" xfId="0" applyFont="1" applyFill="1" applyBorder="1" applyAlignment="1">
      <alignment horizontal="center" vertical="center"/>
    </xf>
    <xf numFmtId="0" fontId="8" fillId="3" borderId="2" xfId="0" applyFont="1" applyFill="1" applyBorder="1" applyAlignment="1">
      <alignment horizontal="center" vertical="center"/>
    </xf>
    <xf numFmtId="0" fontId="8" fillId="3" borderId="3" xfId="0" applyFont="1" applyFill="1" applyBorder="1" applyAlignment="1">
      <alignment horizontal="center" vertical="center"/>
    </xf>
    <xf numFmtId="0" fontId="9" fillId="21" borderId="0" xfId="0" applyFont="1" applyFill="1" applyAlignment="1">
      <alignment wrapText="1"/>
    </xf>
    <xf numFmtId="0" fontId="0" fillId="21" borderId="0" xfId="0" applyFill="1" applyAlignment="1"/>
    <xf numFmtId="0" fontId="64" fillId="0" borderId="58" xfId="0" applyFont="1" applyBorder="1" applyAlignment="1">
      <alignment horizontal="left" vertical="center" wrapText="1"/>
    </xf>
    <xf numFmtId="0" fontId="64" fillId="0" borderId="59" xfId="0" applyFont="1" applyBorder="1" applyAlignment="1">
      <alignment horizontal="left" vertical="center" wrapText="1"/>
    </xf>
    <xf numFmtId="0" fontId="64" fillId="0" borderId="60" xfId="0" applyFont="1" applyBorder="1" applyAlignment="1">
      <alignment horizontal="left" vertical="center" wrapText="1"/>
    </xf>
    <xf numFmtId="0" fontId="9" fillId="0" borderId="58" xfId="0" applyFont="1" applyBorder="1" applyAlignment="1">
      <alignment horizontal="center" vertical="center" wrapText="1"/>
    </xf>
    <xf numFmtId="0" fontId="9" fillId="0" borderId="59" xfId="0" applyFont="1" applyBorder="1" applyAlignment="1">
      <alignment horizontal="center" vertical="center" wrapText="1"/>
    </xf>
    <xf numFmtId="0" fontId="9" fillId="0" borderId="60" xfId="0" applyFont="1" applyBorder="1" applyAlignment="1">
      <alignment horizontal="center" vertical="center" wrapText="1"/>
    </xf>
    <xf numFmtId="0" fontId="8" fillId="4" borderId="8"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4" borderId="9" xfId="0" applyFont="1" applyFill="1" applyBorder="1" applyAlignment="1">
      <alignment horizontal="center" vertical="center" wrapText="1"/>
    </xf>
    <xf numFmtId="0" fontId="8" fillId="4" borderId="6" xfId="0" applyFont="1" applyFill="1" applyBorder="1" applyAlignment="1">
      <alignment horizontal="center" vertical="center" wrapText="1"/>
    </xf>
    <xf numFmtId="2" fontId="9" fillId="4" borderId="4" xfId="0" applyNumberFormat="1" applyFont="1" applyFill="1" applyBorder="1" applyAlignment="1">
      <alignment horizontal="center" vertical="center"/>
    </xf>
    <xf numFmtId="2" fontId="9" fillId="4" borderId="11" xfId="0" applyNumberFormat="1" applyFont="1" applyFill="1" applyBorder="1" applyAlignment="1">
      <alignment horizontal="center" vertical="center"/>
    </xf>
    <xf numFmtId="2" fontId="9" fillId="4" borderId="6" xfId="0" applyNumberFormat="1" applyFont="1" applyFill="1" applyBorder="1" applyAlignment="1">
      <alignment horizontal="center" vertical="center"/>
    </xf>
    <xf numFmtId="2" fontId="9" fillId="4" borderId="12" xfId="0" applyNumberFormat="1" applyFont="1" applyFill="1" applyBorder="1" applyAlignment="1">
      <alignment horizontal="center" vertical="center"/>
    </xf>
    <xf numFmtId="0" fontId="8" fillId="4" borderId="20" xfId="0" applyFont="1" applyFill="1" applyBorder="1" applyAlignment="1">
      <alignment horizontal="center" vertical="center" wrapText="1"/>
    </xf>
    <xf numFmtId="0" fontId="8" fillId="4" borderId="19" xfId="0" applyFont="1" applyFill="1" applyBorder="1" applyAlignment="1">
      <alignment horizontal="center" vertical="center" wrapText="1"/>
    </xf>
    <xf numFmtId="2" fontId="9" fillId="7" borderId="4" xfId="0" applyNumberFormat="1" applyFont="1" applyFill="1" applyBorder="1" applyAlignment="1">
      <alignment horizontal="center" vertical="center"/>
    </xf>
    <xf numFmtId="2" fontId="9" fillId="7" borderId="6" xfId="0" applyNumberFormat="1" applyFont="1" applyFill="1" applyBorder="1" applyAlignment="1">
      <alignment horizontal="center" vertical="center"/>
    </xf>
    <xf numFmtId="0" fontId="8" fillId="7" borderId="34" xfId="0" applyFont="1" applyFill="1" applyBorder="1" applyAlignment="1">
      <alignment horizontal="center" vertical="center" wrapText="1"/>
    </xf>
    <xf numFmtId="0" fontId="8" fillId="7" borderId="31" xfId="0" applyFont="1" applyFill="1" applyBorder="1" applyAlignment="1">
      <alignment horizontal="center" vertical="center" wrapText="1"/>
    </xf>
    <xf numFmtId="0" fontId="8" fillId="7" borderId="62" xfId="0" applyFont="1" applyFill="1" applyBorder="1" applyAlignment="1">
      <alignment horizontal="center" vertical="center" wrapText="1"/>
    </xf>
    <xf numFmtId="0" fontId="8" fillId="7" borderId="14" xfId="0" applyFont="1" applyFill="1" applyBorder="1" applyAlignment="1">
      <alignment horizontal="center" vertical="center" wrapText="1"/>
    </xf>
    <xf numFmtId="0" fontId="8" fillId="7" borderId="15" xfId="0" applyFont="1" applyFill="1" applyBorder="1" applyAlignment="1">
      <alignment horizontal="center" vertical="center" wrapText="1"/>
    </xf>
    <xf numFmtId="0" fontId="8" fillId="7" borderId="68" xfId="0" applyFont="1" applyFill="1" applyBorder="1" applyAlignment="1">
      <alignment horizontal="center" vertical="center" wrapText="1"/>
    </xf>
    <xf numFmtId="0" fontId="9" fillId="5" borderId="50" xfId="0" applyFont="1" applyFill="1" applyBorder="1" applyAlignment="1">
      <alignment horizontal="center" vertical="center"/>
    </xf>
    <xf numFmtId="0" fontId="9" fillId="5" borderId="31" xfId="0" applyFont="1" applyFill="1" applyBorder="1" applyAlignment="1">
      <alignment horizontal="center" vertical="center"/>
    </xf>
    <xf numFmtId="0" fontId="9" fillId="5" borderId="35" xfId="0" applyFont="1" applyFill="1" applyBorder="1" applyAlignment="1">
      <alignment horizontal="center" vertical="center"/>
    </xf>
    <xf numFmtId="0" fontId="9" fillId="5" borderId="69" xfId="0" applyFont="1" applyFill="1" applyBorder="1" applyAlignment="1">
      <alignment horizontal="center" vertical="center"/>
    </xf>
    <xf numFmtId="0" fontId="9" fillId="5" borderId="15" xfId="0" applyFont="1" applyFill="1" applyBorder="1" applyAlignment="1">
      <alignment horizontal="center" vertical="center"/>
    </xf>
    <xf numFmtId="0" fontId="9" fillId="5" borderId="16" xfId="0" applyFont="1" applyFill="1" applyBorder="1" applyAlignment="1">
      <alignment horizontal="center" vertical="center"/>
    </xf>
    <xf numFmtId="0" fontId="8" fillId="7" borderId="58" xfId="0" applyFont="1" applyFill="1" applyBorder="1" applyAlignment="1">
      <alignment horizontal="center" vertical="center" wrapText="1"/>
    </xf>
    <xf numFmtId="0" fontId="8" fillId="7" borderId="59" xfId="0" applyFont="1" applyFill="1" applyBorder="1" applyAlignment="1">
      <alignment horizontal="center" vertical="center" wrapText="1"/>
    </xf>
    <xf numFmtId="0" fontId="8" fillId="7" borderId="60" xfId="0" applyFont="1" applyFill="1" applyBorder="1" applyAlignment="1">
      <alignment horizontal="center" vertical="center" wrapText="1"/>
    </xf>
    <xf numFmtId="0" fontId="9" fillId="2" borderId="58" xfId="0" applyFont="1" applyFill="1" applyBorder="1" applyAlignment="1" applyProtection="1">
      <alignment horizontal="center" vertical="center"/>
      <protection locked="0"/>
    </xf>
    <xf numFmtId="0" fontId="9" fillId="2" borderId="60" xfId="0" applyFont="1" applyFill="1" applyBorder="1" applyAlignment="1" applyProtection="1">
      <alignment horizontal="center" vertical="center"/>
      <protection locked="0"/>
    </xf>
    <xf numFmtId="0" fontId="9" fillId="12" borderId="34" xfId="0" applyFont="1" applyFill="1" applyBorder="1" applyAlignment="1">
      <alignment horizontal="center" vertical="center" wrapText="1"/>
    </xf>
    <xf numFmtId="0" fontId="9" fillId="12" borderId="31" xfId="0" applyFont="1" applyFill="1" applyBorder="1" applyAlignment="1">
      <alignment horizontal="center" vertical="center" wrapText="1"/>
    </xf>
    <xf numFmtId="0" fontId="9" fillId="12" borderId="62" xfId="0" applyFont="1" applyFill="1" applyBorder="1" applyAlignment="1">
      <alignment horizontal="center" vertical="center" wrapText="1"/>
    </xf>
    <xf numFmtId="0" fontId="9" fillId="12" borderId="36" xfId="0" applyFont="1" applyFill="1" applyBorder="1" applyAlignment="1">
      <alignment horizontal="center" vertical="center" wrapText="1"/>
    </xf>
    <xf numFmtId="0" fontId="9" fillId="12" borderId="28" xfId="0" applyFont="1" applyFill="1" applyBorder="1" applyAlignment="1">
      <alignment horizontal="center" vertical="center" wrapText="1"/>
    </xf>
    <xf numFmtId="0" fontId="9" fillId="12" borderId="51" xfId="0" applyFont="1" applyFill="1" applyBorder="1" applyAlignment="1">
      <alignment horizontal="center" vertical="center" wrapText="1"/>
    </xf>
    <xf numFmtId="0" fontId="9" fillId="7" borderId="34" xfId="0" applyFont="1" applyFill="1" applyBorder="1" applyAlignment="1">
      <alignment horizontal="center" vertical="center" wrapText="1"/>
    </xf>
    <xf numFmtId="0" fontId="9" fillId="7" borderId="31" xfId="0" applyFont="1" applyFill="1" applyBorder="1" applyAlignment="1">
      <alignment horizontal="center" vertical="center" wrapText="1"/>
    </xf>
    <xf numFmtId="0" fontId="9" fillId="7" borderId="62" xfId="0" applyFont="1" applyFill="1" applyBorder="1" applyAlignment="1">
      <alignment horizontal="center" vertical="center" wrapText="1"/>
    </xf>
    <xf numFmtId="0" fontId="9" fillId="7" borderId="36" xfId="0" applyFont="1" applyFill="1" applyBorder="1" applyAlignment="1">
      <alignment horizontal="center" vertical="center" wrapText="1"/>
    </xf>
    <xf numFmtId="0" fontId="9" fillId="7" borderId="28" xfId="0" applyFont="1" applyFill="1" applyBorder="1" applyAlignment="1">
      <alignment horizontal="center" vertical="center" wrapText="1"/>
    </xf>
    <xf numFmtId="0" fontId="9" fillId="7" borderId="51" xfId="0" applyFont="1" applyFill="1" applyBorder="1" applyAlignment="1">
      <alignment horizontal="center" vertical="center" wrapText="1"/>
    </xf>
    <xf numFmtId="0" fontId="8" fillId="4" borderId="38" xfId="0" applyFont="1" applyFill="1" applyBorder="1" applyAlignment="1">
      <alignment horizontal="center" vertical="center" wrapText="1"/>
    </xf>
    <xf numFmtId="0" fontId="8" fillId="4" borderId="33" xfId="0" applyFont="1" applyFill="1" applyBorder="1" applyAlignment="1">
      <alignment horizontal="center" vertical="center" wrapText="1"/>
    </xf>
    <xf numFmtId="0" fontId="8" fillId="4" borderId="39" xfId="0" applyFont="1" applyFill="1" applyBorder="1" applyAlignment="1">
      <alignment horizontal="center" vertical="center" wrapText="1"/>
    </xf>
    <xf numFmtId="0" fontId="9" fillId="5" borderId="50" xfId="0" applyFont="1" applyFill="1" applyBorder="1" applyAlignment="1">
      <alignment horizontal="center" vertical="center" wrapText="1"/>
    </xf>
    <xf numFmtId="0" fontId="9" fillId="5" borderId="31" xfId="0" applyFont="1" applyFill="1" applyBorder="1" applyAlignment="1">
      <alignment horizontal="center" vertical="center" wrapText="1"/>
    </xf>
    <xf numFmtId="0" fontId="9" fillId="5" borderId="35" xfId="0" applyFont="1" applyFill="1" applyBorder="1" applyAlignment="1">
      <alignment horizontal="center" vertical="center" wrapText="1"/>
    </xf>
    <xf numFmtId="0" fontId="9" fillId="5" borderId="53" xfId="0" applyFont="1" applyFill="1" applyBorder="1" applyAlignment="1">
      <alignment horizontal="center" vertical="center" wrapText="1"/>
    </xf>
    <xf numFmtId="0" fontId="9" fillId="5" borderId="28" xfId="0" applyFont="1" applyFill="1" applyBorder="1" applyAlignment="1">
      <alignment horizontal="center" vertical="center" wrapText="1"/>
    </xf>
    <xf numFmtId="0" fontId="9" fillId="5" borderId="37" xfId="0" applyFont="1" applyFill="1" applyBorder="1" applyAlignment="1">
      <alignment horizontal="center" vertical="center" wrapText="1"/>
    </xf>
    <xf numFmtId="0" fontId="9" fillId="12" borderId="27" xfId="0" applyFont="1" applyFill="1" applyBorder="1" applyAlignment="1">
      <alignment horizontal="center" vertical="center" wrapText="1"/>
    </xf>
    <xf numFmtId="0" fontId="9" fillId="12" borderId="19" xfId="0" applyFont="1" applyFill="1" applyBorder="1" applyAlignment="1">
      <alignment horizontal="center" vertical="center" wrapText="1"/>
    </xf>
    <xf numFmtId="0" fontId="9" fillId="7" borderId="27" xfId="0" applyFont="1" applyFill="1" applyBorder="1" applyAlignment="1">
      <alignment horizontal="center" vertical="center" wrapText="1"/>
    </xf>
    <xf numFmtId="0" fontId="9" fillId="7" borderId="19" xfId="0" applyFont="1" applyFill="1" applyBorder="1" applyAlignment="1">
      <alignment horizontal="center" vertical="center" wrapText="1"/>
    </xf>
    <xf numFmtId="0" fontId="8" fillId="4" borderId="27"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8" fillId="3" borderId="17"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9" fillId="4" borderId="5" xfId="0" applyFont="1" applyFill="1" applyBorder="1" applyAlignment="1">
      <alignment horizontal="center" vertical="center" wrapText="1"/>
    </xf>
    <xf numFmtId="0" fontId="9" fillId="4" borderId="4" xfId="0" applyFont="1" applyFill="1" applyBorder="1" applyAlignment="1">
      <alignment horizontal="center" vertical="center" wrapText="1"/>
    </xf>
    <xf numFmtId="0" fontId="0" fillId="4" borderId="50" xfId="0" applyFont="1" applyFill="1" applyBorder="1" applyAlignment="1">
      <alignment horizontal="center" vertical="center" wrapText="1"/>
    </xf>
    <xf numFmtId="0" fontId="0" fillId="4" borderId="31" xfId="0" applyFont="1" applyFill="1" applyBorder="1" applyAlignment="1">
      <alignment horizontal="center" vertical="center" wrapText="1"/>
    </xf>
    <xf numFmtId="0" fontId="0" fillId="4" borderId="35"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28" xfId="0" applyFont="1" applyFill="1" applyBorder="1" applyAlignment="1">
      <alignment horizontal="center" vertical="center" wrapText="1"/>
    </xf>
    <xf numFmtId="0" fontId="0" fillId="4" borderId="37" xfId="0" applyFont="1" applyFill="1" applyBorder="1" applyAlignment="1">
      <alignment horizontal="center" vertical="center" wrapText="1"/>
    </xf>
    <xf numFmtId="0" fontId="9" fillId="0" borderId="4" xfId="0" applyFont="1" applyBorder="1" applyAlignment="1">
      <alignment horizontal="center" vertical="center" wrapText="1"/>
    </xf>
    <xf numFmtId="0" fontId="9" fillId="0" borderId="6" xfId="0" applyFont="1" applyBorder="1" applyAlignment="1">
      <alignment horizontal="center" vertical="center" wrapText="1"/>
    </xf>
    <xf numFmtId="0" fontId="9" fillId="0" borderId="5" xfId="0" applyFont="1" applyBorder="1" applyAlignment="1">
      <alignment horizontal="center" vertical="center" wrapText="1"/>
    </xf>
    <xf numFmtId="0" fontId="9" fillId="6" borderId="18" xfId="0" applyFont="1" applyFill="1" applyBorder="1" applyAlignment="1">
      <alignment horizontal="center" vertical="center" wrapText="1"/>
    </xf>
    <xf numFmtId="0" fontId="9" fillId="6" borderId="13" xfId="0" applyFont="1" applyFill="1" applyBorder="1" applyAlignment="1">
      <alignment horizontal="center" vertical="center" wrapText="1"/>
    </xf>
    <xf numFmtId="0" fontId="9" fillId="6" borderId="26" xfId="0" applyFont="1" applyFill="1" applyBorder="1" applyAlignment="1">
      <alignment horizontal="center" vertical="center" wrapText="1"/>
    </xf>
    <xf numFmtId="2" fontId="9" fillId="6" borderId="18" xfId="0" applyNumberFormat="1" applyFont="1" applyFill="1" applyBorder="1" applyAlignment="1">
      <alignment horizontal="center" vertical="center"/>
    </xf>
    <xf numFmtId="2" fontId="9" fillId="6" borderId="26" xfId="0" applyNumberFormat="1" applyFont="1" applyFill="1" applyBorder="1" applyAlignment="1">
      <alignment horizontal="center" vertical="center"/>
    </xf>
    <xf numFmtId="2" fontId="9" fillId="0" borderId="18" xfId="0" applyNumberFormat="1" applyFont="1" applyBorder="1" applyAlignment="1">
      <alignment horizontal="center" vertical="center"/>
    </xf>
    <xf numFmtId="2" fontId="9" fillId="0" borderId="26" xfId="0" applyNumberFormat="1" applyFont="1" applyBorder="1" applyAlignment="1">
      <alignment horizontal="center" vertical="center"/>
    </xf>
    <xf numFmtId="0" fontId="10" fillId="9" borderId="43" xfId="0" applyFont="1" applyFill="1" applyBorder="1" applyAlignment="1">
      <alignment horizontal="center" vertical="center"/>
    </xf>
    <xf numFmtId="0" fontId="10" fillId="9" borderId="44" xfId="0" applyFont="1" applyFill="1" applyBorder="1" applyAlignment="1">
      <alignment horizontal="center" vertical="center"/>
    </xf>
    <xf numFmtId="0" fontId="10" fillId="9" borderId="45" xfId="0" applyFont="1" applyFill="1" applyBorder="1" applyAlignment="1">
      <alignment horizontal="center" vertical="center"/>
    </xf>
    <xf numFmtId="168" fontId="9" fillId="0" borderId="4" xfId="0" applyNumberFormat="1" applyFont="1" applyFill="1" applyBorder="1" applyAlignment="1">
      <alignment horizontal="center" vertical="center" wrapText="1"/>
    </xf>
    <xf numFmtId="168" fontId="9" fillId="0" borderId="18" xfId="0" applyNumberFormat="1" applyFont="1" applyFill="1" applyBorder="1" applyAlignment="1">
      <alignment horizontal="center" vertical="center" wrapText="1"/>
    </xf>
    <xf numFmtId="0" fontId="8" fillId="0" borderId="5" xfId="0" applyFont="1" applyBorder="1" applyAlignment="1">
      <alignment horizontal="center" vertical="center"/>
    </xf>
    <xf numFmtId="0" fontId="8" fillId="0" borderId="4" xfId="0" applyFont="1" applyBorder="1" applyAlignment="1">
      <alignment horizontal="center" vertical="center"/>
    </xf>
    <xf numFmtId="0" fontId="8" fillId="0" borderId="38"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34" xfId="0" applyFont="1" applyBorder="1" applyAlignment="1">
      <alignment horizontal="center" vertical="center"/>
    </xf>
    <xf numFmtId="0" fontId="8" fillId="0" borderId="31" xfId="0" applyFont="1" applyBorder="1" applyAlignment="1">
      <alignment horizontal="center" vertical="center"/>
    </xf>
    <xf numFmtId="0" fontId="9" fillId="0" borderId="25" xfId="0" applyFont="1" applyBorder="1" applyAlignment="1">
      <alignment horizontal="right"/>
    </xf>
    <xf numFmtId="0" fontId="9" fillId="0" borderId="26" xfId="0" applyFont="1" applyBorder="1" applyAlignment="1">
      <alignment horizontal="right"/>
    </xf>
    <xf numFmtId="0" fontId="8" fillId="0" borderId="26" xfId="0" applyFont="1" applyBorder="1" applyAlignment="1">
      <alignment horizontal="center" vertical="center"/>
    </xf>
    <xf numFmtId="0" fontId="8" fillId="0" borderId="17" xfId="0" applyFont="1" applyBorder="1" applyAlignment="1">
      <alignment horizontal="center" vertical="center"/>
    </xf>
    <xf numFmtId="168" fontId="9" fillId="0" borderId="4" xfId="0" applyNumberFormat="1" applyFont="1" applyBorder="1" applyAlignment="1">
      <alignment horizontal="center" vertical="center"/>
    </xf>
    <xf numFmtId="168" fontId="9" fillId="0" borderId="6" xfId="0" applyNumberFormat="1" applyFont="1" applyBorder="1" applyAlignment="1">
      <alignment horizontal="center" vertical="center"/>
    </xf>
    <xf numFmtId="168" fontId="9" fillId="0" borderId="18" xfId="0" applyNumberFormat="1" applyFont="1" applyBorder="1" applyAlignment="1">
      <alignment horizontal="center" vertical="center"/>
    </xf>
    <xf numFmtId="168" fontId="9" fillId="0" borderId="29" xfId="0" applyNumberFormat="1" applyFont="1" applyBorder="1" applyAlignment="1">
      <alignment horizontal="center" vertical="center"/>
    </xf>
    <xf numFmtId="0" fontId="9" fillId="0" borderId="29" xfId="0" applyFont="1" applyBorder="1" applyAlignment="1">
      <alignment horizontal="center" vertical="center"/>
    </xf>
    <xf numFmtId="0" fontId="9" fillId="0" borderId="30" xfId="0" applyFont="1" applyBorder="1" applyAlignment="1">
      <alignment horizontal="center" vertical="center"/>
    </xf>
    <xf numFmtId="0" fontId="9" fillId="0" borderId="17" xfId="0" applyFont="1" applyBorder="1" applyAlignment="1">
      <alignment horizontal="center" vertical="center"/>
    </xf>
    <xf numFmtId="0" fontId="12" fillId="4" borderId="4" xfId="0" applyFont="1" applyFill="1" applyBorder="1" applyAlignment="1">
      <alignment horizontal="center" vertical="center" wrapText="1"/>
    </xf>
    <xf numFmtId="0" fontId="12" fillId="4" borderId="27" xfId="0" applyFont="1" applyFill="1" applyBorder="1" applyAlignment="1">
      <alignment horizontal="center" vertical="center" wrapText="1"/>
    </xf>
    <xf numFmtId="0" fontId="12" fillId="4" borderId="11" xfId="0" applyFont="1" applyFill="1" applyBorder="1" applyAlignment="1">
      <alignment horizontal="center" vertical="center" wrapText="1"/>
    </xf>
    <xf numFmtId="0" fontId="12" fillId="4" borderId="81" xfId="0" applyFont="1" applyFill="1" applyBorder="1" applyAlignment="1">
      <alignment horizontal="center" vertical="center" wrapText="1"/>
    </xf>
    <xf numFmtId="0" fontId="9" fillId="4" borderId="40" xfId="0" applyFont="1" applyFill="1" applyBorder="1" applyAlignment="1">
      <alignment horizontal="center" vertical="center"/>
    </xf>
    <xf numFmtId="0" fontId="9" fillId="4" borderId="41" xfId="0" applyFont="1" applyFill="1" applyBorder="1" applyAlignment="1">
      <alignment horizontal="center" vertical="center"/>
    </xf>
    <xf numFmtId="0" fontId="9" fillId="4" borderId="21" xfId="0" applyFont="1" applyFill="1" applyBorder="1" applyAlignment="1">
      <alignment horizontal="center" vertical="center"/>
    </xf>
    <xf numFmtId="0" fontId="9" fillId="4" borderId="38" xfId="0" applyFont="1" applyFill="1" applyBorder="1" applyAlignment="1">
      <alignment horizontal="center" vertical="center"/>
    </xf>
    <xf numFmtId="0" fontId="9" fillId="4" borderId="33" xfId="0" applyFont="1" applyFill="1" applyBorder="1" applyAlignment="1">
      <alignment horizontal="center" vertical="center"/>
    </xf>
    <xf numFmtId="0" fontId="9" fillId="4" borderId="19" xfId="0" applyFont="1" applyFill="1" applyBorder="1" applyAlignment="1">
      <alignment horizontal="center" vertical="center"/>
    </xf>
    <xf numFmtId="0" fontId="8" fillId="4" borderId="38" xfId="0" applyFont="1" applyFill="1" applyBorder="1" applyAlignment="1">
      <alignment horizontal="center" vertical="center"/>
    </xf>
    <xf numFmtId="0" fontId="8" fillId="4" borderId="33" xfId="0" applyFont="1" applyFill="1" applyBorder="1" applyAlignment="1">
      <alignment horizontal="center" vertical="center"/>
    </xf>
    <xf numFmtId="0" fontId="8" fillId="4" borderId="19" xfId="0" applyFont="1" applyFill="1" applyBorder="1" applyAlignment="1">
      <alignment horizontal="center" vertical="center"/>
    </xf>
    <xf numFmtId="0" fontId="9" fillId="0" borderId="38" xfId="0" applyFont="1" applyBorder="1" applyAlignment="1">
      <alignment horizontal="center" vertical="center" wrapText="1"/>
    </xf>
    <xf numFmtId="0" fontId="9" fillId="0" borderId="33"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18" xfId="0" applyFont="1" applyBorder="1" applyAlignment="1">
      <alignment horizontal="center" vertical="center"/>
    </xf>
    <xf numFmtId="0" fontId="9" fillId="0" borderId="26" xfId="0" applyFont="1" applyBorder="1" applyAlignment="1">
      <alignment horizontal="center" vertical="center"/>
    </xf>
    <xf numFmtId="49" fontId="9" fillId="6" borderId="18" xfId="0" applyNumberFormat="1" applyFont="1" applyFill="1" applyBorder="1" applyAlignment="1">
      <alignment horizontal="center" vertical="center"/>
    </xf>
    <xf numFmtId="49" fontId="9" fillId="6" borderId="26" xfId="0" applyNumberFormat="1" applyFont="1" applyFill="1" applyBorder="1" applyAlignment="1">
      <alignment horizontal="center" vertical="center"/>
    </xf>
    <xf numFmtId="0" fontId="12" fillId="7" borderId="4" xfId="0" applyFont="1" applyFill="1" applyBorder="1" applyAlignment="1">
      <alignment horizontal="center" vertical="center" wrapText="1"/>
    </xf>
    <xf numFmtId="0" fontId="12" fillId="7" borderId="27" xfId="0" applyFont="1" applyFill="1" applyBorder="1" applyAlignment="1">
      <alignment horizontal="center" vertical="center" wrapText="1"/>
    </xf>
    <xf numFmtId="0" fontId="9" fillId="0" borderId="38" xfId="0" applyFont="1" applyBorder="1" applyAlignment="1">
      <alignment horizontal="center" vertical="center"/>
    </xf>
    <xf numFmtId="0" fontId="9" fillId="0" borderId="33" xfId="0" applyFont="1" applyBorder="1" applyAlignment="1">
      <alignment horizontal="center" vertical="center"/>
    </xf>
    <xf numFmtId="0" fontId="9" fillId="0" borderId="19" xfId="0" applyFont="1" applyBorder="1" applyAlignment="1">
      <alignment horizontal="center" vertical="center"/>
    </xf>
    <xf numFmtId="0" fontId="8" fillId="0" borderId="38" xfId="0" applyFont="1" applyBorder="1" applyAlignment="1">
      <alignment horizontal="center" vertical="center"/>
    </xf>
    <xf numFmtId="0" fontId="8" fillId="0" borderId="33" xfId="0" applyFont="1" applyBorder="1" applyAlignment="1">
      <alignment horizontal="center" vertical="center"/>
    </xf>
    <xf numFmtId="0" fontId="8" fillId="0" borderId="19" xfId="0" applyFont="1" applyBorder="1" applyAlignment="1">
      <alignment horizontal="center" vertical="center"/>
    </xf>
    <xf numFmtId="0" fontId="8" fillId="0" borderId="36" xfId="0" applyFont="1" applyBorder="1" applyAlignment="1">
      <alignment horizontal="center" vertical="center"/>
    </xf>
    <xf numFmtId="0" fontId="8" fillId="0" borderId="28" xfId="0" applyFont="1" applyBorder="1" applyAlignment="1">
      <alignment horizontal="center" vertical="center"/>
    </xf>
    <xf numFmtId="0" fontId="8" fillId="0" borderId="51" xfId="0" applyFont="1" applyBorder="1" applyAlignment="1">
      <alignment horizontal="center" vertical="center"/>
    </xf>
    <xf numFmtId="0" fontId="9" fillId="4" borderId="38" xfId="0" applyFont="1" applyFill="1" applyBorder="1" applyAlignment="1">
      <alignment horizontal="center" vertical="center" wrapText="1"/>
    </xf>
    <xf numFmtId="0" fontId="9" fillId="4" borderId="33" xfId="0" applyFont="1" applyFill="1" applyBorder="1" applyAlignment="1">
      <alignment horizontal="center" vertical="center" wrapText="1"/>
    </xf>
    <xf numFmtId="0" fontId="9" fillId="4" borderId="19" xfId="0" applyFont="1" applyFill="1" applyBorder="1" applyAlignment="1">
      <alignment horizontal="center" vertical="center" wrapText="1"/>
    </xf>
    <xf numFmtId="0" fontId="8" fillId="0" borderId="86" xfId="0" applyFont="1" applyBorder="1" applyAlignment="1">
      <alignment horizontal="center" vertical="center" wrapText="1"/>
    </xf>
    <xf numFmtId="0" fontId="8" fillId="0" borderId="87" xfId="0" applyFont="1" applyBorder="1" applyAlignment="1">
      <alignment horizontal="center" vertical="center" wrapText="1"/>
    </xf>
    <xf numFmtId="0" fontId="9" fillId="0" borderId="29" xfId="0" applyFont="1" applyFill="1" applyBorder="1" applyAlignment="1">
      <alignment horizontal="center" vertical="center"/>
    </xf>
    <xf numFmtId="0" fontId="9" fillId="0" borderId="30" xfId="0" applyFont="1" applyFill="1" applyBorder="1" applyAlignment="1">
      <alignment horizontal="center" vertical="center"/>
    </xf>
    <xf numFmtId="0" fontId="9" fillId="0" borderId="17" xfId="0" applyFont="1" applyFill="1" applyBorder="1" applyAlignment="1">
      <alignment horizontal="center" vertical="center"/>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32" xfId="0" applyFont="1" applyBorder="1" applyAlignment="1">
      <alignment horizontal="center" vertical="center"/>
    </xf>
    <xf numFmtId="0" fontId="10" fillId="0" borderId="0" xfId="0" applyFont="1" applyBorder="1" applyAlignment="1">
      <alignment horizontal="center" vertical="center"/>
    </xf>
    <xf numFmtId="0" fontId="10" fillId="0" borderId="22" xfId="0" applyFont="1" applyBorder="1" applyAlignment="1">
      <alignment horizontal="center" vertical="center"/>
    </xf>
    <xf numFmtId="0" fontId="10" fillId="9" borderId="40" xfId="0" applyFont="1" applyFill="1" applyBorder="1" applyAlignment="1">
      <alignment horizontal="center" vertical="center"/>
    </xf>
    <xf numFmtId="0" fontId="10" fillId="9" borderId="41" xfId="0" applyFont="1" applyFill="1" applyBorder="1" applyAlignment="1">
      <alignment horizontal="center" vertical="center"/>
    </xf>
    <xf numFmtId="0" fontId="10" fillId="9" borderId="42" xfId="0" applyFont="1" applyFill="1" applyBorder="1" applyAlignment="1">
      <alignment horizontal="center" vertical="center"/>
    </xf>
    <xf numFmtId="0" fontId="8" fillId="3" borderId="27" xfId="0" applyFont="1" applyFill="1" applyBorder="1" applyAlignment="1">
      <alignment horizontal="center" vertical="center" wrapText="1"/>
    </xf>
    <xf numFmtId="0" fontId="8" fillId="3" borderId="19" xfId="0" applyFont="1" applyFill="1" applyBorder="1" applyAlignment="1">
      <alignment horizontal="center" vertical="center" wrapText="1"/>
    </xf>
    <xf numFmtId="2" fontId="9" fillId="4" borderId="32" xfId="0" applyNumberFormat="1" applyFont="1" applyFill="1" applyBorder="1" applyAlignment="1">
      <alignment horizontal="center" vertical="center"/>
    </xf>
    <xf numFmtId="2" fontId="9" fillId="4" borderId="36" xfId="0" applyNumberFormat="1" applyFont="1" applyFill="1" applyBorder="1" applyAlignment="1">
      <alignment horizontal="center" vertical="center"/>
    </xf>
    <xf numFmtId="2" fontId="9" fillId="7" borderId="34" xfId="0" applyNumberFormat="1" applyFont="1" applyFill="1" applyBorder="1" applyAlignment="1">
      <alignment horizontal="center" vertical="center"/>
    </xf>
    <xf numFmtId="2" fontId="9" fillId="7" borderId="32" xfId="0" applyNumberFormat="1" applyFont="1" applyFill="1" applyBorder="1" applyAlignment="1">
      <alignment horizontal="center" vertical="center"/>
    </xf>
    <xf numFmtId="2" fontId="9" fillId="7" borderId="36" xfId="0" applyNumberFormat="1" applyFont="1" applyFill="1" applyBorder="1" applyAlignment="1">
      <alignment horizontal="center" vertical="center"/>
    </xf>
    <xf numFmtId="2" fontId="9" fillId="4" borderId="34" xfId="0" applyNumberFormat="1" applyFont="1" applyFill="1" applyBorder="1" applyAlignment="1">
      <alignment horizontal="center" vertical="center"/>
    </xf>
    <xf numFmtId="2" fontId="9" fillId="4" borderId="14" xfId="0" applyNumberFormat="1" applyFont="1" applyFill="1" applyBorder="1" applyAlignment="1">
      <alignment horizontal="center" vertical="center"/>
    </xf>
    <xf numFmtId="0" fontId="38" fillId="2" borderId="58" xfId="0" applyFont="1" applyFill="1" applyBorder="1" applyAlignment="1" applyProtection="1">
      <alignment horizontal="center" vertical="center"/>
      <protection locked="0"/>
    </xf>
    <xf numFmtId="0" fontId="38" fillId="2" borderId="60" xfId="0" applyFont="1" applyFill="1" applyBorder="1" applyAlignment="1" applyProtection="1">
      <alignment horizontal="center" vertical="center"/>
      <protection locked="0"/>
    </xf>
    <xf numFmtId="0" fontId="2" fillId="4" borderId="23" xfId="0" applyFont="1" applyFill="1" applyBorder="1" applyAlignment="1">
      <alignment horizontal="center" vertical="center" textRotation="90"/>
    </xf>
    <xf numFmtId="0" fontId="2" fillId="4" borderId="24" xfId="0" applyFont="1" applyFill="1" applyBorder="1" applyAlignment="1">
      <alignment horizontal="center" vertical="center" textRotation="90"/>
    </xf>
    <xf numFmtId="0" fontId="2" fillId="4" borderId="61" xfId="0" applyFont="1" applyFill="1" applyBorder="1" applyAlignment="1">
      <alignment horizontal="center" vertical="center" textRotation="90"/>
    </xf>
    <xf numFmtId="0" fontId="6" fillId="0" borderId="23" xfId="0" applyFont="1" applyBorder="1" applyAlignment="1">
      <alignment horizontal="center" vertical="center" textRotation="90"/>
    </xf>
    <xf numFmtId="0" fontId="6" fillId="0" borderId="24" xfId="0" applyFont="1" applyBorder="1" applyAlignment="1">
      <alignment horizontal="center" vertical="center" textRotation="90"/>
    </xf>
    <xf numFmtId="0" fontId="8" fillId="0" borderId="50" xfId="0" applyFont="1" applyBorder="1" applyAlignment="1">
      <alignment horizontal="center" vertical="center" wrapText="1"/>
    </xf>
    <xf numFmtId="0" fontId="8" fillId="0" borderId="57" xfId="0" applyFont="1" applyBorder="1" applyAlignment="1">
      <alignment horizontal="center" vertical="center" wrapText="1"/>
    </xf>
    <xf numFmtId="0" fontId="8" fillId="0" borderId="53" xfId="0" applyFont="1" applyBorder="1" applyAlignment="1">
      <alignment horizontal="center" vertical="center" wrapText="1"/>
    </xf>
    <xf numFmtId="164" fontId="9" fillId="0" borderId="4" xfId="4" applyNumberFormat="1" applyFont="1" applyBorder="1" applyAlignment="1">
      <alignment horizontal="left" vertical="center" wrapText="1"/>
    </xf>
    <xf numFmtId="0" fontId="8" fillId="7" borderId="43" xfId="0" applyFont="1" applyFill="1" applyBorder="1" applyAlignment="1">
      <alignment horizontal="left" vertical="center" wrapText="1"/>
    </xf>
    <xf numFmtId="0" fontId="8" fillId="7" borderId="44" xfId="0" applyFont="1" applyFill="1" applyBorder="1" applyAlignment="1">
      <alignment horizontal="left" vertical="center" wrapText="1"/>
    </xf>
    <xf numFmtId="0" fontId="8" fillId="7" borderId="45" xfId="0" applyFont="1" applyFill="1" applyBorder="1" applyAlignment="1">
      <alignment horizontal="left" vertical="center" wrapText="1"/>
    </xf>
    <xf numFmtId="0" fontId="0" fillId="0" borderId="4" xfId="0" applyBorder="1" applyAlignment="1">
      <alignment horizontal="left" wrapText="1"/>
    </xf>
    <xf numFmtId="0" fontId="8" fillId="0" borderId="4" xfId="0" applyFont="1" applyBorder="1" applyAlignment="1">
      <alignment horizontal="left" vertical="center"/>
    </xf>
    <xf numFmtId="0" fontId="8" fillId="4" borderId="52" xfId="0" applyFont="1" applyFill="1" applyBorder="1" applyAlignment="1">
      <alignment horizontal="center" vertical="center" wrapText="1"/>
    </xf>
    <xf numFmtId="0" fontId="8" fillId="8" borderId="43" xfId="0" applyFont="1" applyFill="1" applyBorder="1" applyAlignment="1">
      <alignment horizontal="center" vertical="center" wrapText="1"/>
    </xf>
    <xf numFmtId="0" fontId="8" fillId="8" borderId="44" xfId="0" applyFont="1" applyFill="1" applyBorder="1" applyAlignment="1">
      <alignment horizontal="center" vertical="center" wrapText="1"/>
    </xf>
    <xf numFmtId="0" fontId="8" fillId="8" borderId="52" xfId="0" applyFont="1" applyFill="1" applyBorder="1" applyAlignment="1">
      <alignment horizontal="center" vertical="center" wrapText="1"/>
    </xf>
    <xf numFmtId="0" fontId="9" fillId="0" borderId="7" xfId="0" applyFont="1" applyBorder="1" applyAlignment="1">
      <alignment horizontal="center" vertical="center" wrapText="1"/>
    </xf>
    <xf numFmtId="0" fontId="8" fillId="0" borderId="10" xfId="0" applyFont="1" applyBorder="1" applyAlignment="1">
      <alignment horizontal="center" vertical="center" wrapText="1"/>
    </xf>
    <xf numFmtId="0" fontId="8" fillId="3" borderId="18"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3" borderId="66"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0" borderId="54" xfId="0" applyFont="1" applyBorder="1" applyAlignment="1">
      <alignment horizontal="center" vertical="center" wrapText="1"/>
    </xf>
    <xf numFmtId="0" fontId="9" fillId="0" borderId="26" xfId="0" applyFont="1" applyBorder="1" applyAlignment="1">
      <alignment horizontal="center" vertical="center" wrapText="1"/>
    </xf>
    <xf numFmtId="0" fontId="9" fillId="0" borderId="4" xfId="0" applyFont="1" applyBorder="1" applyAlignment="1">
      <alignment horizontal="left"/>
    </xf>
    <xf numFmtId="0" fontId="8" fillId="4" borderId="18" xfId="0" applyFont="1" applyFill="1" applyBorder="1" applyAlignment="1">
      <alignment horizontal="center" vertical="center" wrapText="1"/>
    </xf>
    <xf numFmtId="0" fontId="8" fillId="4" borderId="13" xfId="0" applyFont="1" applyFill="1" applyBorder="1" applyAlignment="1">
      <alignment horizontal="center" vertical="center" wrapText="1"/>
    </xf>
    <xf numFmtId="0" fontId="8" fillId="4" borderId="26" xfId="0" applyFont="1" applyFill="1" applyBorder="1" applyAlignment="1">
      <alignment horizontal="center" vertical="center" wrapText="1"/>
    </xf>
    <xf numFmtId="0" fontId="8" fillId="0" borderId="54" xfId="0" applyFont="1" applyBorder="1" applyAlignment="1">
      <alignment horizontal="center" vertical="center" wrapText="1"/>
    </xf>
    <xf numFmtId="0" fontId="9" fillId="0" borderId="4" xfId="0" applyFont="1" applyBorder="1" applyAlignment="1">
      <alignment horizontal="center" vertical="center"/>
    </xf>
    <xf numFmtId="2" fontId="9" fillId="0" borderId="4" xfId="0" applyNumberFormat="1" applyFont="1" applyBorder="1" applyAlignment="1">
      <alignment horizontal="center" vertical="center"/>
    </xf>
    <xf numFmtId="0" fontId="9" fillId="4" borderId="4" xfId="0" applyFont="1" applyFill="1" applyBorder="1" applyAlignment="1">
      <alignment horizontal="center" vertical="center"/>
    </xf>
    <xf numFmtId="2" fontId="9" fillId="0" borderId="64" xfId="0" applyNumberFormat="1" applyFont="1" applyBorder="1" applyAlignment="1">
      <alignment horizontal="center" vertical="center" wrapText="1"/>
    </xf>
    <xf numFmtId="2" fontId="9" fillId="0" borderId="65" xfId="0" applyNumberFormat="1" applyFont="1" applyBorder="1" applyAlignment="1">
      <alignment horizontal="center" vertical="center" wrapText="1"/>
    </xf>
    <xf numFmtId="2" fontId="9" fillId="0" borderId="27" xfId="0" applyNumberFormat="1" applyFont="1" applyBorder="1" applyAlignment="1">
      <alignment horizontal="center" vertical="center" wrapText="1"/>
    </xf>
    <xf numFmtId="2" fontId="9" fillId="0" borderId="19" xfId="0" applyNumberFormat="1" applyFont="1" applyBorder="1" applyAlignment="1">
      <alignment horizontal="center" vertical="center" wrapText="1"/>
    </xf>
    <xf numFmtId="0" fontId="8" fillId="8" borderId="45" xfId="0" applyFont="1" applyFill="1" applyBorder="1" applyAlignment="1">
      <alignment horizontal="center" vertical="center" wrapText="1"/>
    </xf>
    <xf numFmtId="0" fontId="8" fillId="4" borderId="45" xfId="0" applyFont="1" applyFill="1" applyBorder="1" applyAlignment="1">
      <alignment horizontal="center" vertical="center" wrapText="1"/>
    </xf>
    <xf numFmtId="0" fontId="9" fillId="0" borderId="8" xfId="0" applyFont="1" applyBorder="1" applyAlignment="1">
      <alignment horizontal="center" vertical="center"/>
    </xf>
    <xf numFmtId="0" fontId="8" fillId="2" borderId="8" xfId="0" applyFont="1" applyFill="1" applyBorder="1" applyAlignment="1" applyProtection="1">
      <alignment horizontal="center"/>
      <protection locked="0"/>
    </xf>
    <xf numFmtId="0" fontId="8" fillId="2" borderId="11" xfId="0" applyFont="1" applyFill="1" applyBorder="1" applyAlignment="1" applyProtection="1">
      <alignment horizontal="center"/>
      <protection locked="0"/>
    </xf>
    <xf numFmtId="0" fontId="8" fillId="2" borderId="9" xfId="0" applyFont="1" applyFill="1" applyBorder="1" applyAlignment="1" applyProtection="1">
      <alignment horizontal="center"/>
      <protection locked="0"/>
    </xf>
    <xf numFmtId="0" fontId="8" fillId="2" borderId="12" xfId="0" applyFont="1" applyFill="1" applyBorder="1" applyAlignment="1" applyProtection="1">
      <alignment horizontal="center"/>
      <protection locked="0"/>
    </xf>
    <xf numFmtId="0" fontId="8" fillId="0" borderId="1" xfId="0" applyFont="1" applyBorder="1" applyAlignment="1">
      <alignment horizontal="left" vertical="center" wrapText="1"/>
    </xf>
    <xf numFmtId="0" fontId="8" fillId="0" borderId="2" xfId="0" applyFont="1" applyBorder="1" applyAlignment="1">
      <alignment horizontal="left" vertical="center" wrapText="1"/>
    </xf>
    <xf numFmtId="0" fontId="8" fillId="0" borderId="32" xfId="0" applyFont="1" applyBorder="1" applyAlignment="1">
      <alignment horizontal="left" vertical="center" wrapText="1"/>
    </xf>
    <xf numFmtId="0" fontId="8" fillId="0" borderId="0" xfId="0" applyFont="1" applyBorder="1" applyAlignment="1">
      <alignment horizontal="left" vertical="center" wrapText="1"/>
    </xf>
    <xf numFmtId="0" fontId="8" fillId="0" borderId="14" xfId="0" applyFont="1" applyBorder="1" applyAlignment="1">
      <alignment horizontal="left" vertical="center" wrapText="1"/>
    </xf>
    <xf numFmtId="0" fontId="8" fillId="0" borderId="15" xfId="0" applyFont="1" applyBorder="1" applyAlignment="1">
      <alignment horizontal="left" vertical="center" wrapText="1"/>
    </xf>
    <xf numFmtId="0" fontId="0" fillId="0" borderId="1" xfId="0" applyFont="1" applyBorder="1" applyAlignment="1">
      <alignment horizontal="left" vertical="center" wrapText="1"/>
    </xf>
    <xf numFmtId="0" fontId="0" fillId="0" borderId="3" xfId="0" applyFont="1" applyBorder="1" applyAlignment="1">
      <alignment horizontal="left" vertical="center" wrapText="1"/>
    </xf>
    <xf numFmtId="0" fontId="0" fillId="0" borderId="32" xfId="0" applyFont="1" applyBorder="1" applyAlignment="1">
      <alignment horizontal="left" vertical="center" wrapText="1"/>
    </xf>
    <xf numFmtId="0" fontId="0" fillId="0" borderId="22" xfId="0" applyFont="1" applyBorder="1" applyAlignment="1">
      <alignment horizontal="left" vertical="center" wrapText="1"/>
    </xf>
    <xf numFmtId="0" fontId="0" fillId="0" borderId="14" xfId="0" applyFont="1" applyBorder="1" applyAlignment="1">
      <alignment horizontal="left" vertical="center" wrapText="1"/>
    </xf>
    <xf numFmtId="0" fontId="0" fillId="0" borderId="16" xfId="0" applyFont="1" applyBorder="1" applyAlignment="1">
      <alignment horizontal="left" vertical="center" wrapText="1"/>
    </xf>
    <xf numFmtId="166" fontId="8" fillId="7" borderId="34" xfId="4" applyNumberFormat="1" applyFont="1" applyFill="1" applyBorder="1" applyAlignment="1">
      <alignment horizontal="center" vertical="center"/>
    </xf>
    <xf numFmtId="166" fontId="8" fillId="7" borderId="14" xfId="4" applyNumberFormat="1" applyFont="1" applyFill="1" applyBorder="1" applyAlignment="1">
      <alignment horizontal="center" vertical="center"/>
    </xf>
    <xf numFmtId="166" fontId="9" fillId="7" borderId="4" xfId="4" applyNumberFormat="1" applyFont="1" applyFill="1" applyBorder="1" applyAlignment="1">
      <alignment horizontal="center" vertical="center"/>
    </xf>
    <xf numFmtId="166" fontId="9" fillId="7" borderId="11" xfId="4" applyNumberFormat="1" applyFont="1" applyFill="1" applyBorder="1" applyAlignment="1">
      <alignment horizontal="center" vertical="center"/>
    </xf>
    <xf numFmtId="166" fontId="9" fillId="7" borderId="6" xfId="4" applyNumberFormat="1" applyFont="1" applyFill="1" applyBorder="1" applyAlignment="1">
      <alignment horizontal="center" vertical="center"/>
    </xf>
    <xf numFmtId="166" fontId="9" fillId="7" borderId="12" xfId="4" applyNumberFormat="1" applyFont="1" applyFill="1" applyBorder="1" applyAlignment="1">
      <alignment horizontal="center" vertical="center"/>
    </xf>
    <xf numFmtId="0" fontId="8" fillId="0" borderId="3" xfId="0" applyFont="1" applyBorder="1" applyAlignment="1">
      <alignment horizontal="left" vertical="center" wrapText="1"/>
    </xf>
    <xf numFmtId="0" fontId="8" fillId="0" borderId="22" xfId="0" applyFont="1" applyBorder="1" applyAlignment="1">
      <alignment horizontal="left" vertical="center" wrapText="1"/>
    </xf>
    <xf numFmtId="0" fontId="8" fillId="0" borderId="16" xfId="0" applyFont="1" applyBorder="1" applyAlignment="1">
      <alignment horizontal="left" vertical="center" wrapText="1"/>
    </xf>
    <xf numFmtId="0" fontId="8" fillId="7" borderId="9" xfId="0" applyFont="1" applyFill="1" applyBorder="1" applyAlignment="1">
      <alignment horizontal="center" vertical="center" wrapText="1"/>
    </xf>
    <xf numFmtId="0" fontId="8" fillId="7" borderId="6" xfId="0" applyFont="1" applyFill="1" applyBorder="1" applyAlignment="1">
      <alignment horizontal="center" vertical="center" wrapText="1"/>
    </xf>
    <xf numFmtId="0" fontId="8" fillId="7" borderId="29"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9" fillId="0" borderId="2" xfId="0" applyFont="1" applyFill="1" applyBorder="1" applyAlignment="1">
      <alignment horizontal="left" vertical="center" wrapText="1"/>
    </xf>
    <xf numFmtId="0" fontId="9" fillId="0" borderId="3"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22"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5"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6" fillId="0" borderId="43" xfId="0" applyFont="1" applyBorder="1" applyAlignment="1">
      <alignment horizontal="center" vertical="center"/>
    </xf>
    <xf numFmtId="0" fontId="6" fillId="0" borderId="44" xfId="0" applyFont="1" applyBorder="1" applyAlignment="1">
      <alignment horizontal="center" vertical="center"/>
    </xf>
    <xf numFmtId="0" fontId="6" fillId="0" borderId="45" xfId="0" applyFont="1" applyBorder="1" applyAlignment="1">
      <alignment horizontal="center" vertical="center"/>
    </xf>
    <xf numFmtId="0" fontId="8" fillId="0" borderId="0" xfId="0" applyFont="1" applyBorder="1" applyAlignment="1">
      <alignment horizontal="center"/>
    </xf>
    <xf numFmtId="0" fontId="8" fillId="7" borderId="7" xfId="0" applyFont="1" applyFill="1" applyBorder="1" applyAlignment="1">
      <alignment horizontal="center" vertical="center" wrapText="1"/>
    </xf>
    <xf numFmtId="0" fontId="8" fillId="7" borderId="5" xfId="0" applyFont="1" applyFill="1" applyBorder="1" applyAlignment="1">
      <alignment horizontal="center" vertical="center" wrapText="1"/>
    </xf>
    <xf numFmtId="0" fontId="8" fillId="7" borderId="10" xfId="0" applyFont="1" applyFill="1" applyBorder="1" applyAlignment="1">
      <alignment horizontal="center" vertical="center" wrapText="1"/>
    </xf>
    <xf numFmtId="0" fontId="8" fillId="7" borderId="12" xfId="0" applyFont="1" applyFill="1" applyBorder="1" applyAlignment="1">
      <alignment horizontal="center" vertical="center" wrapText="1"/>
    </xf>
    <xf numFmtId="0" fontId="8" fillId="7" borderId="20" xfId="0" applyFont="1" applyFill="1" applyBorder="1" applyAlignment="1">
      <alignment horizontal="center" vertical="center" wrapText="1"/>
    </xf>
    <xf numFmtId="0" fontId="8" fillId="7" borderId="19" xfId="0" applyFont="1" applyFill="1" applyBorder="1" applyAlignment="1">
      <alignment horizontal="center" vertical="center" wrapText="1"/>
    </xf>
    <xf numFmtId="0" fontId="8" fillId="7" borderId="8" xfId="0" applyFont="1" applyFill="1" applyBorder="1" applyAlignment="1">
      <alignment horizontal="center" vertical="center" wrapText="1"/>
    </xf>
    <xf numFmtId="0" fontId="8" fillId="7" borderId="4" xfId="0" applyFont="1" applyFill="1" applyBorder="1" applyAlignment="1">
      <alignment horizontal="center" vertical="center" wrapText="1"/>
    </xf>
    <xf numFmtId="0" fontId="8" fillId="7" borderId="18" xfId="0" applyFont="1" applyFill="1" applyBorder="1" applyAlignment="1">
      <alignment horizontal="center" vertical="center" wrapText="1"/>
    </xf>
    <xf numFmtId="0" fontId="39" fillId="9" borderId="49" xfId="0" applyFont="1" applyFill="1" applyBorder="1" applyAlignment="1">
      <alignment horizontal="center" vertical="center" wrapText="1"/>
    </xf>
    <xf numFmtId="0" fontId="39" fillId="9" borderId="38" xfId="0" applyFont="1" applyFill="1" applyBorder="1" applyAlignment="1">
      <alignment horizontal="center" vertical="center" wrapText="1"/>
    </xf>
    <xf numFmtId="0" fontId="8" fillId="0" borderId="6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37" xfId="0" applyFont="1" applyBorder="1" applyAlignment="1">
      <alignment horizontal="center" vertical="center" wrapText="1"/>
    </xf>
    <xf numFmtId="0" fontId="8" fillId="7" borderId="1" xfId="0" applyFont="1" applyFill="1" applyBorder="1" applyAlignment="1">
      <alignment horizontal="center" vertical="center" wrapText="1"/>
    </xf>
    <xf numFmtId="0" fontId="8" fillId="7" borderId="2" xfId="0" applyFont="1" applyFill="1" applyBorder="1" applyAlignment="1">
      <alignment horizontal="center" vertical="center" wrapText="1"/>
    </xf>
    <xf numFmtId="0" fontId="8" fillId="7" borderId="3" xfId="0" applyFont="1" applyFill="1" applyBorder="1" applyAlignment="1">
      <alignment horizontal="center" vertical="center" wrapText="1"/>
    </xf>
    <xf numFmtId="0" fontId="8" fillId="7" borderId="16" xfId="0" applyFont="1" applyFill="1" applyBorder="1" applyAlignment="1">
      <alignment horizontal="center" vertical="center" wrapText="1"/>
    </xf>
    <xf numFmtId="0" fontId="55" fillId="0" borderId="32" xfId="0" applyFont="1" applyBorder="1" applyAlignment="1">
      <alignment horizontal="left" vertical="center" wrapText="1"/>
    </xf>
    <xf numFmtId="0" fontId="55" fillId="0" borderId="0" xfId="0" applyFont="1" applyBorder="1" applyAlignment="1">
      <alignment horizontal="left" vertical="center" wrapText="1"/>
    </xf>
    <xf numFmtId="0" fontId="8" fillId="2" borderId="20" xfId="0" applyFont="1" applyFill="1" applyBorder="1" applyAlignment="1" applyProtection="1">
      <alignment horizontal="center"/>
      <protection locked="0"/>
    </xf>
    <xf numFmtId="0" fontId="8" fillId="2" borderId="21" xfId="0" applyFont="1" applyFill="1" applyBorder="1" applyAlignment="1" applyProtection="1">
      <alignment horizontal="center"/>
      <protection locked="0"/>
    </xf>
    <xf numFmtId="0" fontId="8" fillId="3" borderId="23" xfId="0" applyFont="1" applyFill="1" applyBorder="1" applyAlignment="1">
      <alignment horizontal="center" vertical="center" wrapText="1"/>
    </xf>
    <xf numFmtId="0" fontId="8" fillId="3" borderId="24" xfId="0" applyFont="1" applyFill="1" applyBorder="1" applyAlignment="1">
      <alignment horizontal="center" vertical="center"/>
    </xf>
    <xf numFmtId="0" fontId="8" fillId="3" borderId="25" xfId="0" applyFont="1" applyFill="1" applyBorder="1" applyAlignment="1">
      <alignment horizontal="center" vertical="center"/>
    </xf>
    <xf numFmtId="0" fontId="8" fillId="0" borderId="43" xfId="0" applyFont="1" applyBorder="1" applyAlignment="1">
      <alignment horizontal="center"/>
    </xf>
    <xf numFmtId="0" fontId="8" fillId="0" borderId="44" xfId="0" applyFont="1" applyBorder="1" applyAlignment="1">
      <alignment horizontal="center"/>
    </xf>
    <xf numFmtId="0" fontId="8" fillId="0" borderId="45" xfId="0" applyFont="1" applyBorder="1" applyAlignment="1">
      <alignment horizontal="center"/>
    </xf>
    <xf numFmtId="0" fontId="8" fillId="8" borderId="54" xfId="0" applyFont="1" applyFill="1" applyBorder="1" applyAlignment="1">
      <alignment horizontal="center" vertical="center" wrapText="1"/>
    </xf>
    <xf numFmtId="0" fontId="8" fillId="8" borderId="13" xfId="0" applyFont="1" applyFill="1" applyBorder="1" applyAlignment="1">
      <alignment horizontal="center" vertical="center" wrapText="1"/>
    </xf>
    <xf numFmtId="0" fontId="8" fillId="8" borderId="26" xfId="0" applyFont="1" applyFill="1" applyBorder="1" applyAlignment="1">
      <alignment horizontal="center" vertical="center" wrapText="1"/>
    </xf>
    <xf numFmtId="0" fontId="8" fillId="15" borderId="43" xfId="0" applyFont="1" applyFill="1" applyBorder="1" applyAlignment="1">
      <alignment horizontal="center" vertical="center"/>
    </xf>
    <xf numFmtId="0" fontId="8" fillId="15" borderId="44" xfId="0" applyFont="1" applyFill="1" applyBorder="1" applyAlignment="1">
      <alignment horizontal="center" vertical="center"/>
    </xf>
    <xf numFmtId="0" fontId="1" fillId="0" borderId="32" xfId="0" applyFont="1" applyFill="1" applyBorder="1" applyAlignment="1">
      <alignment horizontal="center" vertical="center" wrapText="1"/>
    </xf>
  </cellXfs>
  <cellStyles count="7">
    <cellStyle name="Euro" xfId="2"/>
    <cellStyle name="Lien hypertexte" xfId="5" builtinId="8"/>
    <cellStyle name="Milliers" xfId="4" builtinId="3"/>
    <cellStyle name="Motif" xfId="3"/>
    <cellStyle name="Normal" xfId="0" builtinId="0"/>
    <cellStyle name="Normal 2" xfId="1"/>
    <cellStyle name="Pourcentage" xfId="6" builtinId="5"/>
  </cellStyles>
  <dxfs count="10">
    <dxf>
      <numFmt numFmtId="176" formatCode=";;;"/>
    </dxf>
    <dxf>
      <numFmt numFmtId="176" formatCode=";;;"/>
    </dxf>
    <dxf>
      <numFmt numFmtId="176" formatCode=";;;"/>
    </dxf>
    <dxf>
      <numFmt numFmtId="176" formatCode=";;;"/>
    </dxf>
    <dxf>
      <numFmt numFmtId="176" formatCode=";;;"/>
    </dxf>
    <dxf>
      <numFmt numFmtId="176" formatCode=";;;"/>
    </dxf>
    <dxf>
      <numFmt numFmtId="176" formatCode=";;;"/>
    </dxf>
    <dxf>
      <numFmt numFmtId="176" formatCode=";;;"/>
    </dxf>
    <dxf>
      <numFmt numFmtId="176" formatCode=";;;"/>
    </dxf>
    <dxf>
      <numFmt numFmtId="176" formatCode=";;;"/>
    </dxf>
  </dxfs>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PIB volume </a:t>
            </a:r>
          </a:p>
          <a:p>
            <a:pPr>
              <a:defRPr/>
            </a:pPr>
            <a:r>
              <a:rPr lang="en-US"/>
              <a:t>(base 2014, en Md€2014)</a:t>
            </a:r>
          </a:p>
        </c:rich>
      </c:tx>
      <c:layout/>
      <c:overlay val="0"/>
    </c:title>
    <c:autoTitleDeleted val="0"/>
    <c:plotArea>
      <c:layout/>
      <c:lineChart>
        <c:grouping val="standard"/>
        <c:varyColors val="0"/>
        <c:ser>
          <c:idx val="1"/>
          <c:order val="0"/>
          <c:tx>
            <c:strRef>
              <c:f>PARAMETRES!$A$8:$B$8</c:f>
              <c:strCache>
                <c:ptCount val="2"/>
                <c:pt idx="0">
                  <c:v>PIB volume base 2014</c:v>
                </c:pt>
                <c:pt idx="1">
                  <c:v>Md€2014</c:v>
                </c:pt>
              </c:strCache>
            </c:strRef>
          </c:tx>
          <c:marker>
            <c:symbol val="none"/>
          </c:marker>
          <c:cat>
            <c:numRef>
              <c:f>PARAMETRES!$E$7:$BM$7</c:f>
              <c:numCache>
                <c:formatCode>General</c:formatCode>
                <c:ptCount val="6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pt idx="26">
                  <c:v>2036</c:v>
                </c:pt>
                <c:pt idx="27">
                  <c:v>2037</c:v>
                </c:pt>
                <c:pt idx="28">
                  <c:v>2038</c:v>
                </c:pt>
                <c:pt idx="29">
                  <c:v>2039</c:v>
                </c:pt>
                <c:pt idx="30">
                  <c:v>2040</c:v>
                </c:pt>
                <c:pt idx="31">
                  <c:v>2041</c:v>
                </c:pt>
                <c:pt idx="32">
                  <c:v>2042</c:v>
                </c:pt>
                <c:pt idx="33">
                  <c:v>2043</c:v>
                </c:pt>
                <c:pt idx="34">
                  <c:v>2044</c:v>
                </c:pt>
                <c:pt idx="35">
                  <c:v>2045</c:v>
                </c:pt>
                <c:pt idx="36">
                  <c:v>2046</c:v>
                </c:pt>
                <c:pt idx="37">
                  <c:v>2047</c:v>
                </c:pt>
                <c:pt idx="38">
                  <c:v>2048</c:v>
                </c:pt>
                <c:pt idx="39">
                  <c:v>2049</c:v>
                </c:pt>
                <c:pt idx="40">
                  <c:v>2050</c:v>
                </c:pt>
                <c:pt idx="41">
                  <c:v>2051</c:v>
                </c:pt>
                <c:pt idx="42">
                  <c:v>2052</c:v>
                </c:pt>
                <c:pt idx="43">
                  <c:v>2053</c:v>
                </c:pt>
                <c:pt idx="44">
                  <c:v>2054</c:v>
                </c:pt>
                <c:pt idx="45">
                  <c:v>2055</c:v>
                </c:pt>
                <c:pt idx="46">
                  <c:v>2056</c:v>
                </c:pt>
                <c:pt idx="47">
                  <c:v>2057</c:v>
                </c:pt>
                <c:pt idx="48">
                  <c:v>2058</c:v>
                </c:pt>
                <c:pt idx="49">
                  <c:v>2059</c:v>
                </c:pt>
                <c:pt idx="50">
                  <c:v>2060</c:v>
                </c:pt>
                <c:pt idx="51">
                  <c:v>2061</c:v>
                </c:pt>
                <c:pt idx="52">
                  <c:v>2062</c:v>
                </c:pt>
                <c:pt idx="53">
                  <c:v>2063</c:v>
                </c:pt>
                <c:pt idx="54">
                  <c:v>2064</c:v>
                </c:pt>
                <c:pt idx="55">
                  <c:v>2065</c:v>
                </c:pt>
                <c:pt idx="56">
                  <c:v>2066</c:v>
                </c:pt>
                <c:pt idx="57">
                  <c:v>2067</c:v>
                </c:pt>
                <c:pt idx="58">
                  <c:v>2068</c:v>
                </c:pt>
                <c:pt idx="59">
                  <c:v>2069</c:v>
                </c:pt>
                <c:pt idx="60">
                  <c:v>2070</c:v>
                </c:pt>
              </c:numCache>
            </c:numRef>
          </c:cat>
          <c:val>
            <c:numRef>
              <c:f>PARAMETRES!$E$8:$BM$8</c:f>
              <c:numCache>
                <c:formatCode>_-* #\ ##0\ _€_-;\-* #\ ##0\ _€_-;_-* "-"??\ _€_-;_-@_-</c:formatCode>
                <c:ptCount val="61"/>
                <c:pt idx="0">
                  <c:v>2065.3071678899605</c:v>
                </c:pt>
                <c:pt idx="1">
                  <c:v>2110.5927392301019</c:v>
                </c:pt>
                <c:pt idx="2">
                  <c:v>2117.2023657958111</c:v>
                </c:pt>
                <c:pt idx="3">
                  <c:v>2129.4043020583567</c:v>
                </c:pt>
                <c:pt idx="4">
                  <c:v>2149.7649999999999</c:v>
                </c:pt>
                <c:pt idx="5">
                  <c:v>2173.69</c:v>
                </c:pt>
                <c:pt idx="6">
                  <c:v>2197.501960647407</c:v>
                </c:pt>
                <c:pt idx="7">
                  <c:v>2247.8556859118944</c:v>
                </c:pt>
                <c:pt idx="8">
                  <c:v>2289.7804094889257</c:v>
                </c:pt>
                <c:pt idx="9">
                  <c:v>2331.9803555540102</c:v>
                </c:pt>
                <c:pt idx="10">
                  <c:v>2150.4451411884756</c:v>
                </c:pt>
                <c:pt idx="11">
                  <c:v>2297.0319513477125</c:v>
                </c:pt>
                <c:pt idx="12">
                  <c:v>2355.14685971681</c:v>
                </c:pt>
                <c:pt idx="13">
                  <c:v>2388.1189157528452</c:v>
                </c:pt>
                <c:pt idx="14">
                  <c:v>2426.3288184048906</c:v>
                </c:pt>
                <c:pt idx="15">
                  <c:v>2468.0616740814548</c:v>
                </c:pt>
                <c:pt idx="16">
                  <c:v>2510.5123348756561</c:v>
                </c:pt>
                <c:pt idx="17">
                  <c:v>2556.2036593703929</c:v>
                </c:pt>
                <c:pt idx="18">
                  <c:v>2573.0746035222373</c:v>
                </c:pt>
                <c:pt idx="19">
                  <c:v>2589.7995884451316</c:v>
                </c:pt>
                <c:pt idx="20">
                  <c:v>2607.6692056054026</c:v>
                </c:pt>
                <c:pt idx="21">
                  <c:v>2626.4444238857618</c:v>
                </c:pt>
                <c:pt idx="22">
                  <c:v>2644.5668904105733</c:v>
                </c:pt>
                <c:pt idx="23">
                  <c:v>2673.6571262050893</c:v>
                </c:pt>
                <c:pt idx="24">
                  <c:v>2703.8694517312069</c:v>
                </c:pt>
                <c:pt idx="25">
                  <c:v>2735.5047243164622</c:v>
                </c:pt>
                <c:pt idx="26">
                  <c:v>2766.1423772288067</c:v>
                </c:pt>
                <c:pt idx="27">
                  <c:v>2795.7401006651548</c:v>
                </c:pt>
                <c:pt idx="28">
                  <c:v>2825.654519742272</c:v>
                </c:pt>
                <c:pt idx="29">
                  <c:v>2854.7587612956172</c:v>
                </c:pt>
                <c:pt idx="30">
                  <c:v>2881.5934936517961</c:v>
                </c:pt>
                <c:pt idx="31">
                  <c:v>2907.2396757452966</c:v>
                </c:pt>
                <c:pt idx="32">
                  <c:v>2932.241936956706</c:v>
                </c:pt>
                <c:pt idx="33">
                  <c:v>2957.1659934208378</c:v>
                </c:pt>
                <c:pt idx="34">
                  <c:v>2982.5976209642567</c:v>
                </c:pt>
                <c:pt idx="35">
                  <c:v>3007.6514409803563</c:v>
                </c:pt>
                <c:pt idx="36">
                  <c:v>3030.5095919318073</c:v>
                </c:pt>
                <c:pt idx="37">
                  <c:v>3053.8445157896822</c:v>
                </c:pt>
                <c:pt idx="38">
                  <c:v>3077.9698874644209</c:v>
                </c:pt>
                <c:pt idx="39">
                  <c:v>3103.5170375303755</c:v>
                </c:pt>
                <c:pt idx="40">
                  <c:v>3128.0348221268655</c:v>
                </c:pt>
                <c:pt idx="41">
                  <c:v>3153.0591007038806</c:v>
                </c:pt>
                <c:pt idx="42">
                  <c:v>3179.5447971497929</c:v>
                </c:pt>
                <c:pt idx="43">
                  <c:v>3206.888882405281</c:v>
                </c:pt>
                <c:pt idx="44">
                  <c:v>3235.7508823469284</c:v>
                </c:pt>
                <c:pt idx="45">
                  <c:v>3265.8433655527551</c:v>
                </c:pt>
                <c:pt idx="46">
                  <c:v>3294.9093715061745</c:v>
                </c:pt>
                <c:pt idx="47">
                  <c:v>3325.2225377240316</c:v>
                </c:pt>
                <c:pt idx="48">
                  <c:v>3356.1471073248654</c:v>
                </c:pt>
                <c:pt idx="49">
                  <c:v>3388.030504844452</c:v>
                </c:pt>
                <c:pt idx="50">
                  <c:v>3419.87799158999</c:v>
                </c:pt>
                <c:pt idx="51">
                  <c:v>3451.3408691126183</c:v>
                </c:pt>
                <c:pt idx="52">
                  <c:v>3483.4383391953661</c:v>
                </c:pt>
                <c:pt idx="53">
                  <c:v>3516.1826595838029</c:v>
                </c:pt>
                <c:pt idx="54">
                  <c:v>3548.5315400519744</c:v>
                </c:pt>
                <c:pt idx="55">
                  <c:v>3579.7586176044315</c:v>
                </c:pt>
                <c:pt idx="56">
                  <c:v>3609.4706141305483</c:v>
                </c:pt>
                <c:pt idx="57">
                  <c:v>3639.7901672892449</c:v>
                </c:pt>
                <c:pt idx="58">
                  <c:v>3670.0004256777456</c:v>
                </c:pt>
                <c:pt idx="59">
                  <c:v>3700.0944291683031</c:v>
                </c:pt>
                <c:pt idx="60">
                  <c:v>3728.9551657158158</c:v>
                </c:pt>
              </c:numCache>
            </c:numRef>
          </c:val>
          <c:smooth val="0"/>
          <c:extLst>
            <c:ext xmlns:c16="http://schemas.microsoft.com/office/drawing/2014/chart" uri="{C3380CC4-5D6E-409C-BE32-E72D297353CC}">
              <c16:uniqueId val="{00000000-5C74-49F7-8DD6-CEA4BCB451B0}"/>
            </c:ext>
          </c:extLst>
        </c:ser>
        <c:dLbls>
          <c:showLegendKey val="0"/>
          <c:showVal val="0"/>
          <c:showCatName val="0"/>
          <c:showSerName val="0"/>
          <c:showPercent val="0"/>
          <c:showBubbleSize val="0"/>
        </c:dLbls>
        <c:smooth val="0"/>
        <c:axId val="101966208"/>
        <c:axId val="101967744"/>
      </c:lineChart>
      <c:catAx>
        <c:axId val="101966208"/>
        <c:scaling>
          <c:orientation val="minMax"/>
        </c:scaling>
        <c:delete val="0"/>
        <c:axPos val="b"/>
        <c:numFmt formatCode="General" sourceLinked="0"/>
        <c:majorTickMark val="out"/>
        <c:minorTickMark val="none"/>
        <c:tickLblPos val="nextTo"/>
        <c:crossAx val="101967744"/>
        <c:crosses val="autoZero"/>
        <c:auto val="1"/>
        <c:lblAlgn val="ctr"/>
        <c:lblOffset val="100"/>
        <c:noMultiLvlLbl val="0"/>
      </c:catAx>
      <c:valAx>
        <c:axId val="101967744"/>
        <c:scaling>
          <c:orientation val="minMax"/>
        </c:scaling>
        <c:delete val="0"/>
        <c:axPos val="l"/>
        <c:majorGridlines/>
        <c:numFmt formatCode="_-* #\ ##0\ _€_-;\-* #\ ##0\ _€_-;_-* &quot;-&quot;??\ _€_-;_-@_-" sourceLinked="1"/>
        <c:majorTickMark val="out"/>
        <c:minorTickMark val="none"/>
        <c:tickLblPos val="nextTo"/>
        <c:crossAx val="101966208"/>
        <c:crosses val="autoZero"/>
        <c:crossBetween val="between"/>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a:t>Population (nombre d'habitants)</a:t>
            </a:r>
          </a:p>
        </c:rich>
      </c:tx>
      <c:layout/>
      <c:overlay val="0"/>
    </c:title>
    <c:autoTitleDeleted val="0"/>
    <c:plotArea>
      <c:layout>
        <c:manualLayout>
          <c:layoutTarget val="inner"/>
          <c:xMode val="edge"/>
          <c:yMode val="edge"/>
          <c:x val="0.15646939348889233"/>
          <c:y val="0.15781548182619845"/>
          <c:w val="0.824662663295198"/>
          <c:h val="0.71794032021140308"/>
        </c:manualLayout>
      </c:layout>
      <c:lineChart>
        <c:grouping val="standard"/>
        <c:varyColors val="0"/>
        <c:ser>
          <c:idx val="0"/>
          <c:order val="0"/>
          <c:tx>
            <c:strRef>
              <c:f>PARAMETRES!$A$12:$B$12</c:f>
              <c:strCache>
                <c:ptCount val="2"/>
                <c:pt idx="0">
                  <c:v>Population</c:v>
                </c:pt>
                <c:pt idx="1">
                  <c:v>nombre d'habitants</c:v>
                </c:pt>
              </c:strCache>
            </c:strRef>
          </c:tx>
          <c:marker>
            <c:symbol val="none"/>
          </c:marker>
          <c:cat>
            <c:numRef>
              <c:f>PARAMETRES!$E$7:$BM$7</c:f>
              <c:numCache>
                <c:formatCode>General</c:formatCode>
                <c:ptCount val="6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pt idx="26">
                  <c:v>2036</c:v>
                </c:pt>
                <c:pt idx="27">
                  <c:v>2037</c:v>
                </c:pt>
                <c:pt idx="28">
                  <c:v>2038</c:v>
                </c:pt>
                <c:pt idx="29">
                  <c:v>2039</c:v>
                </c:pt>
                <c:pt idx="30">
                  <c:v>2040</c:v>
                </c:pt>
                <c:pt idx="31">
                  <c:v>2041</c:v>
                </c:pt>
                <c:pt idx="32">
                  <c:v>2042</c:v>
                </c:pt>
                <c:pt idx="33">
                  <c:v>2043</c:v>
                </c:pt>
                <c:pt idx="34">
                  <c:v>2044</c:v>
                </c:pt>
                <c:pt idx="35">
                  <c:v>2045</c:v>
                </c:pt>
                <c:pt idx="36">
                  <c:v>2046</c:v>
                </c:pt>
                <c:pt idx="37">
                  <c:v>2047</c:v>
                </c:pt>
                <c:pt idx="38">
                  <c:v>2048</c:v>
                </c:pt>
                <c:pt idx="39">
                  <c:v>2049</c:v>
                </c:pt>
                <c:pt idx="40">
                  <c:v>2050</c:v>
                </c:pt>
                <c:pt idx="41">
                  <c:v>2051</c:v>
                </c:pt>
                <c:pt idx="42">
                  <c:v>2052</c:v>
                </c:pt>
                <c:pt idx="43">
                  <c:v>2053</c:v>
                </c:pt>
                <c:pt idx="44">
                  <c:v>2054</c:v>
                </c:pt>
                <c:pt idx="45">
                  <c:v>2055</c:v>
                </c:pt>
                <c:pt idx="46">
                  <c:v>2056</c:v>
                </c:pt>
                <c:pt idx="47">
                  <c:v>2057</c:v>
                </c:pt>
                <c:pt idx="48">
                  <c:v>2058</c:v>
                </c:pt>
                <c:pt idx="49">
                  <c:v>2059</c:v>
                </c:pt>
                <c:pt idx="50">
                  <c:v>2060</c:v>
                </c:pt>
                <c:pt idx="51">
                  <c:v>2061</c:v>
                </c:pt>
                <c:pt idx="52">
                  <c:v>2062</c:v>
                </c:pt>
                <c:pt idx="53">
                  <c:v>2063</c:v>
                </c:pt>
                <c:pt idx="54">
                  <c:v>2064</c:v>
                </c:pt>
                <c:pt idx="55">
                  <c:v>2065</c:v>
                </c:pt>
                <c:pt idx="56">
                  <c:v>2066</c:v>
                </c:pt>
                <c:pt idx="57">
                  <c:v>2067</c:v>
                </c:pt>
                <c:pt idx="58">
                  <c:v>2068</c:v>
                </c:pt>
                <c:pt idx="59">
                  <c:v>2069</c:v>
                </c:pt>
                <c:pt idx="60">
                  <c:v>2070</c:v>
                </c:pt>
              </c:numCache>
            </c:numRef>
          </c:cat>
          <c:val>
            <c:numRef>
              <c:f>PARAMETRES!$E$12:$BM$12</c:f>
              <c:numCache>
                <c:formatCode>_-* #\ ##0\ _€_-;\-* #\ ##0\ _€_-;_-* "-"??\ _€_-;_-@_-</c:formatCode>
                <c:ptCount val="61"/>
                <c:pt idx="0">
                  <c:v>64612939</c:v>
                </c:pt>
                <c:pt idx="1">
                  <c:v>64933400</c:v>
                </c:pt>
                <c:pt idx="2">
                  <c:v>65241241</c:v>
                </c:pt>
                <c:pt idx="3">
                  <c:v>65564756</c:v>
                </c:pt>
                <c:pt idx="4">
                  <c:v>66130873</c:v>
                </c:pt>
                <c:pt idx="5">
                  <c:v>66422469</c:v>
                </c:pt>
                <c:pt idx="6">
                  <c:v>66602645</c:v>
                </c:pt>
                <c:pt idx="7">
                  <c:v>66774482</c:v>
                </c:pt>
                <c:pt idx="8">
                  <c:v>66992159</c:v>
                </c:pt>
                <c:pt idx="9">
                  <c:v>67144101</c:v>
                </c:pt>
                <c:pt idx="10">
                  <c:v>67287241</c:v>
                </c:pt>
                <c:pt idx="11">
                  <c:v>67407241</c:v>
                </c:pt>
                <c:pt idx="12">
                  <c:v>67515287</c:v>
                </c:pt>
                <c:pt idx="13">
                  <c:v>67659288</c:v>
                </c:pt>
                <c:pt idx="14">
                  <c:v>67811952</c:v>
                </c:pt>
                <c:pt idx="15">
                  <c:v>67955359</c:v>
                </c:pt>
                <c:pt idx="16">
                  <c:v>68090024</c:v>
                </c:pt>
                <c:pt idx="17">
                  <c:v>68216633</c:v>
                </c:pt>
                <c:pt idx="18">
                  <c:v>68335817</c:v>
                </c:pt>
                <c:pt idx="19">
                  <c:v>68448098</c:v>
                </c:pt>
                <c:pt idx="20">
                  <c:v>68553816</c:v>
                </c:pt>
                <c:pt idx="21">
                  <c:v>68653068</c:v>
                </c:pt>
                <c:pt idx="22">
                  <c:v>68745799</c:v>
                </c:pt>
                <c:pt idx="23">
                  <c:v>68831838</c:v>
                </c:pt>
                <c:pt idx="24">
                  <c:v>68910949</c:v>
                </c:pt>
                <c:pt idx="25">
                  <c:v>68982832</c:v>
                </c:pt>
                <c:pt idx="26">
                  <c:v>69047147</c:v>
                </c:pt>
                <c:pt idx="27">
                  <c:v>69103584</c:v>
                </c:pt>
                <c:pt idx="28">
                  <c:v>69152003</c:v>
                </c:pt>
                <c:pt idx="29">
                  <c:v>69192381</c:v>
                </c:pt>
                <c:pt idx="30">
                  <c:v>69224895</c:v>
                </c:pt>
                <c:pt idx="31">
                  <c:v>69249939</c:v>
                </c:pt>
                <c:pt idx="32">
                  <c:v>69267919</c:v>
                </c:pt>
                <c:pt idx="33">
                  <c:v>69279315</c:v>
                </c:pt>
                <c:pt idx="34">
                  <c:v>69284640</c:v>
                </c:pt>
                <c:pt idx="35">
                  <c:v>69284377</c:v>
                </c:pt>
                <c:pt idx="36">
                  <c:v>69278857</c:v>
                </c:pt>
                <c:pt idx="37">
                  <c:v>69268288</c:v>
                </c:pt>
                <c:pt idx="38">
                  <c:v>69252693</c:v>
                </c:pt>
                <c:pt idx="39">
                  <c:v>69232081</c:v>
                </c:pt>
                <c:pt idx="40">
                  <c:v>69206324</c:v>
                </c:pt>
                <c:pt idx="41">
                  <c:v>69175307</c:v>
                </c:pt>
                <c:pt idx="42">
                  <c:v>69138929</c:v>
                </c:pt>
                <c:pt idx="43">
                  <c:v>69097237</c:v>
                </c:pt>
                <c:pt idx="44">
                  <c:v>69049702</c:v>
                </c:pt>
                <c:pt idx="45">
                  <c:v>68996742</c:v>
                </c:pt>
                <c:pt idx="46">
                  <c:v>68938961</c:v>
                </c:pt>
                <c:pt idx="47">
                  <c:v>68877085</c:v>
                </c:pt>
                <c:pt idx="48">
                  <c:v>68811995</c:v>
                </c:pt>
                <c:pt idx="49">
                  <c:v>68744691</c:v>
                </c:pt>
                <c:pt idx="50">
                  <c:v>68676183</c:v>
                </c:pt>
                <c:pt idx="51">
                  <c:v>68607499</c:v>
                </c:pt>
                <c:pt idx="52">
                  <c:v>68539594</c:v>
                </c:pt>
                <c:pt idx="53">
                  <c:v>68473340</c:v>
                </c:pt>
                <c:pt idx="54">
                  <c:v>68409540</c:v>
                </c:pt>
                <c:pt idx="55">
                  <c:v>68348827</c:v>
                </c:pt>
                <c:pt idx="56">
                  <c:v>68291755</c:v>
                </c:pt>
                <c:pt idx="57">
                  <c:v>68238680</c:v>
                </c:pt>
                <c:pt idx="58">
                  <c:v>68189731</c:v>
                </c:pt>
                <c:pt idx="59">
                  <c:v>68144844</c:v>
                </c:pt>
                <c:pt idx="60">
                  <c:v>68103696</c:v>
                </c:pt>
              </c:numCache>
            </c:numRef>
          </c:val>
          <c:smooth val="0"/>
          <c:extLst>
            <c:ext xmlns:c16="http://schemas.microsoft.com/office/drawing/2014/chart" uri="{C3380CC4-5D6E-409C-BE32-E72D297353CC}">
              <c16:uniqueId val="{00000000-91EB-4499-B6AA-9F709666B277}"/>
            </c:ext>
          </c:extLst>
        </c:ser>
        <c:dLbls>
          <c:showLegendKey val="0"/>
          <c:showVal val="0"/>
          <c:showCatName val="0"/>
          <c:showSerName val="0"/>
          <c:showPercent val="0"/>
          <c:showBubbleSize val="0"/>
        </c:dLbls>
        <c:smooth val="0"/>
        <c:axId val="114109824"/>
        <c:axId val="114111616"/>
      </c:lineChart>
      <c:catAx>
        <c:axId val="114109824"/>
        <c:scaling>
          <c:orientation val="minMax"/>
        </c:scaling>
        <c:delete val="0"/>
        <c:axPos val="b"/>
        <c:numFmt formatCode="General" sourceLinked="0"/>
        <c:majorTickMark val="out"/>
        <c:minorTickMark val="none"/>
        <c:tickLblPos val="nextTo"/>
        <c:crossAx val="114111616"/>
        <c:crosses val="autoZero"/>
        <c:auto val="1"/>
        <c:lblAlgn val="ctr"/>
        <c:lblOffset val="100"/>
        <c:noMultiLvlLbl val="0"/>
      </c:catAx>
      <c:valAx>
        <c:axId val="114111616"/>
        <c:scaling>
          <c:orientation val="minMax"/>
        </c:scaling>
        <c:delete val="0"/>
        <c:axPos val="l"/>
        <c:majorGridlines/>
        <c:numFmt formatCode="_-* #\ ##0\ _€_-;\-* #\ ##0\ _€_-;_-* &quot;-&quot;??\ _€_-;_-@_-" sourceLinked="1"/>
        <c:majorTickMark val="out"/>
        <c:minorTickMark val="none"/>
        <c:tickLblPos val="nextTo"/>
        <c:crossAx val="114109824"/>
        <c:crosses val="autoZero"/>
        <c:crossBetween val="between"/>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Evolution de la valeur statistique de la</a:t>
            </a:r>
            <a:r>
              <a:rPr lang="en-US" sz="1400" baseline="0"/>
              <a:t> vie humaine (</a:t>
            </a:r>
            <a:r>
              <a:rPr lang="en-US" sz="1400" i="1" baseline="0"/>
              <a:t>VVS</a:t>
            </a:r>
            <a:r>
              <a:rPr lang="en-US" sz="1400" i="0" baseline="0"/>
              <a:t>)</a:t>
            </a:r>
            <a:endParaRPr lang="en-US" sz="1400"/>
          </a:p>
        </c:rich>
      </c:tx>
      <c:layout/>
      <c:overlay val="1"/>
    </c:title>
    <c:autoTitleDeleted val="0"/>
    <c:plotArea>
      <c:layout>
        <c:manualLayout>
          <c:layoutTarget val="inner"/>
          <c:xMode val="edge"/>
          <c:yMode val="edge"/>
          <c:x val="0.18686397268070573"/>
          <c:y val="0.16508623378599413"/>
          <c:w val="0.74052550204132861"/>
          <c:h val="0.75022435239073382"/>
        </c:manualLayout>
      </c:layout>
      <c:lineChart>
        <c:grouping val="standard"/>
        <c:varyColors val="0"/>
        <c:ser>
          <c:idx val="0"/>
          <c:order val="0"/>
          <c:tx>
            <c:strRef>
              <c:f>I.SANTE!$B$12</c:f>
              <c:strCache>
                <c:ptCount val="1"/>
                <c:pt idx="0">
                  <c:v>Valeur statistique de la vie humaine</c:v>
                </c:pt>
              </c:strCache>
            </c:strRef>
          </c:tx>
          <c:marker>
            <c:symbol val="none"/>
          </c:marker>
          <c:dLbls>
            <c:dLbl>
              <c:idx val="0"/>
              <c:layout>
                <c:manualLayout>
                  <c:x val="-1.3023255813953489E-2"/>
                  <c:y val="4.786324786324786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AF97-45B7-89BF-6118594F961A}"/>
                </c:ext>
              </c:extLst>
            </c:dLbl>
            <c:dLbl>
              <c:idx val="5"/>
              <c:layout>
                <c:manualLayout>
                  <c:x val="-2.2766078542970974E-3"/>
                  <c:y val="-5.797101449275362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AF97-45B7-89BF-6118594F961A}"/>
                </c:ext>
              </c:extLst>
            </c:dLbl>
            <c:dLbl>
              <c:idx val="10"/>
              <c:layout>
                <c:manualLayout>
                  <c:x val="-2.276607854297139E-3"/>
                  <c:y val="3.478260869565217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AF97-45B7-89BF-6118594F961A}"/>
                </c:ext>
              </c:extLst>
            </c:dLbl>
            <c:dLbl>
              <c:idx val="15"/>
              <c:layout>
                <c:manualLayout>
                  <c:x val="2.2766078542970974E-3"/>
                  <c:y val="1.932367149758447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AF97-45B7-89BF-6118594F961A}"/>
                </c:ext>
              </c:extLst>
            </c:dLbl>
            <c:dLbl>
              <c:idx val="20"/>
              <c:layout>
                <c:manualLayout>
                  <c:x val="-2.7319294251565169E-2"/>
                  <c:y val="-5.410628019323678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AF97-45B7-89BF-6118594F961A}"/>
                </c:ext>
              </c:extLst>
            </c:dLbl>
            <c:dLbl>
              <c:idx val="25"/>
              <c:layout>
                <c:manualLayout>
                  <c:x val="0"/>
                  <c:y val="3.091787439613526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AF97-45B7-89BF-6118594F961A}"/>
                </c:ext>
              </c:extLst>
            </c:dLbl>
            <c:dLbl>
              <c:idx val="30"/>
              <c:layout>
                <c:manualLayout>
                  <c:x val="-2.0489470688673961E-2"/>
                  <c:y val="-5.797101449275362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AF97-45B7-89BF-6118594F961A}"/>
                </c:ext>
              </c:extLst>
            </c:dLbl>
            <c:dLbl>
              <c:idx val="35"/>
              <c:layout>
                <c:manualLayout>
                  <c:x val="2.2766078542970974E-3"/>
                  <c:y val="1.93236714975845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AF97-45B7-89BF-6118594F961A}"/>
                </c:ext>
              </c:extLst>
            </c:dLbl>
            <c:dLbl>
              <c:idx val="40"/>
              <c:layout>
                <c:manualLayout>
                  <c:x val="-6.8298235628914588E-3"/>
                  <c:y val="-7.342995169082125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AF97-45B7-89BF-6118594F961A}"/>
                </c:ext>
              </c:extLst>
            </c:dLbl>
            <c:dLbl>
              <c:idx val="45"/>
              <c:layout>
                <c:manualLayout>
                  <c:x val="-8.3474657017865856E-17"/>
                  <c:y val="1.932367149758447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AF97-45B7-89BF-6118594F961A}"/>
                </c:ext>
              </c:extLst>
            </c:dLbl>
            <c:dLbl>
              <c:idx val="50"/>
              <c:layout>
                <c:manualLayout>
                  <c:x val="-1.1383039271485486E-2"/>
                  <c:y val="-6.956521739130437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AF97-45B7-89BF-6118594F961A}"/>
                </c:ext>
              </c:extLst>
            </c:dLbl>
            <c:spPr>
              <a:noFill/>
              <a:ln>
                <a:noFill/>
              </a:ln>
              <a:effectLst/>
            </c:spPr>
            <c:txPr>
              <a:bodyPr/>
              <a:lstStyle/>
              <a:p>
                <a:pPr>
                  <a:defRPr sz="1000"/>
                </a:pPr>
                <a:endParaRPr lang="fr-FR"/>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I.SANTE!$C$11:$BK$11</c:f>
              <c:numCache>
                <c:formatCode>General</c:formatCode>
                <c:ptCount val="6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pt idx="26">
                  <c:v>2036</c:v>
                </c:pt>
                <c:pt idx="27">
                  <c:v>2037</c:v>
                </c:pt>
                <c:pt idx="28">
                  <c:v>2038</c:v>
                </c:pt>
                <c:pt idx="29">
                  <c:v>2039</c:v>
                </c:pt>
                <c:pt idx="30">
                  <c:v>2040</c:v>
                </c:pt>
                <c:pt idx="31">
                  <c:v>2041</c:v>
                </c:pt>
                <c:pt idx="32">
                  <c:v>2042</c:v>
                </c:pt>
                <c:pt idx="33">
                  <c:v>2043</c:v>
                </c:pt>
                <c:pt idx="34">
                  <c:v>2044</c:v>
                </c:pt>
                <c:pt idx="35">
                  <c:v>2045</c:v>
                </c:pt>
                <c:pt idx="36">
                  <c:v>2046</c:v>
                </c:pt>
                <c:pt idx="37">
                  <c:v>2047</c:v>
                </c:pt>
                <c:pt idx="38">
                  <c:v>2048</c:v>
                </c:pt>
                <c:pt idx="39">
                  <c:v>2049</c:v>
                </c:pt>
                <c:pt idx="40">
                  <c:v>2050</c:v>
                </c:pt>
                <c:pt idx="41">
                  <c:v>2051</c:v>
                </c:pt>
                <c:pt idx="42">
                  <c:v>2052</c:v>
                </c:pt>
                <c:pt idx="43">
                  <c:v>2053</c:v>
                </c:pt>
                <c:pt idx="44">
                  <c:v>2054</c:v>
                </c:pt>
                <c:pt idx="45">
                  <c:v>2055</c:v>
                </c:pt>
                <c:pt idx="46">
                  <c:v>2056</c:v>
                </c:pt>
                <c:pt idx="47">
                  <c:v>2057</c:v>
                </c:pt>
                <c:pt idx="48">
                  <c:v>2058</c:v>
                </c:pt>
                <c:pt idx="49">
                  <c:v>2059</c:v>
                </c:pt>
                <c:pt idx="50">
                  <c:v>2060</c:v>
                </c:pt>
                <c:pt idx="51">
                  <c:v>2061</c:v>
                </c:pt>
                <c:pt idx="52">
                  <c:v>2062</c:v>
                </c:pt>
                <c:pt idx="53">
                  <c:v>2063</c:v>
                </c:pt>
                <c:pt idx="54">
                  <c:v>2064</c:v>
                </c:pt>
                <c:pt idx="55">
                  <c:v>2065</c:v>
                </c:pt>
                <c:pt idx="56">
                  <c:v>2066</c:v>
                </c:pt>
                <c:pt idx="57">
                  <c:v>2067</c:v>
                </c:pt>
                <c:pt idx="58">
                  <c:v>2068</c:v>
                </c:pt>
                <c:pt idx="59">
                  <c:v>2069</c:v>
                </c:pt>
                <c:pt idx="60">
                  <c:v>2070</c:v>
                </c:pt>
              </c:numCache>
            </c:numRef>
          </c:cat>
          <c:val>
            <c:numRef>
              <c:f>I.SANTE!$C$12:$BK$12</c:f>
              <c:numCache>
                <c:formatCode>#\ ##0\ </c:formatCode>
                <c:ptCount val="61"/>
                <c:pt idx="0">
                  <c:v>3140620.9977542697</c:v>
                </c:pt>
                <c:pt idx="1">
                  <c:v>3193645.2248976952</c:v>
                </c:pt>
                <c:pt idx="2">
                  <c:v>3188530.1705849278</c:v>
                </c:pt>
                <c:pt idx="3">
                  <c:v>3191082.6406424013</c:v>
                </c:pt>
                <c:pt idx="4">
                  <c:v>3204691.8381521292</c:v>
                </c:pt>
                <c:pt idx="5">
                  <c:v>3226132.0144054187</c:v>
                </c:pt>
                <c:pt idx="6">
                  <c:v>3252650.0229212865</c:v>
                </c:pt>
                <c:pt idx="7">
                  <c:v>3318619.3439469193</c:v>
                </c:pt>
                <c:pt idx="8">
                  <c:v>3369530.5893243207</c:v>
                </c:pt>
                <c:pt idx="9">
                  <c:v>3423864.479868968</c:v>
                </c:pt>
                <c:pt idx="10">
                  <c:v>3150613.9318100554</c:v>
                </c:pt>
                <c:pt idx="11">
                  <c:v>3359386.9188513807</c:v>
                </c:pt>
                <c:pt idx="12">
                  <c:v>3438867.3019140013</c:v>
                </c:pt>
                <c:pt idx="13">
                  <c:v>3479589.9481450403</c:v>
                </c:pt>
                <c:pt idx="14">
                  <c:v>3527304.5034631295</c:v>
                </c:pt>
                <c:pt idx="15">
                  <c:v>3580402.3965422814</c:v>
                </c:pt>
                <c:pt idx="16">
                  <c:v>3634782.3837057357</c:v>
                </c:pt>
                <c:pt idx="17">
                  <c:v>3694066.5450403043</c:v>
                </c:pt>
                <c:pt idx="18">
                  <c:v>3711962.0672764373</c:v>
                </c:pt>
                <c:pt idx="19">
                  <c:v>3729961.2077439539</c:v>
                </c:pt>
                <c:pt idx="20">
                  <c:v>3749906.2147148028</c:v>
                </c:pt>
                <c:pt idx="21">
                  <c:v>3771445.2528410391</c:v>
                </c:pt>
                <c:pt idx="22">
                  <c:v>3792345.8317015683</c:v>
                </c:pt>
                <c:pt idx="23">
                  <c:v>3829269.103227708</c:v>
                </c:pt>
                <c:pt idx="24">
                  <c:v>3868094.0992009253</c:v>
                </c:pt>
                <c:pt idx="25">
                  <c:v>3909272.9247335563</c:v>
                </c:pt>
                <c:pt idx="26">
                  <c:v>3949374.6475002775</c:v>
                </c:pt>
                <c:pt idx="27">
                  <c:v>3988372.9836466359</c:v>
                </c:pt>
                <c:pt idx="28">
                  <c:v>4028226.1062053777</c:v>
                </c:pt>
                <c:pt idx="29">
                  <c:v>4067341.9056057176</c:v>
                </c:pt>
                <c:pt idx="30">
                  <c:v>4103646.586323638</c:v>
                </c:pt>
                <c:pt idx="31">
                  <c:v>4138671.7631831411</c:v>
                </c:pt>
                <c:pt idx="32">
                  <c:v>4173180.8189426255</c:v>
                </c:pt>
                <c:pt idx="33">
                  <c:v>4207960.559682956</c:v>
                </c:pt>
                <c:pt idx="34">
                  <c:v>4243822.8285215842</c:v>
                </c:pt>
                <c:pt idx="35">
                  <c:v>4279487.1849369733</c:v>
                </c:pt>
                <c:pt idx="36">
                  <c:v>4312354.8599300599</c:v>
                </c:pt>
                <c:pt idx="37">
                  <c:v>4346223.0406942079</c:v>
                </c:pt>
                <c:pt idx="38">
                  <c:v>4381544.6597358016</c:v>
                </c:pt>
                <c:pt idx="39">
                  <c:v>4419226.7953655859</c:v>
                </c:pt>
                <c:pt idx="40">
                  <c:v>4455796.4148913352</c:v>
                </c:pt>
                <c:pt idx="41">
                  <c:v>4493456.6707444359</c:v>
                </c:pt>
                <c:pt idx="42">
                  <c:v>4533585.8347666878</c:v>
                </c:pt>
                <c:pt idx="43">
                  <c:v>4575333.6802742146</c:v>
                </c:pt>
                <c:pt idx="44">
                  <c:v>4619689.7692756085</c:v>
                </c:pt>
                <c:pt idx="45">
                  <c:v>4666231.8081425959</c:v>
                </c:pt>
                <c:pt idx="46">
                  <c:v>4711707.0683585992</c:v>
                </c:pt>
                <c:pt idx="47">
                  <c:v>4759326.4955307646</c:v>
                </c:pt>
                <c:pt idx="48">
                  <c:v>4808131.9972815206</c:v>
                </c:pt>
                <c:pt idx="49">
                  <c:v>4858561.3386255633</c:v>
                </c:pt>
                <c:pt idx="50">
                  <c:v>4909124.0369152045</c:v>
                </c:pt>
                <c:pt idx="51">
                  <c:v>4959247.7903267276</c:v>
                </c:pt>
                <c:pt idx="52">
                  <c:v>5010327.8198916409</c:v>
                </c:pt>
                <c:pt idx="53">
                  <c:v>5062318.406365918</c:v>
                </c:pt>
                <c:pt idx="54">
                  <c:v>5113656.3824589858</c:v>
                </c:pt>
                <c:pt idx="55">
                  <c:v>5163238.8979183743</c:v>
                </c:pt>
                <c:pt idx="56">
                  <c:v>5210444.557585313</c:v>
                </c:pt>
                <c:pt idx="57">
                  <c:v>5258298.9377037808</c:v>
                </c:pt>
                <c:pt idx="58">
                  <c:v>5305748.7409109883</c:v>
                </c:pt>
                <c:pt idx="59">
                  <c:v>5352779.4347487045</c:v>
                </c:pt>
                <c:pt idx="60">
                  <c:v>5397790.4699890018</c:v>
                </c:pt>
              </c:numCache>
            </c:numRef>
          </c:val>
          <c:smooth val="0"/>
          <c:extLst>
            <c:ext xmlns:c16="http://schemas.microsoft.com/office/drawing/2014/chart" uri="{C3380CC4-5D6E-409C-BE32-E72D297353CC}">
              <c16:uniqueId val="{0000000B-AF97-45B7-89BF-6118594F961A}"/>
            </c:ext>
          </c:extLst>
        </c:ser>
        <c:dLbls>
          <c:showLegendKey val="0"/>
          <c:showVal val="1"/>
          <c:showCatName val="0"/>
          <c:showSerName val="0"/>
          <c:showPercent val="0"/>
          <c:showBubbleSize val="0"/>
        </c:dLbls>
        <c:smooth val="0"/>
        <c:axId val="89957504"/>
        <c:axId val="89959040"/>
      </c:lineChart>
      <c:catAx>
        <c:axId val="89957504"/>
        <c:scaling>
          <c:orientation val="minMax"/>
        </c:scaling>
        <c:delete val="0"/>
        <c:axPos val="b"/>
        <c:numFmt formatCode="General" sourceLinked="1"/>
        <c:majorTickMark val="out"/>
        <c:minorTickMark val="none"/>
        <c:tickLblPos val="nextTo"/>
        <c:txPr>
          <a:bodyPr/>
          <a:lstStyle/>
          <a:p>
            <a:pPr>
              <a:defRPr sz="1100"/>
            </a:pPr>
            <a:endParaRPr lang="fr-FR"/>
          </a:p>
        </c:txPr>
        <c:crossAx val="89959040"/>
        <c:crosses val="autoZero"/>
        <c:auto val="1"/>
        <c:lblAlgn val="ctr"/>
        <c:lblOffset val="100"/>
        <c:tickLblSkip val="5"/>
        <c:noMultiLvlLbl val="0"/>
      </c:catAx>
      <c:valAx>
        <c:axId val="89959040"/>
        <c:scaling>
          <c:orientation val="minMax"/>
        </c:scaling>
        <c:delete val="0"/>
        <c:axPos val="l"/>
        <c:majorGridlines/>
        <c:title>
          <c:tx>
            <c:rich>
              <a:bodyPr rot="-5400000" vert="horz"/>
              <a:lstStyle/>
              <a:p>
                <a:pPr>
                  <a:defRPr sz="1200"/>
                </a:pPr>
                <a:r>
                  <a:rPr lang="en-US" sz="1200"/>
                  <a:t>en keuros</a:t>
                </a:r>
              </a:p>
            </c:rich>
          </c:tx>
          <c:layout>
            <c:manualLayout>
              <c:xMode val="edge"/>
              <c:yMode val="edge"/>
              <c:x val="1.1990757153819668E-2"/>
              <c:y val="0.41912111821844983"/>
            </c:manualLayout>
          </c:layout>
          <c:overlay val="0"/>
        </c:title>
        <c:numFmt formatCode="#\ ##0\ " sourceLinked="1"/>
        <c:majorTickMark val="out"/>
        <c:minorTickMark val="none"/>
        <c:tickLblPos val="nextTo"/>
        <c:txPr>
          <a:bodyPr/>
          <a:lstStyle/>
          <a:p>
            <a:pPr>
              <a:defRPr sz="1000"/>
            </a:pPr>
            <a:endParaRPr lang="fr-FR"/>
          </a:p>
        </c:txPr>
        <c:crossAx val="89957504"/>
        <c:crosses val="autoZero"/>
        <c:crossBetween val="between"/>
      </c:valAx>
    </c:plotArea>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Evolution de la valeur du carbone</a:t>
            </a:r>
          </a:p>
        </c:rich>
      </c:tx>
      <c:layout/>
      <c:overlay val="0"/>
    </c:title>
    <c:autoTitleDeleted val="0"/>
    <c:plotArea>
      <c:layout>
        <c:manualLayout>
          <c:layoutTarget val="inner"/>
          <c:xMode val="edge"/>
          <c:yMode val="edge"/>
          <c:x val="0.12653018372703412"/>
          <c:y val="0.13022614300491361"/>
          <c:w val="0.77747789639194798"/>
          <c:h val="0.68400248168005917"/>
        </c:manualLayout>
      </c:layout>
      <c:lineChart>
        <c:grouping val="standard"/>
        <c:varyColors val="0"/>
        <c:ser>
          <c:idx val="1"/>
          <c:order val="0"/>
          <c:tx>
            <c:strRef>
              <c:f>II.CLIMAT!$B$9</c:f>
              <c:strCache>
                <c:ptCount val="1"/>
                <c:pt idx="0">
                  <c:v>Valeur du carbone</c:v>
                </c:pt>
              </c:strCache>
            </c:strRef>
          </c:tx>
          <c:marker>
            <c:symbol val="none"/>
          </c:marker>
          <c:cat>
            <c:numRef>
              <c:f>II.CLIMAT!$C$8:$BK$8</c:f>
              <c:numCache>
                <c:formatCode>General</c:formatCode>
                <c:ptCount val="6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pt idx="26">
                  <c:v>2036</c:v>
                </c:pt>
                <c:pt idx="27">
                  <c:v>2037</c:v>
                </c:pt>
                <c:pt idx="28">
                  <c:v>2038</c:v>
                </c:pt>
                <c:pt idx="29">
                  <c:v>2039</c:v>
                </c:pt>
                <c:pt idx="30">
                  <c:v>2040</c:v>
                </c:pt>
                <c:pt idx="31">
                  <c:v>2041</c:v>
                </c:pt>
                <c:pt idx="32">
                  <c:v>2042</c:v>
                </c:pt>
                <c:pt idx="33">
                  <c:v>2043</c:v>
                </c:pt>
                <c:pt idx="34">
                  <c:v>2044</c:v>
                </c:pt>
                <c:pt idx="35">
                  <c:v>2045</c:v>
                </c:pt>
                <c:pt idx="36">
                  <c:v>2046</c:v>
                </c:pt>
                <c:pt idx="37">
                  <c:v>2047</c:v>
                </c:pt>
                <c:pt idx="38">
                  <c:v>2048</c:v>
                </c:pt>
                <c:pt idx="39">
                  <c:v>2049</c:v>
                </c:pt>
                <c:pt idx="40">
                  <c:v>2050</c:v>
                </c:pt>
                <c:pt idx="41">
                  <c:v>2051</c:v>
                </c:pt>
                <c:pt idx="42">
                  <c:v>2052</c:v>
                </c:pt>
                <c:pt idx="43">
                  <c:v>2053</c:v>
                </c:pt>
                <c:pt idx="44">
                  <c:v>2054</c:v>
                </c:pt>
                <c:pt idx="45">
                  <c:v>2055</c:v>
                </c:pt>
                <c:pt idx="46">
                  <c:v>2056</c:v>
                </c:pt>
                <c:pt idx="47">
                  <c:v>2057</c:v>
                </c:pt>
                <c:pt idx="48">
                  <c:v>2058</c:v>
                </c:pt>
                <c:pt idx="49">
                  <c:v>2059</c:v>
                </c:pt>
                <c:pt idx="50">
                  <c:v>2060</c:v>
                </c:pt>
                <c:pt idx="51">
                  <c:v>2061</c:v>
                </c:pt>
                <c:pt idx="52">
                  <c:v>2062</c:v>
                </c:pt>
                <c:pt idx="53">
                  <c:v>2063</c:v>
                </c:pt>
                <c:pt idx="54">
                  <c:v>2064</c:v>
                </c:pt>
                <c:pt idx="55">
                  <c:v>2065</c:v>
                </c:pt>
                <c:pt idx="56">
                  <c:v>2066</c:v>
                </c:pt>
                <c:pt idx="57">
                  <c:v>2067</c:v>
                </c:pt>
                <c:pt idx="58">
                  <c:v>2068</c:v>
                </c:pt>
                <c:pt idx="59">
                  <c:v>2069</c:v>
                </c:pt>
                <c:pt idx="60">
                  <c:v>2070</c:v>
                </c:pt>
              </c:numCache>
            </c:numRef>
          </c:cat>
          <c:val>
            <c:numRef>
              <c:f>II.CLIMAT!$C$9:$BK$9</c:f>
              <c:numCache>
                <c:formatCode>0.0</c:formatCode>
                <c:ptCount val="61"/>
                <c:pt idx="0">
                  <c:v>33.499957309378878</c:v>
                </c:pt>
                <c:pt idx="1">
                  <c:v>35.470034042793884</c:v>
                </c:pt>
                <c:pt idx="2">
                  <c:v>37.555967709986426</c:v>
                </c:pt>
                <c:pt idx="3">
                  <c:v>39.764571664404457</c:v>
                </c:pt>
                <c:pt idx="4">
                  <c:v>42.103059941472331</c:v>
                </c:pt>
                <c:pt idx="5">
                  <c:v>44.579070822030964</c:v>
                </c:pt>
                <c:pt idx="6">
                  <c:v>47.200691781504695</c:v>
                </c:pt>
                <c:pt idx="7">
                  <c:v>49.976485906287095</c:v>
                </c:pt>
                <c:pt idx="8">
                  <c:v>52.9155198636305</c:v>
                </c:pt>
                <c:pt idx="9">
                  <c:v>67.165432176707426</c:v>
                </c:pt>
                <c:pt idx="10">
                  <c:v>85.252782002515801</c:v>
                </c:pt>
                <c:pt idx="11">
                  <c:v>94.743764238692222</c:v>
                </c:pt>
                <c:pt idx="12">
                  <c:v>105.29135415020244</c:v>
                </c:pt>
                <c:pt idx="13">
                  <c:v>117.01318126703532</c:v>
                </c:pt>
                <c:pt idx="14">
                  <c:v>130.03997052502285</c:v>
                </c:pt>
                <c:pt idx="15">
                  <c:v>144.51700014511755</c:v>
                </c:pt>
                <c:pt idx="16">
                  <c:v>160.6057218147792</c:v>
                </c:pt>
                <c:pt idx="17">
                  <c:v>178.48556124016451</c:v>
                </c:pt>
                <c:pt idx="18">
                  <c:v>198.35591914935733</c:v>
                </c:pt>
                <c:pt idx="19">
                  <c:v>220.43839506235972</c:v>
                </c:pt>
                <c:pt idx="20">
                  <c:v>244.97925862791888</c:v>
                </c:pt>
                <c:pt idx="21">
                  <c:v>262.56226826921869</c:v>
                </c:pt>
                <c:pt idx="22">
                  <c:v>281.40727139428361</c:v>
                </c:pt>
                <c:pt idx="23">
                  <c:v>301.60484564514172</c:v>
                </c:pt>
                <c:pt idx="24">
                  <c:v>323.25206973481778</c:v>
                </c:pt>
                <c:pt idx="25">
                  <c:v>346.45299005170892</c:v>
                </c:pt>
                <c:pt idx="26">
                  <c:v>371.31912075377198</c:v>
                </c:pt>
                <c:pt idx="27">
                  <c:v>397.96997975620212</c:v>
                </c:pt>
                <c:pt idx="28">
                  <c:v>426.53366318880325</c:v>
                </c:pt>
                <c:pt idx="29">
                  <c:v>457.14746108415267</c:v>
                </c:pt>
                <c:pt idx="30">
                  <c:v>489.95851725583765</c:v>
                </c:pt>
                <c:pt idx="31">
                  <c:v>511.9086657668409</c:v>
                </c:pt>
                <c:pt idx="32">
                  <c:v>534.84218124195729</c:v>
                </c:pt>
                <c:pt idx="33">
                  <c:v>558.84831374152816</c:v>
                </c:pt>
                <c:pt idx="34">
                  <c:v>583.93194988198377</c:v>
                </c:pt>
                <c:pt idx="35">
                  <c:v>610.14145289285068</c:v>
                </c:pt>
                <c:pt idx="36">
                  <c:v>637.52735676380996</c:v>
                </c:pt>
                <c:pt idx="37">
                  <c:v>666.14246367821693</c:v>
                </c:pt>
                <c:pt idx="38">
                  <c:v>696.04194581987599</c:v>
                </c:pt>
                <c:pt idx="39">
                  <c:v>727.2834517493643</c:v>
                </c:pt>
                <c:pt idx="40">
                  <c:v>759.92721755500497</c:v>
                </c:pt>
                <c:pt idx="41">
                  <c:v>794.03618299279788</c:v>
                </c:pt>
                <c:pt idx="42">
                  <c:v>829.67611283923475</c:v>
                </c:pt>
                <c:pt idx="43">
                  <c:v>866.91572369097719</c:v>
                </c:pt>
                <c:pt idx="44">
                  <c:v>905.82681645587661</c:v>
                </c:pt>
                <c:pt idx="45">
                  <c:v>946.48441479078963</c:v>
                </c:pt>
                <c:pt idx="46">
                  <c:v>988.96690975310742</c:v>
                </c:pt>
                <c:pt idx="47">
                  <c:v>1033.3562109448994</c:v>
                </c:pt>
                <c:pt idx="48">
                  <c:v>1079.7379044410886</c:v>
                </c:pt>
                <c:pt idx="49">
                  <c:v>1128.2014178061568</c:v>
                </c:pt>
                <c:pt idx="50">
                  <c:v>1178.8401925175438</c:v>
                </c:pt>
                <c:pt idx="51">
                  <c:v>1178.8401925175438</c:v>
                </c:pt>
                <c:pt idx="52">
                  <c:v>1178.8401925175438</c:v>
                </c:pt>
                <c:pt idx="53">
                  <c:v>1178.8401925175438</c:v>
                </c:pt>
                <c:pt idx="54">
                  <c:v>1178.8401925175438</c:v>
                </c:pt>
                <c:pt idx="55">
                  <c:v>1178.8401925175438</c:v>
                </c:pt>
                <c:pt idx="56">
                  <c:v>1178.8401925175438</c:v>
                </c:pt>
                <c:pt idx="57">
                  <c:v>1178.8401925175438</c:v>
                </c:pt>
                <c:pt idx="58">
                  <c:v>1178.8401925175438</c:v>
                </c:pt>
                <c:pt idx="59">
                  <c:v>1178.8401925175438</c:v>
                </c:pt>
                <c:pt idx="60">
                  <c:v>1178.8401925175438</c:v>
                </c:pt>
              </c:numCache>
            </c:numRef>
          </c:val>
          <c:smooth val="0"/>
          <c:extLst>
            <c:ext xmlns:c16="http://schemas.microsoft.com/office/drawing/2014/chart" uri="{C3380CC4-5D6E-409C-BE32-E72D297353CC}">
              <c16:uniqueId val="{00000006-A489-4E4C-8C11-C89183EDCB4B}"/>
            </c:ext>
          </c:extLst>
        </c:ser>
        <c:ser>
          <c:idx val="0"/>
          <c:order val="1"/>
          <c:tx>
            <c:strRef>
              <c:f>II.CLIMAT!$B$9</c:f>
              <c:strCache>
                <c:ptCount val="1"/>
                <c:pt idx="0">
                  <c:v>Valeur du carbone</c:v>
                </c:pt>
              </c:strCache>
            </c:strRef>
          </c:tx>
          <c:marker>
            <c:symbol val="none"/>
          </c:marker>
          <c:dLbls>
            <c:dLbl>
              <c:idx val="20"/>
              <c:layout/>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A489-4E4C-8C11-C89183EDCB4B}"/>
                </c:ext>
              </c:extLst>
            </c:dLbl>
            <c:dLbl>
              <c:idx val="30"/>
              <c:layout/>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A489-4E4C-8C11-C89183EDCB4B}"/>
                </c:ext>
              </c:extLst>
            </c:dLbl>
            <c:dLbl>
              <c:idx val="40"/>
              <c:layout/>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A489-4E4C-8C11-C89183EDCB4B}"/>
                </c:ext>
              </c:extLst>
            </c:dLbl>
            <c:dLbl>
              <c:idx val="50"/>
              <c:layout/>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A489-4E4C-8C11-C89183EDCB4B}"/>
                </c:ext>
              </c:extLst>
            </c:dLbl>
            <c:spPr>
              <a:noFill/>
              <a:ln>
                <a:noFill/>
              </a:ln>
              <a:effectLst/>
            </c:spPr>
            <c:txPr>
              <a:bodyPr/>
              <a:lstStyle/>
              <a:p>
                <a:pPr>
                  <a:defRPr sz="1100"/>
                </a:pPr>
                <a:endParaRPr lang="fr-FR"/>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II.CLIMAT!$C$8:$BK$8</c:f>
              <c:numCache>
                <c:formatCode>General</c:formatCode>
                <c:ptCount val="6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pt idx="26">
                  <c:v>2036</c:v>
                </c:pt>
                <c:pt idx="27">
                  <c:v>2037</c:v>
                </c:pt>
                <c:pt idx="28">
                  <c:v>2038</c:v>
                </c:pt>
                <c:pt idx="29">
                  <c:v>2039</c:v>
                </c:pt>
                <c:pt idx="30">
                  <c:v>2040</c:v>
                </c:pt>
                <c:pt idx="31">
                  <c:v>2041</c:v>
                </c:pt>
                <c:pt idx="32">
                  <c:v>2042</c:v>
                </c:pt>
                <c:pt idx="33">
                  <c:v>2043</c:v>
                </c:pt>
                <c:pt idx="34">
                  <c:v>2044</c:v>
                </c:pt>
                <c:pt idx="35">
                  <c:v>2045</c:v>
                </c:pt>
                <c:pt idx="36">
                  <c:v>2046</c:v>
                </c:pt>
                <c:pt idx="37">
                  <c:v>2047</c:v>
                </c:pt>
                <c:pt idx="38">
                  <c:v>2048</c:v>
                </c:pt>
                <c:pt idx="39">
                  <c:v>2049</c:v>
                </c:pt>
                <c:pt idx="40">
                  <c:v>2050</c:v>
                </c:pt>
                <c:pt idx="41">
                  <c:v>2051</c:v>
                </c:pt>
                <c:pt idx="42">
                  <c:v>2052</c:v>
                </c:pt>
                <c:pt idx="43">
                  <c:v>2053</c:v>
                </c:pt>
                <c:pt idx="44">
                  <c:v>2054</c:v>
                </c:pt>
                <c:pt idx="45">
                  <c:v>2055</c:v>
                </c:pt>
                <c:pt idx="46">
                  <c:v>2056</c:v>
                </c:pt>
                <c:pt idx="47">
                  <c:v>2057</c:v>
                </c:pt>
                <c:pt idx="48">
                  <c:v>2058</c:v>
                </c:pt>
                <c:pt idx="49">
                  <c:v>2059</c:v>
                </c:pt>
                <c:pt idx="50">
                  <c:v>2060</c:v>
                </c:pt>
                <c:pt idx="51">
                  <c:v>2061</c:v>
                </c:pt>
                <c:pt idx="52">
                  <c:v>2062</c:v>
                </c:pt>
                <c:pt idx="53">
                  <c:v>2063</c:v>
                </c:pt>
                <c:pt idx="54">
                  <c:v>2064</c:v>
                </c:pt>
                <c:pt idx="55">
                  <c:v>2065</c:v>
                </c:pt>
                <c:pt idx="56">
                  <c:v>2066</c:v>
                </c:pt>
                <c:pt idx="57">
                  <c:v>2067</c:v>
                </c:pt>
                <c:pt idx="58">
                  <c:v>2068</c:v>
                </c:pt>
                <c:pt idx="59">
                  <c:v>2069</c:v>
                </c:pt>
                <c:pt idx="60">
                  <c:v>2070</c:v>
                </c:pt>
              </c:numCache>
            </c:numRef>
          </c:cat>
          <c:val>
            <c:numRef>
              <c:f>II.CLIMAT!$C$9:$BK$9</c:f>
              <c:numCache>
                <c:formatCode>0.0</c:formatCode>
                <c:ptCount val="61"/>
                <c:pt idx="0">
                  <c:v>33.499957309378878</c:v>
                </c:pt>
                <c:pt idx="1">
                  <c:v>35.470034042793884</c:v>
                </c:pt>
                <c:pt idx="2">
                  <c:v>37.555967709986426</c:v>
                </c:pt>
                <c:pt idx="3">
                  <c:v>39.764571664404457</c:v>
                </c:pt>
                <c:pt idx="4">
                  <c:v>42.103059941472331</c:v>
                </c:pt>
                <c:pt idx="5">
                  <c:v>44.579070822030964</c:v>
                </c:pt>
                <c:pt idx="6">
                  <c:v>47.200691781504695</c:v>
                </c:pt>
                <c:pt idx="7">
                  <c:v>49.976485906287095</c:v>
                </c:pt>
                <c:pt idx="8">
                  <c:v>52.9155198636305</c:v>
                </c:pt>
                <c:pt idx="9">
                  <c:v>67.165432176707426</c:v>
                </c:pt>
                <c:pt idx="10">
                  <c:v>85.252782002515801</c:v>
                </c:pt>
                <c:pt idx="11">
                  <c:v>94.743764238692222</c:v>
                </c:pt>
                <c:pt idx="12">
                  <c:v>105.29135415020244</c:v>
                </c:pt>
                <c:pt idx="13">
                  <c:v>117.01318126703532</c:v>
                </c:pt>
                <c:pt idx="14">
                  <c:v>130.03997052502285</c:v>
                </c:pt>
                <c:pt idx="15">
                  <c:v>144.51700014511755</c:v>
                </c:pt>
                <c:pt idx="16">
                  <c:v>160.6057218147792</c:v>
                </c:pt>
                <c:pt idx="17">
                  <c:v>178.48556124016451</c:v>
                </c:pt>
                <c:pt idx="18">
                  <c:v>198.35591914935733</c:v>
                </c:pt>
                <c:pt idx="19">
                  <c:v>220.43839506235972</c:v>
                </c:pt>
                <c:pt idx="20">
                  <c:v>244.97925862791888</c:v>
                </c:pt>
                <c:pt idx="21">
                  <c:v>262.56226826921869</c:v>
                </c:pt>
                <c:pt idx="22">
                  <c:v>281.40727139428361</c:v>
                </c:pt>
                <c:pt idx="23">
                  <c:v>301.60484564514172</c:v>
                </c:pt>
                <c:pt idx="24">
                  <c:v>323.25206973481778</c:v>
                </c:pt>
                <c:pt idx="25">
                  <c:v>346.45299005170892</c:v>
                </c:pt>
                <c:pt idx="26">
                  <c:v>371.31912075377198</c:v>
                </c:pt>
                <c:pt idx="27">
                  <c:v>397.96997975620212</c:v>
                </c:pt>
                <c:pt idx="28">
                  <c:v>426.53366318880325</c:v>
                </c:pt>
                <c:pt idx="29">
                  <c:v>457.14746108415267</c:v>
                </c:pt>
                <c:pt idx="30">
                  <c:v>489.95851725583765</c:v>
                </c:pt>
                <c:pt idx="31">
                  <c:v>511.9086657668409</c:v>
                </c:pt>
                <c:pt idx="32">
                  <c:v>534.84218124195729</c:v>
                </c:pt>
                <c:pt idx="33">
                  <c:v>558.84831374152816</c:v>
                </c:pt>
                <c:pt idx="34">
                  <c:v>583.93194988198377</c:v>
                </c:pt>
                <c:pt idx="35">
                  <c:v>610.14145289285068</c:v>
                </c:pt>
                <c:pt idx="36">
                  <c:v>637.52735676380996</c:v>
                </c:pt>
                <c:pt idx="37">
                  <c:v>666.14246367821693</c:v>
                </c:pt>
                <c:pt idx="38">
                  <c:v>696.04194581987599</c:v>
                </c:pt>
                <c:pt idx="39">
                  <c:v>727.2834517493643</c:v>
                </c:pt>
                <c:pt idx="40">
                  <c:v>759.92721755500497</c:v>
                </c:pt>
                <c:pt idx="41">
                  <c:v>794.03618299279788</c:v>
                </c:pt>
                <c:pt idx="42">
                  <c:v>829.67611283923475</c:v>
                </c:pt>
                <c:pt idx="43">
                  <c:v>866.91572369097719</c:v>
                </c:pt>
                <c:pt idx="44">
                  <c:v>905.82681645587661</c:v>
                </c:pt>
                <c:pt idx="45">
                  <c:v>946.48441479078963</c:v>
                </c:pt>
                <c:pt idx="46">
                  <c:v>988.96690975310742</c:v>
                </c:pt>
                <c:pt idx="47">
                  <c:v>1033.3562109448994</c:v>
                </c:pt>
                <c:pt idx="48">
                  <c:v>1079.7379044410886</c:v>
                </c:pt>
                <c:pt idx="49">
                  <c:v>1128.2014178061568</c:v>
                </c:pt>
                <c:pt idx="50">
                  <c:v>1178.8401925175438</c:v>
                </c:pt>
                <c:pt idx="51">
                  <c:v>1178.8401925175438</c:v>
                </c:pt>
                <c:pt idx="52">
                  <c:v>1178.8401925175438</c:v>
                </c:pt>
                <c:pt idx="53">
                  <c:v>1178.8401925175438</c:v>
                </c:pt>
                <c:pt idx="54">
                  <c:v>1178.8401925175438</c:v>
                </c:pt>
                <c:pt idx="55">
                  <c:v>1178.8401925175438</c:v>
                </c:pt>
                <c:pt idx="56">
                  <c:v>1178.8401925175438</c:v>
                </c:pt>
                <c:pt idx="57">
                  <c:v>1178.8401925175438</c:v>
                </c:pt>
                <c:pt idx="58">
                  <c:v>1178.8401925175438</c:v>
                </c:pt>
                <c:pt idx="59">
                  <c:v>1178.8401925175438</c:v>
                </c:pt>
                <c:pt idx="60">
                  <c:v>1178.8401925175438</c:v>
                </c:pt>
              </c:numCache>
            </c:numRef>
          </c:val>
          <c:smooth val="0"/>
          <c:extLst>
            <c:ext xmlns:c16="http://schemas.microsoft.com/office/drawing/2014/chart" uri="{C3380CC4-5D6E-409C-BE32-E72D297353CC}">
              <c16:uniqueId val="{00000005-A489-4E4C-8C11-C89183EDCB4B}"/>
            </c:ext>
          </c:extLst>
        </c:ser>
        <c:dLbls>
          <c:showLegendKey val="0"/>
          <c:showVal val="0"/>
          <c:showCatName val="0"/>
          <c:showSerName val="0"/>
          <c:showPercent val="0"/>
          <c:showBubbleSize val="0"/>
        </c:dLbls>
        <c:smooth val="0"/>
        <c:axId val="88347008"/>
        <c:axId val="88348544"/>
      </c:lineChart>
      <c:catAx>
        <c:axId val="88347008"/>
        <c:scaling>
          <c:orientation val="minMax"/>
        </c:scaling>
        <c:delete val="0"/>
        <c:axPos val="b"/>
        <c:numFmt formatCode="General" sourceLinked="1"/>
        <c:majorTickMark val="out"/>
        <c:minorTickMark val="none"/>
        <c:tickLblPos val="nextTo"/>
        <c:txPr>
          <a:bodyPr/>
          <a:lstStyle/>
          <a:p>
            <a:pPr>
              <a:defRPr sz="1100"/>
            </a:pPr>
            <a:endParaRPr lang="fr-FR"/>
          </a:p>
        </c:txPr>
        <c:crossAx val="88348544"/>
        <c:crosses val="autoZero"/>
        <c:auto val="1"/>
        <c:lblAlgn val="ctr"/>
        <c:lblOffset val="100"/>
        <c:tickLblSkip val="5"/>
        <c:tickMarkSkip val="1"/>
        <c:noMultiLvlLbl val="0"/>
      </c:catAx>
      <c:valAx>
        <c:axId val="88348544"/>
        <c:scaling>
          <c:orientation val="minMax"/>
        </c:scaling>
        <c:delete val="0"/>
        <c:axPos val="l"/>
        <c:majorGridlines/>
        <c:title>
          <c:tx>
            <c:rich>
              <a:bodyPr rot="-5400000" vert="horz"/>
              <a:lstStyle/>
              <a:p>
                <a:pPr>
                  <a:defRPr sz="1200"/>
                </a:pPr>
                <a:r>
                  <a:rPr lang="en-US" sz="1200"/>
                  <a:t>euros/tCO2</a:t>
                </a:r>
              </a:p>
            </c:rich>
          </c:tx>
          <c:layout>
            <c:manualLayout>
              <c:xMode val="edge"/>
              <c:yMode val="edge"/>
              <c:x val="1.1777727938185748E-2"/>
              <c:y val="0.37764280636393832"/>
            </c:manualLayout>
          </c:layout>
          <c:overlay val="0"/>
        </c:title>
        <c:numFmt formatCode="0" sourceLinked="0"/>
        <c:majorTickMark val="out"/>
        <c:minorTickMark val="none"/>
        <c:tickLblPos val="nextTo"/>
        <c:txPr>
          <a:bodyPr/>
          <a:lstStyle/>
          <a:p>
            <a:pPr>
              <a:defRPr sz="1200"/>
            </a:pPr>
            <a:endParaRPr lang="fr-FR"/>
          </a:p>
        </c:txPr>
        <c:crossAx val="88347008"/>
        <c:crosses val="autoZero"/>
        <c:crossBetween val="between"/>
      </c:valAx>
    </c:plotArea>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a:t>Evolution du bénéfice socio-économique privé d'un diplômé de licence en fonction de la date de son diplôme</a:t>
            </a:r>
          </a:p>
        </c:rich>
      </c:tx>
      <c:layout/>
      <c:overlay val="1"/>
    </c:title>
    <c:autoTitleDeleted val="0"/>
    <c:plotArea>
      <c:layout>
        <c:manualLayout>
          <c:layoutTarget val="inner"/>
          <c:xMode val="edge"/>
          <c:yMode val="edge"/>
          <c:x val="0.1212243914463207"/>
          <c:y val="0.14394023823945085"/>
          <c:w val="0.80616505244266201"/>
          <c:h val="0.78114220337842388"/>
        </c:manualLayout>
      </c:layout>
      <c:lineChart>
        <c:grouping val="standard"/>
        <c:varyColors val="0"/>
        <c:ser>
          <c:idx val="0"/>
          <c:order val="0"/>
          <c:tx>
            <c:strRef>
              <c:f>'VI. DIPLÔME'!$B$21</c:f>
              <c:strCache>
                <c:ptCount val="1"/>
                <c:pt idx="0">
                  <c:v>Bénéfice socio-économique privé</c:v>
                </c:pt>
              </c:strCache>
            </c:strRef>
          </c:tx>
          <c:marker>
            <c:symbol val="none"/>
          </c:marker>
          <c:dLbls>
            <c:dLbl>
              <c:idx val="0"/>
              <c:layout>
                <c:manualLayout>
                  <c:x val="-1.3023255813953489E-2"/>
                  <c:y val="4.786324786324786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576A-4353-AC8F-131DDD5CCB50}"/>
                </c:ext>
              </c:extLst>
            </c:dLbl>
            <c:dLbl>
              <c:idx val="5"/>
              <c:layout>
                <c:manualLayout>
                  <c:x val="-2.5794050717620526E-17"/>
                  <c:y val="1.249121434864808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576A-4353-AC8F-131DDD5CCB50}"/>
                </c:ext>
              </c:extLst>
            </c:dLbl>
            <c:dLbl>
              <c:idx val="10"/>
              <c:layout>
                <c:manualLayout>
                  <c:x val="0"/>
                  <c:y val="-2.997891443675540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576A-4353-AC8F-131DDD5CCB50}"/>
                </c:ext>
              </c:extLst>
            </c:dLbl>
            <c:dLbl>
              <c:idx val="15"/>
              <c:layout>
                <c:manualLayout>
                  <c:x val="0"/>
                  <c:y val="2.248418582756655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576A-4353-AC8F-131DDD5CCB50}"/>
                </c:ext>
              </c:extLst>
            </c:dLbl>
            <c:dLbl>
              <c:idx val="20"/>
              <c:layout>
                <c:manualLayout>
                  <c:x val="-5.6278578965881631E-3"/>
                  <c:y val="-3.747364304594426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576A-4353-AC8F-131DDD5CCB50}"/>
                </c:ext>
              </c:extLst>
            </c:dLbl>
            <c:dLbl>
              <c:idx val="25"/>
              <c:layout>
                <c:manualLayout>
                  <c:x val="-1.031762028704821E-16"/>
                  <c:y val="1.498945721837770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576A-4353-AC8F-131DDD5CCB50}"/>
                </c:ext>
              </c:extLst>
            </c:dLbl>
            <c:dLbl>
              <c:idx val="30"/>
              <c:layout>
                <c:manualLayout>
                  <c:x val="-2.8139289482940555E-3"/>
                  <c:y val="-3.997188591567387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576A-4353-AC8F-131DDD5CCB50}"/>
                </c:ext>
              </c:extLst>
            </c:dLbl>
            <c:dLbl>
              <c:idx val="35"/>
              <c:layout>
                <c:manualLayout>
                  <c:x val="1.4069644741470278E-3"/>
                  <c:y val="1.498945721837765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576A-4353-AC8F-131DDD5CCB50}"/>
                </c:ext>
              </c:extLst>
            </c:dLbl>
            <c:dLbl>
              <c:idx val="40"/>
              <c:layout>
                <c:manualLayout>
                  <c:x val="4.2208934224409805E-3"/>
                  <c:y val="-3.997188591567387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576A-4353-AC8F-131DDD5CCB50}"/>
                </c:ext>
              </c:extLst>
            </c:dLbl>
            <c:dLbl>
              <c:idx val="45"/>
              <c:layout>
                <c:manualLayout>
                  <c:x val="1.4069644741470278E-3"/>
                  <c:y val="1.748770008810732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576A-4353-AC8F-131DDD5CCB50}"/>
                </c:ext>
              </c:extLst>
            </c:dLbl>
            <c:dLbl>
              <c:idx val="50"/>
              <c:layout>
                <c:manualLayout>
                  <c:x val="-8.4417868448821674E-3"/>
                  <c:y val="-4.496837165513315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576A-4353-AC8F-131DDD5CCB50}"/>
                </c:ext>
              </c:extLst>
            </c:dLbl>
            <c:spPr>
              <a:noFill/>
              <a:ln>
                <a:noFill/>
              </a:ln>
              <a:effectLst/>
            </c:spPr>
            <c:txPr>
              <a:bodyPr/>
              <a:lstStyle/>
              <a:p>
                <a:pPr>
                  <a:defRPr sz="1000"/>
                </a:pPr>
                <a:endParaRPr lang="fr-FR"/>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'VI. DIPLÔME'!$C$16:$BM$16</c:f>
              <c:numCache>
                <c:formatCode>General</c:formatCode>
                <c:ptCount val="63"/>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pt idx="18">
                  <c:v>2026</c:v>
                </c:pt>
                <c:pt idx="19">
                  <c:v>2027</c:v>
                </c:pt>
                <c:pt idx="20">
                  <c:v>2028</c:v>
                </c:pt>
                <c:pt idx="21">
                  <c:v>2029</c:v>
                </c:pt>
                <c:pt idx="22">
                  <c:v>2030</c:v>
                </c:pt>
                <c:pt idx="23">
                  <c:v>2031</c:v>
                </c:pt>
                <c:pt idx="24">
                  <c:v>2032</c:v>
                </c:pt>
                <c:pt idx="25">
                  <c:v>2033</c:v>
                </c:pt>
                <c:pt idx="26">
                  <c:v>2034</c:v>
                </c:pt>
                <c:pt idx="27">
                  <c:v>2035</c:v>
                </c:pt>
                <c:pt idx="28">
                  <c:v>2036</c:v>
                </c:pt>
                <c:pt idx="29">
                  <c:v>2037</c:v>
                </c:pt>
                <c:pt idx="30">
                  <c:v>2038</c:v>
                </c:pt>
                <c:pt idx="31">
                  <c:v>2039</c:v>
                </c:pt>
                <c:pt idx="32">
                  <c:v>2040</c:v>
                </c:pt>
                <c:pt idx="33">
                  <c:v>2041</c:v>
                </c:pt>
                <c:pt idx="34">
                  <c:v>2042</c:v>
                </c:pt>
                <c:pt idx="35">
                  <c:v>2043</c:v>
                </c:pt>
                <c:pt idx="36">
                  <c:v>2044</c:v>
                </c:pt>
                <c:pt idx="37">
                  <c:v>2045</c:v>
                </c:pt>
                <c:pt idx="38">
                  <c:v>2046</c:v>
                </c:pt>
                <c:pt idx="39">
                  <c:v>2047</c:v>
                </c:pt>
                <c:pt idx="40">
                  <c:v>2048</c:v>
                </c:pt>
                <c:pt idx="41">
                  <c:v>2049</c:v>
                </c:pt>
                <c:pt idx="42">
                  <c:v>2050</c:v>
                </c:pt>
                <c:pt idx="43">
                  <c:v>2051</c:v>
                </c:pt>
                <c:pt idx="44">
                  <c:v>2052</c:v>
                </c:pt>
                <c:pt idx="45">
                  <c:v>2053</c:v>
                </c:pt>
                <c:pt idx="46">
                  <c:v>2054</c:v>
                </c:pt>
                <c:pt idx="47">
                  <c:v>2055</c:v>
                </c:pt>
                <c:pt idx="48">
                  <c:v>2056</c:v>
                </c:pt>
                <c:pt idx="49">
                  <c:v>2057</c:v>
                </c:pt>
                <c:pt idx="50">
                  <c:v>2058</c:v>
                </c:pt>
                <c:pt idx="51">
                  <c:v>2059</c:v>
                </c:pt>
                <c:pt idx="52">
                  <c:v>2060</c:v>
                </c:pt>
                <c:pt idx="53">
                  <c:v>2061</c:v>
                </c:pt>
                <c:pt idx="54">
                  <c:v>2062</c:v>
                </c:pt>
                <c:pt idx="55">
                  <c:v>2063</c:v>
                </c:pt>
                <c:pt idx="56">
                  <c:v>2064</c:v>
                </c:pt>
                <c:pt idx="57">
                  <c:v>2065</c:v>
                </c:pt>
                <c:pt idx="58">
                  <c:v>2066</c:v>
                </c:pt>
                <c:pt idx="59">
                  <c:v>2067</c:v>
                </c:pt>
                <c:pt idx="60">
                  <c:v>2068</c:v>
                </c:pt>
                <c:pt idx="61">
                  <c:v>2069</c:v>
                </c:pt>
                <c:pt idx="62">
                  <c:v>2070</c:v>
                </c:pt>
              </c:numCache>
            </c:numRef>
          </c:cat>
          <c:val>
            <c:numRef>
              <c:f>'VI. DIPLÔME'!$C$21:$BM$21</c:f>
              <c:numCache>
                <c:formatCode>_-* #\ ##0\ _€_-;\-* #\ ##0\ _€_-;_-* "-"??\ _€_-;_-@_-</c:formatCode>
                <c:ptCount val="63"/>
                <c:pt idx="0">
                  <c:v>43387.386434661843</c:v>
                </c:pt>
                <c:pt idx="1">
                  <c:v>41916.182403012099</c:v>
                </c:pt>
                <c:pt idx="2">
                  <c:v>42529.327602226796</c:v>
                </c:pt>
                <c:pt idx="3">
                  <c:v>43247.365445268078</c:v>
                </c:pt>
                <c:pt idx="4">
                  <c:v>43178.098946468504</c:v>
                </c:pt>
                <c:pt idx="5">
                  <c:v>43212.663714183807</c:v>
                </c:pt>
                <c:pt idx="6">
                  <c:v>43396.955298462359</c:v>
                </c:pt>
                <c:pt idx="7">
                  <c:v>43687.291598314412</c:v>
                </c:pt>
                <c:pt idx="8">
                  <c:v>44046.390347363224</c:v>
                </c:pt>
                <c:pt idx="9">
                  <c:v>44939.726686769282</c:v>
                </c:pt>
                <c:pt idx="10">
                  <c:v>45629.151177926004</c:v>
                </c:pt>
                <c:pt idx="11">
                  <c:v>46364.924081606259</c:v>
                </c:pt>
                <c:pt idx="12">
                  <c:v>42664.648854447252</c:v>
                </c:pt>
                <c:pt idx="13">
                  <c:v>45491.788699313911</c:v>
                </c:pt>
                <c:pt idx="14">
                  <c:v>46568.08770248486</c:v>
                </c:pt>
                <c:pt idx="15">
                  <c:v>47119.541304695333</c:v>
                </c:pt>
                <c:pt idx="16">
                  <c:v>47765.677198191755</c:v>
                </c:pt>
                <c:pt idx="17">
                  <c:v>48484.712602771302</c:v>
                </c:pt>
                <c:pt idx="18">
                  <c:v>49221.109732744386</c:v>
                </c:pt>
                <c:pt idx="19">
                  <c:v>50023.917687229827</c:v>
                </c:pt>
                <c:pt idx="20">
                  <c:v>50266.253368083278</c:v>
                </c:pt>
                <c:pt idx="21">
                  <c:v>50509.992215288621</c:v>
                </c:pt>
                <c:pt idx="22">
                  <c:v>50780.081390677333</c:v>
                </c:pt>
                <c:pt idx="23">
                  <c:v>51071.756447732158</c:v>
                </c:pt>
                <c:pt idx="24">
                  <c:v>51354.785684966206</c:v>
                </c:pt>
                <c:pt idx="25">
                  <c:v>51854.789318643765</c:v>
                </c:pt>
                <c:pt idx="26">
                  <c:v>52380.54552229929</c:v>
                </c:pt>
                <c:pt idx="27">
                  <c:v>52938.176564887523</c:v>
                </c:pt>
                <c:pt idx="28">
                  <c:v>53481.221811728545</c:v>
                </c:pt>
                <c:pt idx="29">
                  <c:v>54009.325334915906</c:v>
                </c:pt>
                <c:pt idx="30">
                  <c:v>54549.004113884905</c:v>
                </c:pt>
                <c:pt idx="31">
                  <c:v>55078.698288479543</c:v>
                </c:pt>
                <c:pt idx="32">
                  <c:v>55570.325154902057</c:v>
                </c:pt>
                <c:pt idx="33">
                  <c:v>56044.625371976603</c:v>
                </c:pt>
                <c:pt idx="34">
                  <c:v>56511.936435198833</c:v>
                </c:pt>
                <c:pt idx="35">
                  <c:v>56982.913031522854</c:v>
                </c:pt>
                <c:pt idx="36">
                  <c:v>57468.548891783539</c:v>
                </c:pt>
                <c:pt idx="37">
                  <c:v>57951.504682627856</c:v>
                </c:pt>
                <c:pt idx="38">
                  <c:v>58396.588670254518</c:v>
                </c:pt>
                <c:pt idx="39">
                  <c:v>58855.221200585256</c:v>
                </c:pt>
                <c:pt idx="40">
                  <c:v>59333.535746891597</c:v>
                </c:pt>
                <c:pt idx="41">
                  <c:v>59843.815685826157</c:v>
                </c:pt>
                <c:pt idx="42">
                  <c:v>60339.03027243547</c:v>
                </c:pt>
                <c:pt idx="43">
                  <c:v>60849.013922135789</c:v>
                </c:pt>
                <c:pt idx="44">
                  <c:v>61392.430770054147</c:v>
                </c:pt>
                <c:pt idx="45">
                  <c:v>61957.767306855734</c:v>
                </c:pt>
                <c:pt idx="46">
                  <c:v>62558.423878165268</c:v>
                </c:pt>
                <c:pt idx="47">
                  <c:v>63188.68191301413</c:v>
                </c:pt>
                <c:pt idx="48">
                  <c:v>63804.493958117899</c:v>
                </c:pt>
                <c:pt idx="49">
                  <c:v>64449.341655399279</c:v>
                </c:pt>
                <c:pt idx="50">
                  <c:v>65110.250811337923</c:v>
                </c:pt>
                <c:pt idx="51">
                  <c:v>65793.149505678608</c:v>
                </c:pt>
                <c:pt idx="52">
                  <c:v>66477.854078930322</c:v>
                </c:pt>
                <c:pt idx="53">
                  <c:v>67156.614595088176</c:v>
                </c:pt>
                <c:pt idx="54">
                  <c:v>67848.324710014815</c:v>
                </c:pt>
                <c:pt idx="55">
                  <c:v>68552.365307711108</c:v>
                </c:pt>
                <c:pt idx="56">
                  <c:v>69247.568455514876</c:v>
                </c:pt>
                <c:pt idx="57">
                  <c:v>69918.999693102174</c:v>
                </c:pt>
                <c:pt idx="58">
                  <c:v>70558.244277561753</c:v>
                </c:pt>
                <c:pt idx="59">
                  <c:v>71206.273635677586</c:v>
                </c:pt>
                <c:pt idx="60">
                  <c:v>71848.824337180107</c:v>
                </c:pt>
                <c:pt idx="61">
                  <c:v>72485.699587971118</c:v>
                </c:pt>
                <c:pt idx="62">
                  <c:v>73095.225240642612</c:v>
                </c:pt>
              </c:numCache>
            </c:numRef>
          </c:val>
          <c:smooth val="0"/>
          <c:extLst>
            <c:ext xmlns:c16="http://schemas.microsoft.com/office/drawing/2014/chart" uri="{C3380CC4-5D6E-409C-BE32-E72D297353CC}">
              <c16:uniqueId val="{0000000B-576A-4353-AC8F-131DDD5CCB50}"/>
            </c:ext>
          </c:extLst>
        </c:ser>
        <c:dLbls>
          <c:showLegendKey val="0"/>
          <c:showVal val="1"/>
          <c:showCatName val="0"/>
          <c:showSerName val="0"/>
          <c:showPercent val="0"/>
          <c:showBubbleSize val="0"/>
        </c:dLbls>
        <c:smooth val="0"/>
        <c:axId val="150553344"/>
        <c:axId val="150554880"/>
      </c:lineChart>
      <c:catAx>
        <c:axId val="150553344"/>
        <c:scaling>
          <c:orientation val="minMax"/>
        </c:scaling>
        <c:delete val="0"/>
        <c:axPos val="b"/>
        <c:numFmt formatCode="General" sourceLinked="1"/>
        <c:majorTickMark val="out"/>
        <c:minorTickMark val="none"/>
        <c:tickLblPos val="nextTo"/>
        <c:txPr>
          <a:bodyPr/>
          <a:lstStyle/>
          <a:p>
            <a:pPr>
              <a:defRPr sz="1100"/>
            </a:pPr>
            <a:endParaRPr lang="fr-FR"/>
          </a:p>
        </c:txPr>
        <c:crossAx val="150554880"/>
        <c:crosses val="autoZero"/>
        <c:auto val="1"/>
        <c:lblAlgn val="ctr"/>
        <c:lblOffset val="100"/>
        <c:tickLblSkip val="5"/>
        <c:noMultiLvlLbl val="0"/>
      </c:catAx>
      <c:valAx>
        <c:axId val="150554880"/>
        <c:scaling>
          <c:orientation val="minMax"/>
        </c:scaling>
        <c:delete val="0"/>
        <c:axPos val="l"/>
        <c:majorGridlines/>
        <c:title>
          <c:tx>
            <c:rich>
              <a:bodyPr rot="-5400000" vert="horz"/>
              <a:lstStyle/>
              <a:p>
                <a:pPr>
                  <a:defRPr sz="1200"/>
                </a:pPr>
                <a:r>
                  <a:rPr lang="en-US" sz="1200"/>
                  <a:t>en euros</a:t>
                </a:r>
              </a:p>
            </c:rich>
          </c:tx>
          <c:layout>
            <c:manualLayout>
              <c:xMode val="edge"/>
              <c:yMode val="edge"/>
              <c:x val="1.1990757153819668E-2"/>
              <c:y val="0.41912111821844983"/>
            </c:manualLayout>
          </c:layout>
          <c:overlay val="0"/>
        </c:title>
        <c:numFmt formatCode="_-* #\ ##0\ _€_-;\-* #\ ##0\ _€_-;_-* &quot;-&quot;??\ _€_-;_-@_-" sourceLinked="1"/>
        <c:majorTickMark val="out"/>
        <c:minorTickMark val="none"/>
        <c:tickLblPos val="nextTo"/>
        <c:txPr>
          <a:bodyPr/>
          <a:lstStyle/>
          <a:p>
            <a:pPr>
              <a:defRPr sz="1000"/>
            </a:pPr>
            <a:endParaRPr lang="fr-FR"/>
          </a:p>
        </c:txPr>
        <c:crossAx val="150553344"/>
        <c:crosses val="autoZero"/>
        <c:crossBetween val="between"/>
      </c:valAx>
    </c:plotArea>
    <c:plotVisOnly val="1"/>
    <c:dispBlanksAs val="gap"/>
    <c:showDLblsOverMax val="0"/>
  </c:chart>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13</xdr:col>
      <xdr:colOff>56029</xdr:colOff>
      <xdr:row>4</xdr:row>
      <xdr:rowOff>56030</xdr:rowOff>
    </xdr:from>
    <xdr:to>
      <xdr:col>13</xdr:col>
      <xdr:colOff>549088</xdr:colOff>
      <xdr:row>10</xdr:row>
      <xdr:rowOff>112059</xdr:rowOff>
    </xdr:to>
    <xdr:sp macro="" textlink="">
      <xdr:nvSpPr>
        <xdr:cNvPr id="5" name="Flèche courbée vers la gauche 4"/>
        <xdr:cNvSpPr/>
      </xdr:nvSpPr>
      <xdr:spPr>
        <a:xfrm>
          <a:off x="12292853" y="997324"/>
          <a:ext cx="493059" cy="1792941"/>
        </a:xfrm>
        <a:prstGeom prst="curved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38100</xdr:colOff>
      <xdr:row>30</xdr:row>
      <xdr:rowOff>57150</xdr:rowOff>
    </xdr:from>
    <xdr:to>
      <xdr:col>12</xdr:col>
      <xdr:colOff>276225</xdr:colOff>
      <xdr:row>46</xdr:row>
      <xdr:rowOff>38099</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447681</xdr:colOff>
      <xdr:row>30</xdr:row>
      <xdr:rowOff>57150</xdr:rowOff>
    </xdr:from>
    <xdr:to>
      <xdr:col>19</xdr:col>
      <xdr:colOff>838200</xdr:colOff>
      <xdr:row>46</xdr:row>
      <xdr:rowOff>47625</xdr:rowOff>
    </xdr:to>
    <xdr:graphicFrame macro="">
      <xdr:nvGraphicFramePr>
        <xdr:cNvPr id="5" name="Graphique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7</xdr:col>
      <xdr:colOff>466330</xdr:colOff>
      <xdr:row>0</xdr:row>
      <xdr:rowOff>164703</xdr:rowOff>
    </xdr:from>
    <xdr:to>
      <xdr:col>16</xdr:col>
      <xdr:colOff>148830</xdr:colOff>
      <xdr:row>9</xdr:row>
      <xdr:rowOff>69453</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276225</xdr:colOff>
      <xdr:row>11</xdr:row>
      <xdr:rowOff>304800</xdr:rowOff>
    </xdr:from>
    <xdr:to>
      <xdr:col>13</xdr:col>
      <xdr:colOff>485775</xdr:colOff>
      <xdr:row>17</xdr:row>
      <xdr:rowOff>171450</xdr:rowOff>
    </xdr:to>
    <xdr:cxnSp macro="">
      <xdr:nvCxnSpPr>
        <xdr:cNvPr id="3" name="Connecteur droit avec flèche 2"/>
        <xdr:cNvCxnSpPr/>
      </xdr:nvCxnSpPr>
      <xdr:spPr>
        <a:xfrm flipH="1" flipV="1">
          <a:off x="10848975" y="4095750"/>
          <a:ext cx="790575" cy="1847850"/>
        </a:xfrm>
        <a:prstGeom prst="straightConnector1">
          <a:avLst/>
        </a:prstGeom>
        <a:ln>
          <a:tailEnd type="arrow"/>
        </a:ln>
      </xdr:spPr>
      <xdr:style>
        <a:lnRef idx="2">
          <a:schemeClr val="accent1"/>
        </a:lnRef>
        <a:fillRef idx="0">
          <a:schemeClr val="accent1"/>
        </a:fillRef>
        <a:effectRef idx="1">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77883</xdr:colOff>
      <xdr:row>0</xdr:row>
      <xdr:rowOff>57150</xdr:rowOff>
    </xdr:from>
    <xdr:to>
      <xdr:col>15</xdr:col>
      <xdr:colOff>9525</xdr:colOff>
      <xdr:row>6</xdr:row>
      <xdr:rowOff>142875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31</xdr:col>
      <xdr:colOff>266700</xdr:colOff>
      <xdr:row>4</xdr:row>
      <xdr:rowOff>314325</xdr:rowOff>
    </xdr:from>
    <xdr:to>
      <xdr:col>32</xdr:col>
      <xdr:colOff>371475</xdr:colOff>
      <xdr:row>6</xdr:row>
      <xdr:rowOff>180975</xdr:rowOff>
    </xdr:to>
    <xdr:cxnSp macro="">
      <xdr:nvCxnSpPr>
        <xdr:cNvPr id="3" name="Connecteur droit avec flèche 2"/>
        <xdr:cNvCxnSpPr/>
      </xdr:nvCxnSpPr>
      <xdr:spPr>
        <a:xfrm>
          <a:off x="24222075" y="1257300"/>
          <a:ext cx="819150" cy="2276475"/>
        </a:xfrm>
        <a:prstGeom prst="straightConnector1">
          <a:avLst/>
        </a:prstGeom>
        <a:ln w="57150">
          <a:solidFill>
            <a:schemeClr val="accent5">
              <a:lumMod val="60000"/>
              <a:lumOff val="4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257175</xdr:colOff>
      <xdr:row>4</xdr:row>
      <xdr:rowOff>238125</xdr:rowOff>
    </xdr:from>
    <xdr:to>
      <xdr:col>34</xdr:col>
      <xdr:colOff>276225</xdr:colOff>
      <xdr:row>6</xdr:row>
      <xdr:rowOff>180975</xdr:rowOff>
    </xdr:to>
    <xdr:cxnSp macro="">
      <xdr:nvCxnSpPr>
        <xdr:cNvPr id="4" name="Connecteur droit avec flèche 3"/>
        <xdr:cNvCxnSpPr/>
      </xdr:nvCxnSpPr>
      <xdr:spPr>
        <a:xfrm flipH="1">
          <a:off x="25641300" y="1181100"/>
          <a:ext cx="733425" cy="2352675"/>
        </a:xfrm>
        <a:prstGeom prst="straightConnector1">
          <a:avLst/>
        </a:prstGeom>
        <a:ln w="57150">
          <a:solidFill>
            <a:schemeClr val="accent5">
              <a:lumMod val="60000"/>
              <a:lumOff val="4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710214</xdr:colOff>
      <xdr:row>9</xdr:row>
      <xdr:rowOff>33615</xdr:rowOff>
    </xdr:from>
    <xdr:to>
      <xdr:col>37</xdr:col>
      <xdr:colOff>422135</xdr:colOff>
      <xdr:row>11</xdr:row>
      <xdr:rowOff>97639</xdr:rowOff>
    </xdr:to>
    <xdr:sp macro="" textlink="">
      <xdr:nvSpPr>
        <xdr:cNvPr id="16" name="Flèche vers le haut 15"/>
        <xdr:cNvSpPr/>
      </xdr:nvSpPr>
      <xdr:spPr>
        <a:xfrm rot="5400000">
          <a:off x="26794587" y="2905242"/>
          <a:ext cx="454549" cy="3283796"/>
        </a:xfrm>
        <a:prstGeom prst="upArrow">
          <a:avLst>
            <a:gd name="adj1" fmla="val 50000"/>
            <a:gd name="adj2" fmla="val 48281"/>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fr-FR" sz="1100"/>
        </a:p>
      </xdr:txBody>
    </xdr:sp>
    <xdr:clientData/>
  </xdr:twoCellAnchor>
  <xdr:twoCellAnchor>
    <xdr:from>
      <xdr:col>12</xdr:col>
      <xdr:colOff>381000</xdr:colOff>
      <xdr:row>9</xdr:row>
      <xdr:rowOff>38100</xdr:rowOff>
    </xdr:from>
    <xdr:to>
      <xdr:col>12</xdr:col>
      <xdr:colOff>390525</xdr:colOff>
      <xdr:row>11</xdr:row>
      <xdr:rowOff>161926</xdr:rowOff>
    </xdr:to>
    <xdr:cxnSp macro="">
      <xdr:nvCxnSpPr>
        <xdr:cNvPr id="8" name="Connecteur droit avec flèche 7"/>
        <xdr:cNvCxnSpPr/>
      </xdr:nvCxnSpPr>
      <xdr:spPr>
        <a:xfrm flipH="1" flipV="1">
          <a:off x="10763250" y="4324350"/>
          <a:ext cx="9525" cy="514351"/>
        </a:xfrm>
        <a:prstGeom prst="straightConnector1">
          <a:avLst/>
        </a:prstGeom>
        <a:ln>
          <a:tailEnd type="arrow"/>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51</xdr:col>
      <xdr:colOff>295275</xdr:colOff>
      <xdr:row>4</xdr:row>
      <xdr:rowOff>323850</xdr:rowOff>
    </xdr:from>
    <xdr:to>
      <xdr:col>52</xdr:col>
      <xdr:colOff>400050</xdr:colOff>
      <xdr:row>6</xdr:row>
      <xdr:rowOff>190500</xdr:rowOff>
    </xdr:to>
    <xdr:cxnSp macro="">
      <xdr:nvCxnSpPr>
        <xdr:cNvPr id="12" name="Connecteur droit avec flèche 11"/>
        <xdr:cNvCxnSpPr/>
      </xdr:nvCxnSpPr>
      <xdr:spPr>
        <a:xfrm>
          <a:off x="38538150" y="1266825"/>
          <a:ext cx="819150" cy="2276475"/>
        </a:xfrm>
        <a:prstGeom prst="straightConnector1">
          <a:avLst/>
        </a:prstGeom>
        <a:ln w="57150">
          <a:solidFill>
            <a:schemeClr val="accent5">
              <a:lumMod val="60000"/>
              <a:lumOff val="4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276225</xdr:colOff>
      <xdr:row>4</xdr:row>
      <xdr:rowOff>257175</xdr:rowOff>
    </xdr:from>
    <xdr:to>
      <xdr:col>54</xdr:col>
      <xdr:colOff>295275</xdr:colOff>
      <xdr:row>6</xdr:row>
      <xdr:rowOff>200025</xdr:rowOff>
    </xdr:to>
    <xdr:cxnSp macro="">
      <xdr:nvCxnSpPr>
        <xdr:cNvPr id="13" name="Connecteur droit avec flèche 12"/>
        <xdr:cNvCxnSpPr/>
      </xdr:nvCxnSpPr>
      <xdr:spPr>
        <a:xfrm flipH="1">
          <a:off x="39947850" y="1200150"/>
          <a:ext cx="733425" cy="2352675"/>
        </a:xfrm>
        <a:prstGeom prst="straightConnector1">
          <a:avLst/>
        </a:prstGeom>
        <a:ln w="57150">
          <a:solidFill>
            <a:schemeClr val="accent5">
              <a:lumMod val="60000"/>
              <a:lumOff val="4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27215</xdr:colOff>
      <xdr:row>129</xdr:row>
      <xdr:rowOff>99392</xdr:rowOff>
    </xdr:from>
    <xdr:to>
      <xdr:col>2</xdr:col>
      <xdr:colOff>389283</xdr:colOff>
      <xdr:row>131</xdr:row>
      <xdr:rowOff>176893</xdr:rowOff>
    </xdr:to>
    <xdr:cxnSp macro="">
      <xdr:nvCxnSpPr>
        <xdr:cNvPr id="13" name="Connecteur droit avec flèche 12"/>
        <xdr:cNvCxnSpPr/>
      </xdr:nvCxnSpPr>
      <xdr:spPr>
        <a:xfrm flipV="1">
          <a:off x="1004563" y="32732870"/>
          <a:ext cx="1554763" cy="284566"/>
        </a:xfrm>
        <a:prstGeom prst="straightConnector1">
          <a:avLst/>
        </a:prstGeom>
        <a:ln>
          <a:tailEnd type="arrow"/>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1</xdr:col>
      <xdr:colOff>666750</xdr:colOff>
      <xdr:row>10</xdr:row>
      <xdr:rowOff>114300</xdr:rowOff>
    </xdr:from>
    <xdr:to>
      <xdr:col>3</xdr:col>
      <xdr:colOff>333375</xdr:colOff>
      <xdr:row>12</xdr:row>
      <xdr:rowOff>209550</xdr:rowOff>
    </xdr:to>
    <xdr:cxnSp macro="">
      <xdr:nvCxnSpPr>
        <xdr:cNvPr id="3" name="Connecteur droit avec flèche 2"/>
        <xdr:cNvCxnSpPr/>
      </xdr:nvCxnSpPr>
      <xdr:spPr>
        <a:xfrm flipV="1">
          <a:off x="1647825" y="3076575"/>
          <a:ext cx="1866900" cy="495300"/>
        </a:xfrm>
        <a:prstGeom prst="straightConnector1">
          <a:avLst/>
        </a:prstGeom>
        <a:ln>
          <a:tailEnd type="arrow"/>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7</xdr:col>
      <xdr:colOff>695326</xdr:colOff>
      <xdr:row>4</xdr:row>
      <xdr:rowOff>19050</xdr:rowOff>
    </xdr:from>
    <xdr:to>
      <xdr:col>14</xdr:col>
      <xdr:colOff>400050</xdr:colOff>
      <xdr:row>6</xdr:row>
      <xdr:rowOff>190500</xdr:rowOff>
    </xdr:to>
    <xdr:cxnSp macro="">
      <xdr:nvCxnSpPr>
        <xdr:cNvPr id="8" name="Connecteur droit avec flèche 7"/>
        <xdr:cNvCxnSpPr/>
      </xdr:nvCxnSpPr>
      <xdr:spPr>
        <a:xfrm flipH="1">
          <a:off x="7343776" y="1266825"/>
          <a:ext cx="5600699" cy="762000"/>
        </a:xfrm>
        <a:prstGeom prst="straightConnector1">
          <a:avLst/>
        </a:prstGeom>
        <a:ln>
          <a:tailEnd type="arrow"/>
        </a:ln>
      </xdr:spPr>
      <xdr:style>
        <a:lnRef idx="2">
          <a:schemeClr val="accent1"/>
        </a:lnRef>
        <a:fillRef idx="0">
          <a:schemeClr val="accent1"/>
        </a:fillRef>
        <a:effectRef idx="1">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1533525</xdr:colOff>
      <xdr:row>23</xdr:row>
      <xdr:rowOff>295275</xdr:rowOff>
    </xdr:from>
    <xdr:to>
      <xdr:col>5</xdr:col>
      <xdr:colOff>571500</xdr:colOff>
      <xdr:row>24</xdr:row>
      <xdr:rowOff>136072</xdr:rowOff>
    </xdr:to>
    <xdr:cxnSp macro="">
      <xdr:nvCxnSpPr>
        <xdr:cNvPr id="2" name="Connecteur droit avec flèche 1"/>
        <xdr:cNvCxnSpPr/>
      </xdr:nvCxnSpPr>
      <xdr:spPr>
        <a:xfrm>
          <a:off x="1533525" y="5353050"/>
          <a:ext cx="4876800" cy="450397"/>
        </a:xfrm>
        <a:prstGeom prst="straightConnector1">
          <a:avLst/>
        </a:prstGeom>
        <a:ln>
          <a:tailEnd type="arrow"/>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0</xdr:col>
      <xdr:colOff>257175</xdr:colOff>
      <xdr:row>9</xdr:row>
      <xdr:rowOff>40822</xdr:rowOff>
    </xdr:from>
    <xdr:to>
      <xdr:col>0</xdr:col>
      <xdr:colOff>979714</xdr:colOff>
      <xdr:row>14</xdr:row>
      <xdr:rowOff>152400</xdr:rowOff>
    </xdr:to>
    <xdr:cxnSp macro="">
      <xdr:nvCxnSpPr>
        <xdr:cNvPr id="6" name="Connecteur droit avec flèche 5"/>
        <xdr:cNvCxnSpPr/>
      </xdr:nvCxnSpPr>
      <xdr:spPr>
        <a:xfrm flipV="1">
          <a:off x="257175" y="2260147"/>
          <a:ext cx="722539" cy="1121228"/>
        </a:xfrm>
        <a:prstGeom prst="straightConnector1">
          <a:avLst/>
        </a:prstGeom>
        <a:ln>
          <a:tailEnd type="arrow"/>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0</xdr:col>
      <xdr:colOff>257175</xdr:colOff>
      <xdr:row>40</xdr:row>
      <xdr:rowOff>27216</xdr:rowOff>
    </xdr:from>
    <xdr:to>
      <xdr:col>0</xdr:col>
      <xdr:colOff>966107</xdr:colOff>
      <xdr:row>45</xdr:row>
      <xdr:rowOff>295275</xdr:rowOff>
    </xdr:to>
    <xdr:cxnSp macro="">
      <xdr:nvCxnSpPr>
        <xdr:cNvPr id="11" name="Connecteur droit avec flèche 10"/>
        <xdr:cNvCxnSpPr/>
      </xdr:nvCxnSpPr>
      <xdr:spPr>
        <a:xfrm flipV="1">
          <a:off x="257175" y="8723541"/>
          <a:ext cx="708932" cy="1487259"/>
        </a:xfrm>
        <a:prstGeom prst="straightConnector1">
          <a:avLst/>
        </a:prstGeom>
        <a:ln w="57150">
          <a:solidFill>
            <a:schemeClr val="accent5">
              <a:lumMod val="60000"/>
              <a:lumOff val="4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342900</xdr:colOff>
      <xdr:row>75</xdr:row>
      <xdr:rowOff>95250</xdr:rowOff>
    </xdr:from>
    <xdr:to>
      <xdr:col>0</xdr:col>
      <xdr:colOff>561975</xdr:colOff>
      <xdr:row>77</xdr:row>
      <xdr:rowOff>1</xdr:rowOff>
    </xdr:to>
    <xdr:cxnSp macro="">
      <xdr:nvCxnSpPr>
        <xdr:cNvPr id="8" name="Connecteur droit avec flèche 7"/>
        <xdr:cNvCxnSpPr/>
      </xdr:nvCxnSpPr>
      <xdr:spPr>
        <a:xfrm flipV="1">
          <a:off x="342900" y="17916525"/>
          <a:ext cx="219075" cy="495301"/>
        </a:xfrm>
        <a:prstGeom prst="straightConnector1">
          <a:avLst/>
        </a:prstGeom>
        <a:ln w="57150">
          <a:solidFill>
            <a:schemeClr val="accent5">
              <a:lumMod val="60000"/>
              <a:lumOff val="4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9525</xdr:colOff>
      <xdr:row>13</xdr:row>
      <xdr:rowOff>104775</xdr:rowOff>
    </xdr:from>
    <xdr:to>
      <xdr:col>4</xdr:col>
      <xdr:colOff>428625</xdr:colOff>
      <xdr:row>16</xdr:row>
      <xdr:rowOff>161925</xdr:rowOff>
    </xdr:to>
    <xdr:cxnSp macro="">
      <xdr:nvCxnSpPr>
        <xdr:cNvPr id="4" name="Connecteur droit avec flèche 3"/>
        <xdr:cNvCxnSpPr/>
      </xdr:nvCxnSpPr>
      <xdr:spPr>
        <a:xfrm flipV="1">
          <a:off x="4762500" y="3028950"/>
          <a:ext cx="419100" cy="676275"/>
        </a:xfrm>
        <a:prstGeom prst="straightConnector1">
          <a:avLst/>
        </a:prstGeom>
        <a:ln>
          <a:tailEnd type="arrow"/>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3</xdr:col>
      <xdr:colOff>352425</xdr:colOff>
      <xdr:row>13</xdr:row>
      <xdr:rowOff>1</xdr:rowOff>
    </xdr:from>
    <xdr:to>
      <xdr:col>3</xdr:col>
      <xdr:colOff>467591</xdr:colOff>
      <xdr:row>16</xdr:row>
      <xdr:rowOff>0</xdr:rowOff>
    </xdr:to>
    <xdr:cxnSp macro="">
      <xdr:nvCxnSpPr>
        <xdr:cNvPr id="5" name="Connecteur droit avec flèche 4"/>
        <xdr:cNvCxnSpPr/>
      </xdr:nvCxnSpPr>
      <xdr:spPr>
        <a:xfrm flipV="1">
          <a:off x="3619500" y="2924176"/>
          <a:ext cx="115166" cy="619124"/>
        </a:xfrm>
        <a:prstGeom prst="straightConnector1">
          <a:avLst/>
        </a:prstGeom>
        <a:ln>
          <a:tailEnd type="arrow"/>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4</xdr:col>
      <xdr:colOff>0</xdr:colOff>
      <xdr:row>13</xdr:row>
      <xdr:rowOff>95251</xdr:rowOff>
    </xdr:from>
    <xdr:to>
      <xdr:col>5</xdr:col>
      <xdr:colOff>390525</xdr:colOff>
      <xdr:row>19</xdr:row>
      <xdr:rowOff>47625</xdr:rowOff>
    </xdr:to>
    <xdr:cxnSp macro="">
      <xdr:nvCxnSpPr>
        <xdr:cNvPr id="7" name="Connecteur droit avec flèche 6"/>
        <xdr:cNvCxnSpPr/>
      </xdr:nvCxnSpPr>
      <xdr:spPr>
        <a:xfrm flipV="1">
          <a:off x="4752975" y="3019426"/>
          <a:ext cx="1638300" cy="1181099"/>
        </a:xfrm>
        <a:prstGeom prst="straightConnector1">
          <a:avLst/>
        </a:prstGeom>
        <a:ln>
          <a:tailEnd type="arrow"/>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8</xdr:col>
      <xdr:colOff>590550</xdr:colOff>
      <xdr:row>13</xdr:row>
      <xdr:rowOff>47625</xdr:rowOff>
    </xdr:from>
    <xdr:to>
      <xdr:col>8</xdr:col>
      <xdr:colOff>600075</xdr:colOff>
      <xdr:row>14</xdr:row>
      <xdr:rowOff>171451</xdr:rowOff>
    </xdr:to>
    <xdr:cxnSp macro="">
      <xdr:nvCxnSpPr>
        <xdr:cNvPr id="10" name="Connecteur droit avec flèche 9"/>
        <xdr:cNvCxnSpPr/>
      </xdr:nvCxnSpPr>
      <xdr:spPr>
        <a:xfrm flipV="1">
          <a:off x="9267825" y="2962275"/>
          <a:ext cx="9525" cy="323851"/>
        </a:xfrm>
        <a:prstGeom prst="straightConnector1">
          <a:avLst/>
        </a:prstGeom>
        <a:ln>
          <a:tailEnd type="arrow"/>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6</xdr:col>
      <xdr:colOff>313459</xdr:colOff>
      <xdr:row>9</xdr:row>
      <xdr:rowOff>207818</xdr:rowOff>
    </xdr:from>
    <xdr:to>
      <xdr:col>7</xdr:col>
      <xdr:colOff>313459</xdr:colOff>
      <xdr:row>11</xdr:row>
      <xdr:rowOff>38966</xdr:rowOff>
    </xdr:to>
    <xdr:sp macro="" textlink="">
      <xdr:nvSpPr>
        <xdr:cNvPr id="13" name="Flèche droite 12"/>
        <xdr:cNvSpPr/>
      </xdr:nvSpPr>
      <xdr:spPr>
        <a:xfrm>
          <a:off x="12438784" y="1979468"/>
          <a:ext cx="619125" cy="269298"/>
        </a:xfrm>
        <a:prstGeom prst="righ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fr-FR" sz="1100"/>
        </a:p>
      </xdr:txBody>
    </xdr:sp>
    <xdr:clientData/>
  </xdr:twoCellAnchor>
  <xdr:twoCellAnchor>
    <xdr:from>
      <xdr:col>15</xdr:col>
      <xdr:colOff>409575</xdr:colOff>
      <xdr:row>10</xdr:row>
      <xdr:rowOff>209552</xdr:rowOff>
    </xdr:from>
    <xdr:to>
      <xdr:col>15</xdr:col>
      <xdr:colOff>409575</xdr:colOff>
      <xdr:row>12</xdr:row>
      <xdr:rowOff>152400</xdr:rowOff>
    </xdr:to>
    <xdr:cxnSp macro="">
      <xdr:nvCxnSpPr>
        <xdr:cNvPr id="8" name="Connecteur droit avec flèche 7"/>
        <xdr:cNvCxnSpPr/>
      </xdr:nvCxnSpPr>
      <xdr:spPr>
        <a:xfrm flipV="1">
          <a:off x="14325600" y="2552702"/>
          <a:ext cx="0" cy="342898"/>
        </a:xfrm>
        <a:prstGeom prst="straightConnector1">
          <a:avLst/>
        </a:prstGeom>
        <a:ln>
          <a:tailEnd type="arrow"/>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5</xdr:col>
      <xdr:colOff>247650</xdr:colOff>
      <xdr:row>28</xdr:row>
      <xdr:rowOff>0</xdr:rowOff>
    </xdr:from>
    <xdr:to>
      <xdr:col>8</xdr:col>
      <xdr:colOff>13607</xdr:colOff>
      <xdr:row>30</xdr:row>
      <xdr:rowOff>114300</xdr:rowOff>
    </xdr:to>
    <xdr:cxnSp macro="">
      <xdr:nvCxnSpPr>
        <xdr:cNvPr id="9" name="Connecteur droit avec flèche 8"/>
        <xdr:cNvCxnSpPr/>
      </xdr:nvCxnSpPr>
      <xdr:spPr>
        <a:xfrm flipH="1">
          <a:off x="6248400" y="5981700"/>
          <a:ext cx="2442482" cy="847725"/>
        </a:xfrm>
        <a:prstGeom prst="straightConnector1">
          <a:avLst/>
        </a:prstGeom>
        <a:ln>
          <a:tailEnd type="arrow"/>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9</xdr:col>
      <xdr:colOff>200025</xdr:colOff>
      <xdr:row>13</xdr:row>
      <xdr:rowOff>47626</xdr:rowOff>
    </xdr:from>
    <xdr:to>
      <xdr:col>11</xdr:col>
      <xdr:colOff>647701</xdr:colOff>
      <xdr:row>14</xdr:row>
      <xdr:rowOff>66675</xdr:rowOff>
    </xdr:to>
    <xdr:sp macro="" textlink="">
      <xdr:nvSpPr>
        <xdr:cNvPr id="12" name="Accolade ouvrante 11"/>
        <xdr:cNvSpPr/>
      </xdr:nvSpPr>
      <xdr:spPr>
        <a:xfrm rot="16200000">
          <a:off x="10420351" y="2133600"/>
          <a:ext cx="219074" cy="1876426"/>
        </a:xfrm>
        <a:prstGeom prst="leftBrace">
          <a:avLst>
            <a:gd name="adj1" fmla="val 2957"/>
            <a:gd name="adj2" fmla="val 50268"/>
          </a:avLst>
        </a:prstGeom>
      </xdr:spPr>
      <xdr:style>
        <a:lnRef idx="3">
          <a:schemeClr val="accent1"/>
        </a:lnRef>
        <a:fillRef idx="0">
          <a:schemeClr val="accent1"/>
        </a:fillRef>
        <a:effectRef idx="2">
          <a:schemeClr val="accent1"/>
        </a:effectRef>
        <a:fontRef idx="minor">
          <a:schemeClr val="tx1"/>
        </a:fontRef>
      </xdr:style>
      <xdr:txBody>
        <a:bodyPr vertOverflow="clip" horzOverflow="clip" rtlCol="0" anchor="t"/>
        <a:lstStyle/>
        <a:p>
          <a:pPr algn="l"/>
          <a:endParaRPr lang="fr-FR" sz="1100"/>
        </a:p>
      </xdr:txBody>
    </xdr:sp>
    <xdr:clientData/>
  </xdr:twoCellAnchor>
  <xdr:twoCellAnchor>
    <xdr:from>
      <xdr:col>10</xdr:col>
      <xdr:colOff>495300</xdr:colOff>
      <xdr:row>14</xdr:row>
      <xdr:rowOff>114302</xdr:rowOff>
    </xdr:from>
    <xdr:to>
      <xdr:col>10</xdr:col>
      <xdr:colOff>495300</xdr:colOff>
      <xdr:row>17</xdr:row>
      <xdr:rowOff>19050</xdr:rowOff>
    </xdr:to>
    <xdr:cxnSp macro="">
      <xdr:nvCxnSpPr>
        <xdr:cNvPr id="14" name="Connecteur droit avec flèche 13"/>
        <xdr:cNvCxnSpPr/>
      </xdr:nvCxnSpPr>
      <xdr:spPr>
        <a:xfrm flipV="1">
          <a:off x="10601325" y="3228977"/>
          <a:ext cx="0" cy="533398"/>
        </a:xfrm>
        <a:prstGeom prst="straightConnector1">
          <a:avLst/>
        </a:prstGeom>
        <a:ln>
          <a:tailEnd type="arrow"/>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10</xdr:col>
      <xdr:colOff>504825</xdr:colOff>
      <xdr:row>17</xdr:row>
      <xdr:rowOff>9526</xdr:rowOff>
    </xdr:from>
    <xdr:to>
      <xdr:col>11</xdr:col>
      <xdr:colOff>0</xdr:colOff>
      <xdr:row>17</xdr:row>
      <xdr:rowOff>19050</xdr:rowOff>
    </xdr:to>
    <xdr:cxnSp macro="">
      <xdr:nvCxnSpPr>
        <xdr:cNvPr id="16" name="Connecteur droit 15"/>
        <xdr:cNvCxnSpPr/>
      </xdr:nvCxnSpPr>
      <xdr:spPr>
        <a:xfrm>
          <a:off x="10610850" y="3752851"/>
          <a:ext cx="342900" cy="9524"/>
        </a:xfrm>
        <a:prstGeom prst="line">
          <a:avLst/>
        </a:prstGeom>
      </xdr:spPr>
      <xdr:style>
        <a:lnRef idx="2">
          <a:schemeClr val="accent1"/>
        </a:lnRef>
        <a:fillRef idx="0">
          <a:schemeClr val="accent1"/>
        </a:fillRef>
        <a:effectRef idx="1">
          <a:schemeClr val="accent1"/>
        </a:effectRef>
        <a:fontRef idx="minor">
          <a:schemeClr val="tx1"/>
        </a:fontRef>
      </xdr:style>
    </xdr:cxnSp>
    <xdr:clientData/>
  </xdr:twoCellAnchor>
  <xdr:twoCellAnchor>
    <xdr:from>
      <xdr:col>5</xdr:col>
      <xdr:colOff>914403</xdr:colOff>
      <xdr:row>47</xdr:row>
      <xdr:rowOff>190500</xdr:rowOff>
    </xdr:from>
    <xdr:to>
      <xdr:col>7</xdr:col>
      <xdr:colOff>704850</xdr:colOff>
      <xdr:row>51</xdr:row>
      <xdr:rowOff>142875</xdr:rowOff>
    </xdr:to>
    <xdr:cxnSp macro="">
      <xdr:nvCxnSpPr>
        <xdr:cNvPr id="15" name="Connecteur droit avec flèche 14"/>
        <xdr:cNvCxnSpPr/>
      </xdr:nvCxnSpPr>
      <xdr:spPr>
        <a:xfrm flipH="1">
          <a:off x="6915153" y="10448925"/>
          <a:ext cx="1752597" cy="1057275"/>
        </a:xfrm>
        <a:prstGeom prst="straightConnector1">
          <a:avLst/>
        </a:prstGeom>
        <a:ln>
          <a:tailEnd type="arrow"/>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5</xdr:col>
      <xdr:colOff>933450</xdr:colOff>
      <xdr:row>71</xdr:row>
      <xdr:rowOff>180975</xdr:rowOff>
    </xdr:from>
    <xdr:to>
      <xdr:col>7</xdr:col>
      <xdr:colOff>704851</xdr:colOff>
      <xdr:row>75</xdr:row>
      <xdr:rowOff>123825</xdr:rowOff>
    </xdr:to>
    <xdr:cxnSp macro="">
      <xdr:nvCxnSpPr>
        <xdr:cNvPr id="20" name="Connecteur droit avec flèche 19"/>
        <xdr:cNvCxnSpPr/>
      </xdr:nvCxnSpPr>
      <xdr:spPr>
        <a:xfrm flipH="1">
          <a:off x="6934200" y="15554325"/>
          <a:ext cx="1733551" cy="923925"/>
        </a:xfrm>
        <a:prstGeom prst="straightConnector1">
          <a:avLst/>
        </a:prstGeom>
        <a:ln>
          <a:tailEnd type="arrow"/>
        </a:ln>
      </xdr:spPr>
      <xdr:style>
        <a:lnRef idx="2">
          <a:schemeClr val="accent1"/>
        </a:lnRef>
        <a:fillRef idx="0">
          <a:schemeClr val="accent1"/>
        </a:fillRef>
        <a:effectRef idx="1">
          <a:schemeClr val="accent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9</xdr:col>
      <xdr:colOff>352030</xdr:colOff>
      <xdr:row>0</xdr:row>
      <xdr:rowOff>107553</xdr:rowOff>
    </xdr:from>
    <xdr:to>
      <xdr:col>17</xdr:col>
      <xdr:colOff>321469</xdr:colOff>
      <xdr:row>13</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evaluation-socio-economique@pm.gouv.fr?subject=[Tableur%20Valeurs%20Tut&#233;laires]" TargetMode="External"/><Relationship Id="rId1" Type="http://schemas.openxmlformats.org/officeDocument/2006/relationships/hyperlink" Target="http://www.strategie.gouv.fr/sites/strategie.gouv.fr/files/atoms/files/cgsp_evaluation_socioeconomique_29072014.pdf"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mailto:evaluation-socio-economique@pm.gouv.fr"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O43"/>
  <sheetViews>
    <sheetView zoomScale="80" zoomScaleNormal="80" workbookViewId="0">
      <selection activeCell="Q20" sqref="Q20"/>
    </sheetView>
  </sheetViews>
  <sheetFormatPr baseColWidth="10" defaultRowHeight="15" x14ac:dyDescent="0.25"/>
  <cols>
    <col min="1" max="1" width="11.42578125" style="323"/>
    <col min="2" max="9" width="15.7109375" style="323" customWidth="1"/>
    <col min="10" max="16384" width="11.42578125" style="323"/>
  </cols>
  <sheetData>
    <row r="1" spans="2:13" ht="15.75" thickBot="1" x14ac:dyDescent="0.3"/>
    <row r="2" spans="2:13" ht="31.5" customHeight="1" thickTop="1" thickBot="1" x14ac:dyDescent="0.3">
      <c r="B2" s="474" t="s">
        <v>320</v>
      </c>
      <c r="C2" s="475"/>
      <c r="D2" s="475"/>
      <c r="E2" s="475"/>
      <c r="F2" s="475"/>
      <c r="G2" s="475"/>
      <c r="H2" s="475"/>
      <c r="I2" s="476"/>
      <c r="K2" s="469" t="s">
        <v>205</v>
      </c>
      <c r="L2" s="470"/>
      <c r="M2" s="471"/>
    </row>
    <row r="3" spans="2:13" ht="20.100000000000001" customHeight="1" thickTop="1" x14ac:dyDescent="0.25">
      <c r="B3" s="486" t="s">
        <v>329</v>
      </c>
      <c r="C3" s="487"/>
      <c r="D3" s="487"/>
      <c r="E3" s="487"/>
      <c r="F3" s="487"/>
      <c r="G3" s="487"/>
      <c r="H3" s="487"/>
      <c r="I3" s="488"/>
      <c r="K3" s="460" t="s">
        <v>328</v>
      </c>
      <c r="L3" s="461"/>
      <c r="M3" s="462"/>
    </row>
    <row r="4" spans="2:13" ht="20.100000000000001" customHeight="1" x14ac:dyDescent="0.25">
      <c r="B4" s="489"/>
      <c r="C4" s="490"/>
      <c r="D4" s="490"/>
      <c r="E4" s="490"/>
      <c r="F4" s="490"/>
      <c r="G4" s="490"/>
      <c r="H4" s="490"/>
      <c r="I4" s="491"/>
      <c r="K4" s="463"/>
      <c r="L4" s="464"/>
      <c r="M4" s="465"/>
    </row>
    <row r="5" spans="2:13" ht="20.100000000000001" customHeight="1" x14ac:dyDescent="0.25">
      <c r="B5" s="501" t="s">
        <v>184</v>
      </c>
      <c r="C5" s="502"/>
      <c r="D5" s="502"/>
      <c r="E5" s="502"/>
      <c r="F5" s="502"/>
      <c r="G5" s="502"/>
      <c r="H5" s="502"/>
      <c r="I5" s="503"/>
      <c r="K5" s="463"/>
      <c r="L5" s="464"/>
      <c r="M5" s="465"/>
    </row>
    <row r="6" spans="2:13" ht="20.100000000000001" customHeight="1" thickBot="1" x14ac:dyDescent="0.3">
      <c r="B6" s="504"/>
      <c r="C6" s="505"/>
      <c r="D6" s="505"/>
      <c r="E6" s="505"/>
      <c r="F6" s="505"/>
      <c r="G6" s="505"/>
      <c r="H6" s="505"/>
      <c r="I6" s="506"/>
      <c r="K6" s="466"/>
      <c r="L6" s="467"/>
      <c r="M6" s="468"/>
    </row>
    <row r="7" spans="2:13" ht="8.25" customHeight="1" thickTop="1" thickBot="1" x14ac:dyDescent="0.3">
      <c r="B7" s="507"/>
      <c r="C7" s="508"/>
      <c r="D7" s="508"/>
      <c r="E7" s="508"/>
      <c r="F7" s="508"/>
      <c r="G7" s="508"/>
      <c r="H7" s="508"/>
      <c r="I7" s="509"/>
    </row>
    <row r="8" spans="2:13" ht="39.75" customHeight="1" thickBot="1" x14ac:dyDescent="0.3">
      <c r="B8" s="510" t="s">
        <v>30</v>
      </c>
      <c r="C8" s="511"/>
      <c r="D8" s="511"/>
      <c r="E8" s="511"/>
      <c r="F8" s="511"/>
      <c r="G8" s="511"/>
      <c r="H8" s="511"/>
      <c r="I8" s="512"/>
      <c r="K8" s="458" t="s">
        <v>164</v>
      </c>
      <c r="L8" s="459"/>
      <c r="M8" s="324">
        <v>2015</v>
      </c>
    </row>
    <row r="9" spans="2:13" ht="20.100000000000001" customHeight="1" thickBot="1" x14ac:dyDescent="0.3">
      <c r="B9" s="435" t="s">
        <v>321</v>
      </c>
      <c r="C9" s="436"/>
      <c r="D9" s="436"/>
      <c r="E9" s="436"/>
      <c r="F9" s="436"/>
      <c r="G9" s="436"/>
      <c r="H9" s="436"/>
      <c r="I9" s="437"/>
    </row>
    <row r="10" spans="2:13" ht="20.100000000000001" customHeight="1" x14ac:dyDescent="0.25">
      <c r="B10" s="438"/>
      <c r="C10" s="439"/>
      <c r="D10" s="439"/>
      <c r="E10" s="439"/>
      <c r="F10" s="439"/>
      <c r="G10" s="439"/>
      <c r="H10" s="439"/>
      <c r="I10" s="440"/>
      <c r="K10" s="480" t="s">
        <v>163</v>
      </c>
      <c r="L10" s="481"/>
      <c r="M10" s="484">
        <v>2015</v>
      </c>
    </row>
    <row r="11" spans="2:13" ht="20.100000000000001" customHeight="1" thickBot="1" x14ac:dyDescent="0.3">
      <c r="B11" s="438"/>
      <c r="C11" s="439"/>
      <c r="D11" s="439"/>
      <c r="E11" s="439"/>
      <c r="F11" s="439"/>
      <c r="G11" s="439"/>
      <c r="H11" s="439"/>
      <c r="I11" s="440"/>
      <c r="K11" s="482"/>
      <c r="L11" s="483"/>
      <c r="M11" s="485"/>
    </row>
    <row r="12" spans="2:13" ht="20.100000000000001" customHeight="1" x14ac:dyDescent="0.25">
      <c r="B12" s="438"/>
      <c r="C12" s="439"/>
      <c r="D12" s="439"/>
      <c r="E12" s="439"/>
      <c r="F12" s="439"/>
      <c r="G12" s="439"/>
      <c r="H12" s="439"/>
      <c r="I12" s="440"/>
      <c r="J12" s="325"/>
      <c r="K12" s="326"/>
      <c r="L12" s="327"/>
    </row>
    <row r="13" spans="2:13" ht="20.100000000000001" customHeight="1" x14ac:dyDescent="0.25">
      <c r="B13" s="438"/>
      <c r="C13" s="439"/>
      <c r="D13" s="439"/>
      <c r="E13" s="439"/>
      <c r="F13" s="439"/>
      <c r="G13" s="439"/>
      <c r="H13" s="439"/>
      <c r="I13" s="440"/>
      <c r="K13" s="327"/>
      <c r="L13" s="327"/>
    </row>
    <row r="14" spans="2:13" ht="20.100000000000001" customHeight="1" x14ac:dyDescent="0.25">
      <c r="B14" s="492" t="s">
        <v>207</v>
      </c>
      <c r="C14" s="493"/>
      <c r="D14" s="493"/>
      <c r="E14" s="493"/>
      <c r="F14" s="493"/>
      <c r="G14" s="493"/>
      <c r="H14" s="493"/>
      <c r="I14" s="494"/>
      <c r="K14" s="327"/>
      <c r="L14" s="327"/>
    </row>
    <row r="15" spans="2:13" ht="15" customHeight="1" x14ac:dyDescent="0.25">
      <c r="B15" s="492"/>
      <c r="C15" s="493"/>
      <c r="D15" s="493"/>
      <c r="E15" s="493"/>
      <c r="F15" s="493"/>
      <c r="G15" s="493"/>
      <c r="H15" s="493"/>
      <c r="I15" s="494"/>
      <c r="K15" s="327"/>
      <c r="L15" s="327"/>
    </row>
    <row r="16" spans="2:13" ht="15" customHeight="1" x14ac:dyDescent="0.25">
      <c r="B16" s="441" t="s">
        <v>206</v>
      </c>
      <c r="C16" s="442"/>
      <c r="D16" s="442"/>
      <c r="E16" s="442"/>
      <c r="F16" s="442"/>
      <c r="G16" s="442"/>
      <c r="H16" s="442"/>
      <c r="I16" s="443"/>
      <c r="K16" s="327"/>
      <c r="L16" s="327"/>
    </row>
    <row r="17" spans="2:15" ht="15" customHeight="1" x14ac:dyDescent="0.25">
      <c r="B17" s="441"/>
      <c r="C17" s="442"/>
      <c r="D17" s="442"/>
      <c r="E17" s="442"/>
      <c r="F17" s="442"/>
      <c r="G17" s="442"/>
      <c r="H17" s="442"/>
      <c r="I17" s="443"/>
      <c r="K17" s="327"/>
      <c r="L17" s="327"/>
      <c r="O17" s="328"/>
    </row>
    <row r="18" spans="2:15" ht="15" customHeight="1" x14ac:dyDescent="0.25">
      <c r="B18" s="441" t="s">
        <v>231</v>
      </c>
      <c r="C18" s="442"/>
      <c r="D18" s="442"/>
      <c r="E18" s="442"/>
      <c r="F18" s="442"/>
      <c r="G18" s="442"/>
      <c r="H18" s="442"/>
      <c r="I18" s="443"/>
      <c r="K18" s="327"/>
    </row>
    <row r="19" spans="2:15" ht="15" customHeight="1" x14ac:dyDescent="0.25">
      <c r="B19" s="441"/>
      <c r="C19" s="442"/>
      <c r="D19" s="442"/>
      <c r="E19" s="442"/>
      <c r="F19" s="442"/>
      <c r="G19" s="442"/>
      <c r="H19" s="442"/>
      <c r="I19" s="443"/>
      <c r="K19" s="327"/>
    </row>
    <row r="20" spans="2:15" x14ac:dyDescent="0.25">
      <c r="B20" s="441" t="s">
        <v>232</v>
      </c>
      <c r="C20" s="442"/>
      <c r="D20" s="442"/>
      <c r="E20" s="442"/>
      <c r="F20" s="442"/>
      <c r="G20" s="442"/>
      <c r="H20" s="442"/>
      <c r="I20" s="443"/>
      <c r="K20" s="327"/>
      <c r="L20" s="327"/>
    </row>
    <row r="21" spans="2:15" x14ac:dyDescent="0.25">
      <c r="B21" s="441"/>
      <c r="C21" s="442"/>
      <c r="D21" s="442"/>
      <c r="E21" s="442"/>
      <c r="F21" s="442"/>
      <c r="G21" s="442"/>
      <c r="H21" s="442"/>
      <c r="I21" s="443"/>
      <c r="K21" s="327"/>
      <c r="L21" s="327"/>
    </row>
    <row r="22" spans="2:15" x14ac:dyDescent="0.25">
      <c r="B22" s="447" t="s">
        <v>176</v>
      </c>
      <c r="C22" s="448"/>
      <c r="D22" s="448"/>
      <c r="E22" s="448"/>
      <c r="F22" s="448"/>
      <c r="G22" s="448"/>
      <c r="H22" s="448"/>
      <c r="I22" s="449"/>
      <c r="K22" s="327"/>
      <c r="L22" s="327"/>
    </row>
    <row r="23" spans="2:15" x14ac:dyDescent="0.25">
      <c r="B23" s="450"/>
      <c r="C23" s="451"/>
      <c r="D23" s="451"/>
      <c r="E23" s="451"/>
      <c r="F23" s="451"/>
      <c r="G23" s="451"/>
      <c r="H23" s="451"/>
      <c r="I23" s="452"/>
      <c r="K23" s="327"/>
      <c r="L23" s="327"/>
    </row>
    <row r="24" spans="2:15" ht="20.100000000000001" customHeight="1" x14ac:dyDescent="0.25">
      <c r="B24" s="444" t="s">
        <v>135</v>
      </c>
      <c r="C24" s="445"/>
      <c r="D24" s="445"/>
      <c r="E24" s="446"/>
      <c r="F24" s="477" t="s">
        <v>76</v>
      </c>
      <c r="G24" s="478"/>
      <c r="H24" s="478"/>
      <c r="I24" s="479"/>
      <c r="K24" s="327"/>
      <c r="L24" s="327"/>
      <c r="M24" s="327"/>
      <c r="N24" s="327"/>
      <c r="O24" s="327"/>
    </row>
    <row r="25" spans="2:15" ht="20.100000000000001" customHeight="1" x14ac:dyDescent="0.4">
      <c r="B25" s="429" t="s">
        <v>175</v>
      </c>
      <c r="C25" s="430"/>
      <c r="D25" s="430"/>
      <c r="E25" s="431"/>
      <c r="F25" s="329"/>
      <c r="G25" s="453" t="s">
        <v>209</v>
      </c>
      <c r="H25" s="453"/>
      <c r="I25" s="454"/>
      <c r="K25" s="327"/>
      <c r="L25" s="327"/>
      <c r="M25" s="327"/>
      <c r="N25" s="327"/>
      <c r="O25" s="327"/>
    </row>
    <row r="26" spans="2:15" ht="20.100000000000001" customHeight="1" x14ac:dyDescent="0.25">
      <c r="B26" s="429" t="s">
        <v>171</v>
      </c>
      <c r="C26" s="430"/>
      <c r="D26" s="430"/>
      <c r="E26" s="431"/>
      <c r="F26" s="330"/>
      <c r="G26" s="472" t="s">
        <v>208</v>
      </c>
      <c r="H26" s="472"/>
      <c r="I26" s="473"/>
      <c r="K26" s="327"/>
      <c r="L26" s="327"/>
      <c r="M26" s="327"/>
      <c r="N26" s="327"/>
      <c r="O26" s="327"/>
    </row>
    <row r="27" spans="2:15" ht="20.100000000000001" customHeight="1" x14ac:dyDescent="0.25">
      <c r="B27" s="429" t="s">
        <v>172</v>
      </c>
      <c r="C27" s="430"/>
      <c r="D27" s="430"/>
      <c r="E27" s="431"/>
      <c r="F27" s="331"/>
      <c r="G27" s="472"/>
      <c r="H27" s="472"/>
      <c r="I27" s="473"/>
    </row>
    <row r="28" spans="2:15" ht="20.100000000000001" customHeight="1" x14ac:dyDescent="0.25">
      <c r="B28" s="429" t="s">
        <v>173</v>
      </c>
      <c r="C28" s="430"/>
      <c r="D28" s="430"/>
      <c r="E28" s="431"/>
      <c r="F28" s="331"/>
      <c r="G28" s="332"/>
      <c r="H28" s="332"/>
      <c r="I28" s="333"/>
    </row>
    <row r="29" spans="2:15" ht="20.100000000000001" customHeight="1" x14ac:dyDescent="0.25">
      <c r="B29" s="429" t="s">
        <v>174</v>
      </c>
      <c r="C29" s="430"/>
      <c r="D29" s="430"/>
      <c r="E29" s="431"/>
      <c r="F29" s="331"/>
      <c r="G29" s="332"/>
      <c r="H29" s="332"/>
      <c r="I29" s="333"/>
    </row>
    <row r="30" spans="2:15" ht="20.100000000000001" customHeight="1" x14ac:dyDescent="0.25">
      <c r="B30" s="432" t="s">
        <v>249</v>
      </c>
      <c r="C30" s="433"/>
      <c r="D30" s="433"/>
      <c r="E30" s="434"/>
      <c r="F30" s="334"/>
      <c r="G30" s="335"/>
      <c r="H30" s="335"/>
      <c r="I30" s="336"/>
    </row>
    <row r="31" spans="2:15" ht="20.100000000000001" customHeight="1" x14ac:dyDescent="0.25">
      <c r="B31" s="513" t="s">
        <v>319</v>
      </c>
      <c r="C31" s="514"/>
      <c r="D31" s="514"/>
      <c r="E31" s="514"/>
      <c r="F31" s="514"/>
      <c r="G31" s="514"/>
      <c r="H31" s="514"/>
      <c r="I31" s="515"/>
    </row>
    <row r="32" spans="2:15" ht="20.100000000000001" customHeight="1" x14ac:dyDescent="0.25">
      <c r="B32" s="513"/>
      <c r="C32" s="514"/>
      <c r="D32" s="514"/>
      <c r="E32" s="514"/>
      <c r="F32" s="514"/>
      <c r="G32" s="514"/>
      <c r="H32" s="514"/>
      <c r="I32" s="515"/>
    </row>
    <row r="33" spans="2:10" ht="20.100000000000001" customHeight="1" x14ac:dyDescent="0.25">
      <c r="B33" s="495" t="s">
        <v>230</v>
      </c>
      <c r="C33" s="496"/>
      <c r="D33" s="496"/>
      <c r="E33" s="496"/>
      <c r="F33" s="496"/>
      <c r="G33" s="496"/>
      <c r="H33" s="496"/>
      <c r="I33" s="497"/>
      <c r="J33" s="337"/>
    </row>
    <row r="34" spans="2:10" ht="19.5" customHeight="1" x14ac:dyDescent="0.25">
      <c r="B34" s="498"/>
      <c r="C34" s="499"/>
      <c r="D34" s="499"/>
      <c r="E34" s="499"/>
      <c r="F34" s="499"/>
      <c r="G34" s="499"/>
      <c r="H34" s="499"/>
      <c r="I34" s="500"/>
      <c r="J34" s="337"/>
    </row>
    <row r="35" spans="2:10" ht="30.75" customHeight="1" thickBot="1" x14ac:dyDescent="0.3">
      <c r="B35" s="455" t="s">
        <v>318</v>
      </c>
      <c r="C35" s="456"/>
      <c r="D35" s="456"/>
      <c r="E35" s="456"/>
      <c r="F35" s="456"/>
      <c r="G35" s="456"/>
      <c r="H35" s="456"/>
      <c r="I35" s="457"/>
      <c r="J35" s="337"/>
    </row>
    <row r="36" spans="2:10" ht="15" customHeight="1" x14ac:dyDescent="0.25">
      <c r="B36" s="338"/>
      <c r="C36" s="338"/>
      <c r="D36" s="338"/>
      <c r="E36" s="338"/>
      <c r="F36" s="338"/>
      <c r="G36" s="338"/>
      <c r="H36" s="338"/>
      <c r="I36" s="338"/>
      <c r="J36" s="337"/>
    </row>
    <row r="37" spans="2:10" ht="15" customHeight="1" x14ac:dyDescent="0.25">
      <c r="B37" s="338"/>
      <c r="C37" s="338"/>
      <c r="D37" s="338"/>
      <c r="E37" s="338"/>
      <c r="F37" s="338"/>
      <c r="G37" s="338"/>
      <c r="H37" s="338"/>
      <c r="I37" s="338"/>
      <c r="J37" s="337"/>
    </row>
    <row r="38" spans="2:10" ht="15" customHeight="1" x14ac:dyDescent="0.25">
      <c r="B38" s="338"/>
      <c r="C38" s="338"/>
      <c r="D38" s="338"/>
      <c r="E38" s="338"/>
      <c r="F38" s="338"/>
      <c r="G38" s="338"/>
      <c r="H38" s="338"/>
      <c r="I38" s="338"/>
      <c r="J38" s="337"/>
    </row>
    <row r="39" spans="2:10" ht="15" customHeight="1" x14ac:dyDescent="0.25">
      <c r="B39" s="338"/>
      <c r="C39" s="338"/>
      <c r="D39" s="338"/>
      <c r="E39" s="338"/>
      <c r="F39" s="338"/>
      <c r="G39" s="338"/>
      <c r="H39" s="338"/>
      <c r="I39" s="338"/>
      <c r="J39" s="337"/>
    </row>
    <row r="40" spans="2:10" ht="15" customHeight="1" x14ac:dyDescent="0.25">
      <c r="B40" s="338"/>
      <c r="C40" s="338"/>
      <c r="D40" s="338"/>
      <c r="E40" s="338"/>
      <c r="F40" s="338"/>
      <c r="G40" s="338"/>
      <c r="H40" s="338"/>
      <c r="I40" s="338"/>
      <c r="J40" s="337"/>
    </row>
    <row r="41" spans="2:10" ht="15" customHeight="1" x14ac:dyDescent="0.25">
      <c r="B41" s="338"/>
      <c r="C41" s="338"/>
      <c r="D41" s="338"/>
      <c r="E41" s="338"/>
      <c r="F41" s="338"/>
      <c r="G41" s="338"/>
      <c r="H41" s="338"/>
      <c r="I41" s="338"/>
      <c r="J41" s="337"/>
    </row>
    <row r="42" spans="2:10" x14ac:dyDescent="0.25">
      <c r="B42" s="337"/>
      <c r="C42" s="337"/>
      <c r="D42" s="337"/>
      <c r="E42" s="337"/>
      <c r="F42" s="337"/>
      <c r="G42" s="337"/>
      <c r="H42" s="337"/>
      <c r="I42" s="337"/>
      <c r="J42" s="337"/>
    </row>
    <row r="43" spans="2:10" x14ac:dyDescent="0.25">
      <c r="B43" s="337"/>
      <c r="C43" s="337"/>
      <c r="D43" s="337"/>
      <c r="E43" s="337"/>
      <c r="F43" s="337"/>
      <c r="G43" s="337"/>
      <c r="H43" s="337"/>
      <c r="I43" s="337"/>
      <c r="J43" s="337"/>
    </row>
  </sheetData>
  <mergeCells count="28">
    <mergeCell ref="B35:I35"/>
    <mergeCell ref="B16:I17"/>
    <mergeCell ref="K8:L8"/>
    <mergeCell ref="K3:M6"/>
    <mergeCell ref="K2:M2"/>
    <mergeCell ref="G26:I27"/>
    <mergeCell ref="B2:I2"/>
    <mergeCell ref="F24:I24"/>
    <mergeCell ref="K10:L11"/>
    <mergeCell ref="M10:M11"/>
    <mergeCell ref="B3:I4"/>
    <mergeCell ref="B14:I15"/>
    <mergeCell ref="B33:I34"/>
    <mergeCell ref="B5:I7"/>
    <mergeCell ref="B8:I8"/>
    <mergeCell ref="B31:I32"/>
    <mergeCell ref="B26:E26"/>
    <mergeCell ref="B27:E27"/>
    <mergeCell ref="B28:E28"/>
    <mergeCell ref="B30:E30"/>
    <mergeCell ref="B9:I13"/>
    <mergeCell ref="B18:I19"/>
    <mergeCell ref="B24:E24"/>
    <mergeCell ref="B20:I21"/>
    <mergeCell ref="B22:I23"/>
    <mergeCell ref="G25:I25"/>
    <mergeCell ref="B25:E25"/>
    <mergeCell ref="B29:E29"/>
  </mergeCells>
  <hyperlinks>
    <hyperlink ref="B22:I23" r:id="rId1" display="Lien vers le rapport Quinet (2013)"/>
    <hyperlink ref="B35:I35" r:id="rId2" display="evaluation-socio-economique@pm.gouv.fr"/>
  </hyperlinks>
  <pageMargins left="0.7" right="0.7" top="0.75" bottom="0.75" header="0.3" footer="0.3"/>
  <pageSetup paperSize="9" orientation="portrait" r:id="rId3"/>
  <drawing r:id="rId4"/>
  <legacyDrawing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IL71"/>
  <sheetViews>
    <sheetView tabSelected="1" zoomScaleNormal="100" workbookViewId="0">
      <selection activeCell="M22" sqref="M22"/>
    </sheetView>
  </sheetViews>
  <sheetFormatPr baseColWidth="10" defaultRowHeight="15" x14ac:dyDescent="0.25"/>
  <cols>
    <col min="1" max="1" width="27.28515625" customWidth="1"/>
    <col min="2" max="2" width="18.5703125" style="16" bestFit="1" customWidth="1"/>
    <col min="3" max="3" width="17.7109375" style="16" customWidth="1"/>
    <col min="4" max="65" width="12.7109375" style="16" customWidth="1"/>
  </cols>
  <sheetData>
    <row r="1" spans="1:10386" ht="21" x14ac:dyDescent="0.25">
      <c r="A1" s="423" t="s">
        <v>165</v>
      </c>
    </row>
    <row r="2" spans="1:10386" ht="15.75" x14ac:dyDescent="0.25">
      <c r="A2" s="424" t="s">
        <v>305</v>
      </c>
    </row>
    <row r="4" spans="1:10386" x14ac:dyDescent="0.25">
      <c r="A4" s="1"/>
      <c r="B4" s="38"/>
      <c r="C4" s="38"/>
      <c r="D4" s="38"/>
      <c r="E4" s="38"/>
      <c r="F4" s="38"/>
      <c r="G4" s="38"/>
      <c r="Q4" s="276" t="s">
        <v>263</v>
      </c>
    </row>
    <row r="5" spans="1:10386" s="322" customFormat="1" x14ac:dyDescent="0.25">
      <c r="A5" s="516" t="s">
        <v>252</v>
      </c>
      <c r="B5" s="516"/>
      <c r="C5" s="516"/>
      <c r="D5" s="516"/>
      <c r="E5" s="516"/>
      <c r="F5" s="516"/>
      <c r="G5" s="516"/>
      <c r="H5" s="517"/>
      <c r="I5" s="517"/>
      <c r="J5" s="517"/>
      <c r="K5" s="518"/>
      <c r="L5" s="518"/>
      <c r="M5" s="518"/>
      <c r="N5" s="518"/>
      <c r="O5" s="518"/>
      <c r="P5" s="518"/>
      <c r="Q5" s="276" t="s">
        <v>264</v>
      </c>
      <c r="R5" s="321"/>
      <c r="S5" s="321"/>
      <c r="T5" s="321"/>
      <c r="U5" s="321"/>
      <c r="V5" s="321"/>
      <c r="W5" s="321"/>
      <c r="X5" s="321"/>
      <c r="Y5" s="321"/>
      <c r="Z5" s="321"/>
      <c r="AA5" s="321"/>
      <c r="AB5" s="321"/>
      <c r="AC5" s="321"/>
      <c r="AD5" s="321"/>
      <c r="AE5" s="321"/>
      <c r="AF5" s="321"/>
      <c r="AG5" s="321"/>
      <c r="AH5" s="321"/>
      <c r="AI5" s="321"/>
      <c r="AJ5" s="321"/>
      <c r="AK5" s="321"/>
      <c r="AL5" s="321"/>
      <c r="AM5" s="321"/>
      <c r="AN5" s="321"/>
      <c r="AO5" s="321"/>
      <c r="AP5" s="321"/>
      <c r="AQ5" s="321"/>
      <c r="AR5" s="321"/>
      <c r="AS5" s="321"/>
      <c r="AT5" s="321"/>
      <c r="AU5" s="321"/>
      <c r="AV5" s="321"/>
      <c r="AW5" s="321"/>
      <c r="AX5" s="321"/>
      <c r="AY5" s="321"/>
      <c r="AZ5" s="321"/>
      <c r="BA5" s="321"/>
      <c r="BB5" s="321"/>
      <c r="BC5" s="321"/>
      <c r="BD5" s="321"/>
      <c r="BE5" s="321"/>
      <c r="BF5" s="321"/>
      <c r="BG5" s="321"/>
      <c r="BH5" s="321"/>
      <c r="BI5" s="321"/>
      <c r="BJ5" s="321"/>
      <c r="BK5" s="321"/>
      <c r="BL5" s="321"/>
      <c r="BM5" s="321"/>
    </row>
    <row r="6" spans="1:10386" x14ac:dyDescent="0.25">
      <c r="A6" s="319"/>
      <c r="B6" s="320"/>
      <c r="C6" s="320"/>
      <c r="D6" s="320"/>
      <c r="E6" s="320"/>
      <c r="F6" s="320"/>
      <c r="G6" s="320"/>
      <c r="Q6" s="276" t="s">
        <v>265</v>
      </c>
    </row>
    <row r="7" spans="1:10386" s="26" customFormat="1" ht="20.100000000000001" customHeight="1" thickBot="1" x14ac:dyDescent="0.3">
      <c r="A7" s="412"/>
      <c r="B7" s="412" t="s">
        <v>4</v>
      </c>
      <c r="C7" s="412">
        <v>2008</v>
      </c>
      <c r="D7" s="412">
        <v>2009</v>
      </c>
      <c r="E7" s="413">
        <v>2010</v>
      </c>
      <c r="F7" s="413">
        <v>2011</v>
      </c>
      <c r="G7" s="413">
        <v>2012</v>
      </c>
      <c r="H7" s="413">
        <v>2013</v>
      </c>
      <c r="I7" s="413">
        <v>2014</v>
      </c>
      <c r="J7" s="413">
        <v>2015</v>
      </c>
      <c r="K7" s="413">
        <v>2016</v>
      </c>
      <c r="L7" s="413">
        <v>2017</v>
      </c>
      <c r="M7" s="413">
        <v>2018</v>
      </c>
      <c r="N7" s="413">
        <v>2019</v>
      </c>
      <c r="O7" s="413">
        <v>2020</v>
      </c>
      <c r="P7" s="413">
        <v>2021</v>
      </c>
      <c r="Q7" s="413">
        <v>2022</v>
      </c>
      <c r="R7" s="413">
        <v>2023</v>
      </c>
      <c r="S7" s="413">
        <v>2024</v>
      </c>
      <c r="T7" s="413">
        <v>2025</v>
      </c>
      <c r="U7" s="413">
        <v>2026</v>
      </c>
      <c r="V7" s="413">
        <v>2027</v>
      </c>
      <c r="W7" s="413">
        <v>2028</v>
      </c>
      <c r="X7" s="413">
        <v>2029</v>
      </c>
      <c r="Y7" s="413">
        <v>2030</v>
      </c>
      <c r="Z7" s="413">
        <v>2031</v>
      </c>
      <c r="AA7" s="413">
        <v>2032</v>
      </c>
      <c r="AB7" s="413">
        <v>2033</v>
      </c>
      <c r="AC7" s="413">
        <v>2034</v>
      </c>
      <c r="AD7" s="413">
        <v>2035</v>
      </c>
      <c r="AE7" s="413">
        <v>2036</v>
      </c>
      <c r="AF7" s="413">
        <v>2037</v>
      </c>
      <c r="AG7" s="413">
        <v>2038</v>
      </c>
      <c r="AH7" s="413">
        <v>2039</v>
      </c>
      <c r="AI7" s="413">
        <v>2040</v>
      </c>
      <c r="AJ7" s="413">
        <v>2041</v>
      </c>
      <c r="AK7" s="413">
        <v>2042</v>
      </c>
      <c r="AL7" s="413">
        <v>2043</v>
      </c>
      <c r="AM7" s="413">
        <v>2044</v>
      </c>
      <c r="AN7" s="413">
        <v>2045</v>
      </c>
      <c r="AO7" s="413">
        <v>2046</v>
      </c>
      <c r="AP7" s="413">
        <v>2047</v>
      </c>
      <c r="AQ7" s="413">
        <v>2048</v>
      </c>
      <c r="AR7" s="413">
        <v>2049</v>
      </c>
      <c r="AS7" s="413">
        <v>2050</v>
      </c>
      <c r="AT7" s="413">
        <v>2051</v>
      </c>
      <c r="AU7" s="413">
        <v>2052</v>
      </c>
      <c r="AV7" s="413">
        <v>2053</v>
      </c>
      <c r="AW7" s="413">
        <v>2054</v>
      </c>
      <c r="AX7" s="413">
        <v>2055</v>
      </c>
      <c r="AY7" s="413">
        <v>2056</v>
      </c>
      <c r="AZ7" s="413">
        <v>2057</v>
      </c>
      <c r="BA7" s="413">
        <v>2058</v>
      </c>
      <c r="BB7" s="413">
        <v>2059</v>
      </c>
      <c r="BC7" s="413">
        <v>2060</v>
      </c>
      <c r="BD7" s="413">
        <v>2061</v>
      </c>
      <c r="BE7" s="413">
        <v>2062</v>
      </c>
      <c r="BF7" s="413">
        <v>2063</v>
      </c>
      <c r="BG7" s="413">
        <v>2064</v>
      </c>
      <c r="BH7" s="413">
        <v>2065</v>
      </c>
      <c r="BI7" s="413">
        <v>2066</v>
      </c>
      <c r="BJ7" s="413">
        <v>2067</v>
      </c>
      <c r="BK7" s="413">
        <v>2068</v>
      </c>
      <c r="BL7" s="413">
        <v>2069</v>
      </c>
      <c r="BM7" s="413">
        <v>2070</v>
      </c>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c r="AMJ7"/>
      <c r="AMK7"/>
      <c r="AML7"/>
      <c r="AMM7"/>
      <c r="AMN7"/>
      <c r="AMO7"/>
      <c r="AMP7"/>
      <c r="AMQ7"/>
      <c r="AMR7"/>
      <c r="AMS7"/>
      <c r="AMT7"/>
      <c r="AMU7"/>
      <c r="AMV7"/>
      <c r="AMW7"/>
      <c r="AMX7"/>
      <c r="AMY7"/>
      <c r="AMZ7"/>
      <c r="ANA7"/>
      <c r="ANB7"/>
      <c r="ANC7"/>
      <c r="AND7"/>
      <c r="ANE7"/>
      <c r="ANF7"/>
      <c r="ANG7"/>
      <c r="ANH7"/>
      <c r="ANI7"/>
      <c r="ANJ7"/>
      <c r="ANK7"/>
      <c r="ANL7"/>
      <c r="ANM7"/>
      <c r="ANN7"/>
      <c r="ANO7"/>
      <c r="ANP7"/>
      <c r="ANQ7"/>
      <c r="ANR7"/>
      <c r="ANS7"/>
      <c r="ANT7"/>
      <c r="ANU7"/>
      <c r="ANV7"/>
      <c r="ANW7"/>
      <c r="ANX7"/>
      <c r="ANY7"/>
      <c r="ANZ7"/>
      <c r="AOA7"/>
      <c r="AOB7"/>
      <c r="AOC7"/>
      <c r="AOD7"/>
      <c r="AOE7"/>
      <c r="AOF7"/>
      <c r="AOG7"/>
      <c r="AOH7"/>
      <c r="AOI7"/>
      <c r="AOJ7"/>
      <c r="AOK7"/>
      <c r="AOL7"/>
      <c r="AOM7"/>
      <c r="AON7"/>
      <c r="AOO7"/>
      <c r="AOP7"/>
      <c r="AOQ7"/>
      <c r="AOR7"/>
      <c r="AOS7"/>
      <c r="AOT7"/>
      <c r="AOU7"/>
      <c r="AOV7"/>
      <c r="AOW7"/>
      <c r="AOX7"/>
      <c r="AOY7"/>
      <c r="AOZ7"/>
      <c r="APA7"/>
      <c r="APB7"/>
      <c r="APC7"/>
      <c r="APD7"/>
      <c r="APE7"/>
      <c r="APF7"/>
      <c r="APG7"/>
      <c r="APH7"/>
      <c r="API7"/>
      <c r="APJ7"/>
      <c r="APK7"/>
      <c r="APL7"/>
      <c r="APM7"/>
      <c r="APN7"/>
      <c r="APO7"/>
      <c r="APP7"/>
      <c r="APQ7"/>
      <c r="APR7"/>
      <c r="APS7"/>
      <c r="APT7"/>
      <c r="APU7"/>
      <c r="APV7"/>
      <c r="APW7"/>
      <c r="APX7"/>
      <c r="APY7"/>
      <c r="APZ7"/>
      <c r="AQA7"/>
      <c r="AQB7"/>
      <c r="AQC7"/>
      <c r="AQD7"/>
      <c r="AQE7"/>
      <c r="AQF7"/>
      <c r="AQG7"/>
      <c r="AQH7"/>
      <c r="AQI7"/>
      <c r="AQJ7"/>
      <c r="AQK7"/>
      <c r="AQL7"/>
      <c r="AQM7"/>
      <c r="AQN7"/>
      <c r="AQO7"/>
      <c r="AQP7"/>
      <c r="AQQ7"/>
      <c r="AQR7"/>
      <c r="AQS7"/>
      <c r="AQT7"/>
      <c r="AQU7"/>
      <c r="AQV7"/>
      <c r="AQW7"/>
      <c r="AQX7"/>
      <c r="AQY7"/>
      <c r="AQZ7"/>
      <c r="ARA7"/>
      <c r="ARB7"/>
      <c r="ARC7"/>
      <c r="ARD7"/>
      <c r="ARE7"/>
      <c r="ARF7"/>
      <c r="ARG7"/>
      <c r="ARH7"/>
      <c r="ARI7"/>
      <c r="ARJ7"/>
      <c r="ARK7"/>
      <c r="ARL7"/>
      <c r="ARM7"/>
      <c r="ARN7"/>
      <c r="ARO7"/>
      <c r="ARP7"/>
      <c r="ARQ7"/>
      <c r="ARR7"/>
      <c r="ARS7"/>
      <c r="ART7"/>
      <c r="ARU7"/>
      <c r="ARV7"/>
      <c r="ARW7"/>
      <c r="ARX7"/>
      <c r="ARY7"/>
      <c r="ARZ7"/>
      <c r="ASA7"/>
      <c r="ASB7"/>
      <c r="ASC7"/>
      <c r="ASD7"/>
      <c r="ASE7"/>
      <c r="ASF7"/>
      <c r="ASG7"/>
      <c r="ASH7"/>
      <c r="ASI7"/>
      <c r="ASJ7"/>
      <c r="ASK7"/>
      <c r="ASL7"/>
      <c r="ASM7"/>
      <c r="ASN7"/>
      <c r="ASO7"/>
      <c r="ASP7"/>
      <c r="ASQ7"/>
      <c r="ASR7"/>
      <c r="ASS7"/>
      <c r="AST7"/>
      <c r="ASU7"/>
      <c r="ASV7"/>
      <c r="ASW7"/>
      <c r="ASX7"/>
      <c r="ASY7"/>
      <c r="ASZ7"/>
      <c r="ATA7"/>
      <c r="ATB7"/>
      <c r="ATC7"/>
      <c r="ATD7"/>
      <c r="ATE7"/>
      <c r="ATF7"/>
      <c r="ATG7"/>
      <c r="ATH7"/>
      <c r="ATI7"/>
      <c r="ATJ7"/>
      <c r="ATK7"/>
      <c r="ATL7"/>
      <c r="ATM7"/>
      <c r="ATN7"/>
      <c r="ATO7"/>
      <c r="ATP7"/>
      <c r="ATQ7"/>
      <c r="ATR7"/>
      <c r="ATS7"/>
      <c r="ATT7"/>
      <c r="ATU7"/>
      <c r="ATV7"/>
      <c r="ATW7"/>
      <c r="ATX7"/>
      <c r="ATY7"/>
      <c r="ATZ7"/>
      <c r="AUA7"/>
      <c r="AUB7"/>
      <c r="AUC7"/>
      <c r="AUD7"/>
      <c r="AUE7"/>
      <c r="AUF7"/>
      <c r="AUG7"/>
      <c r="AUH7"/>
      <c r="AUI7"/>
      <c r="AUJ7"/>
      <c r="AUK7"/>
      <c r="AUL7"/>
      <c r="AUM7"/>
      <c r="AUN7"/>
      <c r="AUO7"/>
      <c r="AUP7"/>
      <c r="AUQ7"/>
      <c r="AUR7"/>
      <c r="AUS7"/>
      <c r="AUT7"/>
      <c r="AUU7"/>
      <c r="AUV7"/>
      <c r="AUW7"/>
      <c r="AUX7"/>
      <c r="AUY7"/>
      <c r="AUZ7"/>
      <c r="AVA7"/>
      <c r="AVB7"/>
      <c r="AVC7"/>
      <c r="AVD7"/>
      <c r="AVE7"/>
      <c r="AVF7"/>
      <c r="AVG7"/>
      <c r="AVH7"/>
      <c r="AVI7"/>
      <c r="AVJ7"/>
      <c r="AVK7"/>
      <c r="AVL7"/>
      <c r="AVM7"/>
      <c r="AVN7"/>
      <c r="AVO7"/>
      <c r="AVP7"/>
      <c r="AVQ7"/>
      <c r="AVR7"/>
      <c r="AVS7"/>
      <c r="AVT7"/>
      <c r="AVU7"/>
      <c r="AVV7"/>
      <c r="AVW7"/>
      <c r="AVX7"/>
      <c r="AVY7"/>
      <c r="AVZ7"/>
      <c r="AWA7"/>
      <c r="AWB7"/>
      <c r="AWC7"/>
      <c r="AWD7"/>
      <c r="AWE7"/>
      <c r="AWF7"/>
      <c r="AWG7"/>
      <c r="AWH7"/>
      <c r="AWI7"/>
      <c r="AWJ7"/>
      <c r="AWK7"/>
      <c r="AWL7"/>
      <c r="AWM7"/>
      <c r="AWN7"/>
      <c r="AWO7"/>
      <c r="AWP7"/>
      <c r="AWQ7"/>
      <c r="AWR7"/>
      <c r="AWS7"/>
      <c r="AWT7"/>
      <c r="AWU7"/>
      <c r="AWV7"/>
      <c r="AWW7"/>
      <c r="AWX7"/>
      <c r="AWY7"/>
      <c r="AWZ7"/>
      <c r="AXA7"/>
      <c r="AXB7"/>
      <c r="AXC7"/>
      <c r="AXD7"/>
      <c r="AXE7"/>
      <c r="AXF7"/>
      <c r="AXG7"/>
      <c r="AXH7"/>
      <c r="AXI7"/>
      <c r="AXJ7"/>
      <c r="AXK7"/>
      <c r="AXL7"/>
      <c r="AXM7"/>
      <c r="AXN7"/>
      <c r="AXO7"/>
      <c r="AXP7"/>
      <c r="AXQ7"/>
      <c r="AXR7"/>
      <c r="AXS7"/>
      <c r="AXT7"/>
      <c r="AXU7"/>
      <c r="AXV7"/>
      <c r="AXW7"/>
      <c r="AXX7"/>
      <c r="AXY7"/>
      <c r="AXZ7"/>
      <c r="AYA7"/>
      <c r="AYB7"/>
      <c r="AYC7"/>
      <c r="AYD7"/>
      <c r="AYE7"/>
      <c r="AYF7"/>
      <c r="AYG7"/>
      <c r="AYH7"/>
      <c r="AYI7"/>
      <c r="AYJ7"/>
      <c r="AYK7"/>
      <c r="AYL7"/>
      <c r="AYM7"/>
      <c r="AYN7"/>
      <c r="AYO7"/>
      <c r="AYP7"/>
      <c r="AYQ7"/>
      <c r="AYR7"/>
      <c r="AYS7"/>
      <c r="AYT7"/>
      <c r="AYU7"/>
      <c r="AYV7"/>
      <c r="AYW7"/>
      <c r="AYX7"/>
      <c r="AYY7"/>
      <c r="AYZ7"/>
      <c r="AZA7"/>
      <c r="AZB7"/>
      <c r="AZC7"/>
      <c r="AZD7"/>
      <c r="AZE7"/>
      <c r="AZF7"/>
      <c r="AZG7"/>
      <c r="AZH7"/>
      <c r="AZI7"/>
      <c r="AZJ7"/>
      <c r="AZK7"/>
      <c r="AZL7"/>
      <c r="AZM7"/>
      <c r="AZN7"/>
      <c r="AZO7"/>
      <c r="AZP7"/>
      <c r="AZQ7"/>
      <c r="AZR7"/>
      <c r="AZS7"/>
      <c r="AZT7"/>
      <c r="AZU7"/>
      <c r="AZV7"/>
      <c r="AZW7"/>
      <c r="AZX7"/>
      <c r="AZY7"/>
      <c r="AZZ7"/>
      <c r="BAA7"/>
      <c r="BAB7"/>
      <c r="BAC7"/>
      <c r="BAD7"/>
      <c r="BAE7"/>
      <c r="BAF7"/>
      <c r="BAG7"/>
      <c r="BAH7"/>
      <c r="BAI7"/>
      <c r="BAJ7"/>
      <c r="BAK7"/>
      <c r="BAL7"/>
      <c r="BAM7"/>
      <c r="BAN7"/>
      <c r="BAO7"/>
      <c r="BAP7"/>
      <c r="BAQ7"/>
      <c r="BAR7"/>
      <c r="BAS7"/>
      <c r="BAT7"/>
      <c r="BAU7"/>
      <c r="BAV7"/>
      <c r="BAW7"/>
      <c r="BAX7"/>
      <c r="BAY7"/>
      <c r="BAZ7"/>
      <c r="BBA7"/>
      <c r="BBB7"/>
      <c r="BBC7"/>
      <c r="BBD7"/>
      <c r="BBE7"/>
      <c r="BBF7"/>
      <c r="BBG7"/>
      <c r="BBH7"/>
      <c r="BBI7"/>
      <c r="BBJ7"/>
      <c r="BBK7"/>
      <c r="BBL7"/>
      <c r="BBM7"/>
      <c r="BBN7"/>
      <c r="BBO7"/>
      <c r="BBP7"/>
      <c r="BBQ7"/>
      <c r="BBR7"/>
      <c r="BBS7"/>
      <c r="BBT7"/>
      <c r="BBU7"/>
      <c r="BBV7"/>
      <c r="BBW7"/>
      <c r="BBX7"/>
      <c r="BBY7"/>
      <c r="BBZ7"/>
      <c r="BCA7"/>
      <c r="BCB7"/>
      <c r="BCC7"/>
      <c r="BCD7"/>
      <c r="BCE7"/>
      <c r="BCF7"/>
      <c r="BCG7"/>
      <c r="BCH7"/>
      <c r="BCI7"/>
      <c r="BCJ7"/>
      <c r="BCK7"/>
      <c r="BCL7"/>
      <c r="BCM7"/>
      <c r="BCN7"/>
      <c r="BCO7"/>
      <c r="BCP7"/>
      <c r="BCQ7"/>
      <c r="BCR7"/>
      <c r="BCS7"/>
      <c r="BCT7"/>
      <c r="BCU7"/>
      <c r="BCV7"/>
      <c r="BCW7"/>
      <c r="BCX7"/>
      <c r="BCY7"/>
      <c r="BCZ7"/>
      <c r="BDA7"/>
      <c r="BDB7"/>
      <c r="BDC7"/>
      <c r="BDD7"/>
      <c r="BDE7"/>
      <c r="BDF7"/>
      <c r="BDG7"/>
      <c r="BDH7"/>
      <c r="BDI7"/>
      <c r="BDJ7"/>
      <c r="BDK7"/>
      <c r="BDL7"/>
      <c r="BDM7"/>
      <c r="BDN7"/>
      <c r="BDO7"/>
      <c r="BDP7"/>
      <c r="BDQ7"/>
      <c r="BDR7"/>
      <c r="BDS7"/>
      <c r="BDT7"/>
      <c r="BDU7"/>
      <c r="BDV7"/>
      <c r="BDW7"/>
      <c r="BDX7"/>
      <c r="BDY7"/>
      <c r="BDZ7"/>
      <c r="BEA7"/>
      <c r="BEB7"/>
      <c r="BEC7"/>
      <c r="BED7"/>
      <c r="BEE7"/>
      <c r="BEF7"/>
      <c r="BEG7"/>
      <c r="BEH7"/>
      <c r="BEI7"/>
      <c r="BEJ7"/>
      <c r="BEK7"/>
      <c r="BEL7"/>
      <c r="BEM7"/>
      <c r="BEN7"/>
      <c r="BEO7"/>
      <c r="BEP7"/>
      <c r="BEQ7"/>
      <c r="BER7"/>
      <c r="BES7"/>
      <c r="BET7"/>
      <c r="BEU7"/>
      <c r="BEV7"/>
      <c r="BEW7"/>
      <c r="BEX7"/>
      <c r="BEY7"/>
      <c r="BEZ7"/>
      <c r="BFA7"/>
      <c r="BFB7"/>
      <c r="BFC7"/>
      <c r="BFD7"/>
      <c r="BFE7"/>
      <c r="BFF7"/>
      <c r="BFG7"/>
      <c r="BFH7"/>
      <c r="BFI7"/>
      <c r="BFJ7"/>
      <c r="BFK7"/>
      <c r="BFL7"/>
      <c r="BFM7"/>
      <c r="BFN7"/>
      <c r="BFO7"/>
      <c r="BFP7"/>
      <c r="BFQ7"/>
      <c r="BFR7"/>
      <c r="BFS7"/>
      <c r="BFT7"/>
      <c r="BFU7"/>
      <c r="BFV7"/>
      <c r="BFW7"/>
      <c r="BFX7"/>
      <c r="BFY7"/>
      <c r="BFZ7"/>
      <c r="BGA7"/>
      <c r="BGB7"/>
      <c r="BGC7"/>
      <c r="BGD7"/>
      <c r="BGE7"/>
      <c r="BGF7"/>
      <c r="BGG7"/>
      <c r="BGH7"/>
      <c r="BGI7"/>
      <c r="BGJ7"/>
      <c r="BGK7"/>
      <c r="BGL7"/>
      <c r="BGM7"/>
      <c r="BGN7"/>
      <c r="BGO7"/>
      <c r="BGP7"/>
      <c r="BGQ7"/>
      <c r="BGR7"/>
      <c r="BGS7"/>
      <c r="BGT7"/>
      <c r="BGU7"/>
      <c r="BGV7"/>
      <c r="BGW7"/>
      <c r="BGX7"/>
      <c r="BGY7"/>
      <c r="BGZ7"/>
      <c r="BHA7"/>
      <c r="BHB7"/>
      <c r="BHC7"/>
      <c r="BHD7"/>
      <c r="BHE7"/>
      <c r="BHF7"/>
      <c r="BHG7"/>
      <c r="BHH7"/>
      <c r="BHI7"/>
      <c r="BHJ7"/>
      <c r="BHK7"/>
      <c r="BHL7"/>
      <c r="BHM7"/>
      <c r="BHN7"/>
      <c r="BHO7"/>
      <c r="BHP7"/>
      <c r="BHQ7"/>
      <c r="BHR7"/>
      <c r="BHS7"/>
      <c r="BHT7"/>
      <c r="BHU7"/>
      <c r="BHV7"/>
      <c r="BHW7"/>
      <c r="BHX7"/>
      <c r="BHY7"/>
      <c r="BHZ7"/>
      <c r="BIA7"/>
      <c r="BIB7"/>
      <c r="BIC7"/>
      <c r="BID7"/>
      <c r="BIE7"/>
      <c r="BIF7"/>
      <c r="BIG7"/>
      <c r="BIH7"/>
      <c r="BII7"/>
      <c r="BIJ7"/>
      <c r="BIK7"/>
      <c r="BIL7"/>
      <c r="BIM7"/>
      <c r="BIN7"/>
      <c r="BIO7"/>
      <c r="BIP7"/>
      <c r="BIQ7"/>
      <c r="BIR7"/>
      <c r="BIS7"/>
      <c r="BIT7"/>
      <c r="BIU7"/>
      <c r="BIV7"/>
      <c r="BIW7"/>
      <c r="BIX7"/>
      <c r="BIY7"/>
      <c r="BIZ7"/>
      <c r="BJA7"/>
      <c r="BJB7"/>
      <c r="BJC7"/>
      <c r="BJD7"/>
      <c r="BJE7"/>
      <c r="BJF7"/>
      <c r="BJG7"/>
      <c r="BJH7"/>
      <c r="BJI7"/>
      <c r="BJJ7"/>
      <c r="BJK7"/>
      <c r="BJL7"/>
      <c r="BJM7"/>
      <c r="BJN7"/>
      <c r="BJO7"/>
      <c r="BJP7"/>
      <c r="BJQ7"/>
      <c r="BJR7"/>
      <c r="BJS7"/>
      <c r="BJT7"/>
      <c r="BJU7"/>
      <c r="BJV7"/>
      <c r="BJW7"/>
      <c r="BJX7"/>
      <c r="BJY7"/>
      <c r="BJZ7"/>
      <c r="BKA7"/>
      <c r="BKB7"/>
      <c r="BKC7"/>
      <c r="BKD7"/>
      <c r="BKE7"/>
      <c r="BKF7"/>
      <c r="BKG7"/>
      <c r="BKH7"/>
      <c r="BKI7"/>
      <c r="BKJ7"/>
      <c r="BKK7"/>
      <c r="BKL7"/>
      <c r="BKM7"/>
      <c r="BKN7"/>
      <c r="BKO7"/>
      <c r="BKP7"/>
      <c r="BKQ7"/>
      <c r="BKR7"/>
      <c r="BKS7"/>
      <c r="BKT7"/>
      <c r="BKU7"/>
      <c r="BKV7"/>
      <c r="BKW7"/>
      <c r="BKX7"/>
      <c r="BKY7"/>
      <c r="BKZ7"/>
      <c r="BLA7"/>
      <c r="BLB7"/>
      <c r="BLC7"/>
      <c r="BLD7"/>
      <c r="BLE7"/>
      <c r="BLF7"/>
      <c r="BLG7"/>
      <c r="BLH7"/>
      <c r="BLI7"/>
      <c r="BLJ7"/>
      <c r="BLK7"/>
      <c r="BLL7"/>
      <c r="BLM7"/>
      <c r="BLN7"/>
      <c r="BLO7"/>
      <c r="BLP7"/>
      <c r="BLQ7"/>
      <c r="BLR7"/>
      <c r="BLS7"/>
      <c r="BLT7"/>
      <c r="BLU7"/>
      <c r="BLV7"/>
      <c r="BLW7"/>
      <c r="BLX7"/>
      <c r="BLY7"/>
      <c r="BLZ7"/>
      <c r="BMA7"/>
      <c r="BMB7"/>
      <c r="BMC7"/>
      <c r="BMD7"/>
      <c r="BME7"/>
      <c r="BMF7"/>
      <c r="BMG7"/>
      <c r="BMH7"/>
      <c r="BMI7"/>
      <c r="BMJ7"/>
      <c r="BMK7"/>
      <c r="BML7"/>
      <c r="BMM7"/>
      <c r="BMN7"/>
      <c r="BMO7"/>
      <c r="BMP7"/>
      <c r="BMQ7"/>
      <c r="BMR7"/>
      <c r="BMS7"/>
      <c r="BMT7"/>
      <c r="BMU7"/>
      <c r="BMV7"/>
      <c r="BMW7"/>
      <c r="BMX7"/>
      <c r="BMY7"/>
      <c r="BMZ7"/>
      <c r="BNA7"/>
      <c r="BNB7"/>
      <c r="BNC7"/>
      <c r="BND7"/>
      <c r="BNE7"/>
      <c r="BNF7"/>
      <c r="BNG7"/>
      <c r="BNH7"/>
      <c r="BNI7"/>
      <c r="BNJ7"/>
      <c r="BNK7"/>
      <c r="BNL7"/>
      <c r="BNM7"/>
      <c r="BNN7"/>
      <c r="BNO7"/>
      <c r="BNP7"/>
      <c r="BNQ7"/>
      <c r="BNR7"/>
      <c r="BNS7"/>
      <c r="BNT7"/>
      <c r="BNU7"/>
      <c r="BNV7"/>
      <c r="BNW7"/>
      <c r="BNX7"/>
      <c r="BNY7"/>
      <c r="BNZ7"/>
      <c r="BOA7"/>
      <c r="BOB7"/>
      <c r="BOC7"/>
      <c r="BOD7"/>
      <c r="BOE7"/>
      <c r="BOF7"/>
      <c r="BOG7"/>
      <c r="BOH7"/>
      <c r="BOI7"/>
      <c r="BOJ7"/>
      <c r="BOK7"/>
      <c r="BOL7"/>
      <c r="BOM7"/>
      <c r="BON7"/>
      <c r="BOO7"/>
      <c r="BOP7"/>
      <c r="BOQ7"/>
      <c r="BOR7"/>
      <c r="BOS7"/>
      <c r="BOT7"/>
      <c r="BOU7"/>
      <c r="BOV7"/>
      <c r="BOW7"/>
      <c r="BOX7"/>
      <c r="BOY7"/>
      <c r="BOZ7"/>
      <c r="BPA7"/>
      <c r="BPB7"/>
      <c r="BPC7"/>
      <c r="BPD7"/>
      <c r="BPE7"/>
      <c r="BPF7"/>
      <c r="BPG7"/>
      <c r="BPH7"/>
      <c r="BPI7"/>
      <c r="BPJ7"/>
      <c r="BPK7"/>
      <c r="BPL7"/>
      <c r="BPM7"/>
      <c r="BPN7"/>
      <c r="BPO7"/>
      <c r="BPP7"/>
      <c r="BPQ7"/>
      <c r="BPR7"/>
      <c r="BPS7"/>
      <c r="BPT7"/>
      <c r="BPU7"/>
      <c r="BPV7"/>
      <c r="BPW7"/>
      <c r="BPX7"/>
      <c r="BPY7"/>
      <c r="BPZ7"/>
      <c r="BQA7"/>
      <c r="BQB7"/>
      <c r="BQC7"/>
      <c r="BQD7"/>
      <c r="BQE7"/>
      <c r="BQF7"/>
      <c r="BQG7"/>
      <c r="BQH7"/>
      <c r="BQI7"/>
      <c r="BQJ7"/>
      <c r="BQK7"/>
      <c r="BQL7"/>
      <c r="BQM7"/>
      <c r="BQN7"/>
      <c r="BQO7"/>
      <c r="BQP7"/>
      <c r="BQQ7"/>
      <c r="BQR7"/>
      <c r="BQS7"/>
      <c r="BQT7"/>
      <c r="BQU7"/>
      <c r="BQV7"/>
      <c r="BQW7"/>
      <c r="BQX7"/>
      <c r="BQY7"/>
      <c r="BQZ7"/>
      <c r="BRA7"/>
      <c r="BRB7"/>
      <c r="BRC7"/>
      <c r="BRD7"/>
      <c r="BRE7"/>
      <c r="BRF7"/>
      <c r="BRG7"/>
      <c r="BRH7"/>
      <c r="BRI7"/>
      <c r="BRJ7"/>
      <c r="BRK7"/>
      <c r="BRL7"/>
      <c r="BRM7"/>
      <c r="BRN7"/>
      <c r="BRO7"/>
      <c r="BRP7"/>
      <c r="BRQ7"/>
      <c r="BRR7"/>
      <c r="BRS7"/>
      <c r="BRT7"/>
      <c r="BRU7"/>
      <c r="BRV7"/>
      <c r="BRW7"/>
      <c r="BRX7"/>
      <c r="BRY7"/>
      <c r="BRZ7"/>
      <c r="BSA7"/>
      <c r="BSB7"/>
      <c r="BSC7"/>
      <c r="BSD7"/>
      <c r="BSE7"/>
      <c r="BSF7"/>
      <c r="BSG7"/>
      <c r="BSH7"/>
      <c r="BSI7"/>
      <c r="BSJ7"/>
      <c r="BSK7"/>
      <c r="BSL7"/>
      <c r="BSM7"/>
      <c r="BSN7"/>
      <c r="BSO7"/>
      <c r="BSP7"/>
      <c r="BSQ7"/>
      <c r="BSR7"/>
      <c r="BSS7"/>
      <c r="BST7"/>
      <c r="BSU7"/>
      <c r="BSV7"/>
      <c r="BSW7"/>
      <c r="BSX7"/>
      <c r="BSY7"/>
      <c r="BSZ7"/>
      <c r="BTA7"/>
      <c r="BTB7"/>
      <c r="BTC7"/>
      <c r="BTD7"/>
      <c r="BTE7"/>
      <c r="BTF7"/>
      <c r="BTG7"/>
      <c r="BTH7"/>
      <c r="BTI7"/>
      <c r="BTJ7"/>
      <c r="BTK7"/>
      <c r="BTL7"/>
      <c r="BTM7"/>
      <c r="BTN7"/>
      <c r="BTO7"/>
      <c r="BTP7"/>
      <c r="BTQ7"/>
      <c r="BTR7"/>
      <c r="BTS7"/>
      <c r="BTT7"/>
      <c r="BTU7"/>
      <c r="BTV7"/>
      <c r="BTW7"/>
      <c r="BTX7"/>
      <c r="BTY7"/>
      <c r="BTZ7"/>
      <c r="BUA7"/>
      <c r="BUB7"/>
      <c r="BUC7"/>
      <c r="BUD7"/>
      <c r="BUE7"/>
      <c r="BUF7"/>
      <c r="BUG7"/>
      <c r="BUH7"/>
      <c r="BUI7"/>
      <c r="BUJ7"/>
      <c r="BUK7"/>
      <c r="BUL7"/>
      <c r="BUM7"/>
      <c r="BUN7"/>
      <c r="BUO7"/>
      <c r="BUP7"/>
      <c r="BUQ7"/>
      <c r="BUR7"/>
      <c r="BUS7"/>
      <c r="BUT7"/>
      <c r="BUU7"/>
      <c r="BUV7"/>
      <c r="BUW7"/>
      <c r="BUX7"/>
      <c r="BUY7"/>
      <c r="BUZ7"/>
      <c r="BVA7"/>
      <c r="BVB7"/>
      <c r="BVC7"/>
      <c r="BVD7"/>
      <c r="BVE7"/>
      <c r="BVF7"/>
      <c r="BVG7"/>
      <c r="BVH7"/>
      <c r="BVI7"/>
      <c r="BVJ7"/>
      <c r="BVK7"/>
      <c r="BVL7"/>
      <c r="BVM7"/>
      <c r="BVN7"/>
      <c r="BVO7"/>
      <c r="BVP7"/>
      <c r="BVQ7"/>
      <c r="BVR7"/>
      <c r="BVS7"/>
      <c r="BVT7"/>
      <c r="BVU7"/>
      <c r="BVV7"/>
      <c r="BVW7"/>
      <c r="BVX7"/>
      <c r="BVY7"/>
      <c r="BVZ7"/>
      <c r="BWA7"/>
      <c r="BWB7"/>
      <c r="BWC7"/>
      <c r="BWD7"/>
      <c r="BWE7"/>
      <c r="BWF7"/>
      <c r="BWG7"/>
      <c r="BWH7"/>
      <c r="BWI7"/>
      <c r="BWJ7"/>
      <c r="BWK7"/>
      <c r="BWL7"/>
      <c r="BWM7"/>
      <c r="BWN7"/>
      <c r="BWO7"/>
      <c r="BWP7"/>
      <c r="BWQ7"/>
      <c r="BWR7"/>
      <c r="BWS7"/>
      <c r="BWT7"/>
      <c r="BWU7"/>
      <c r="BWV7"/>
      <c r="BWW7"/>
      <c r="BWX7"/>
      <c r="BWY7"/>
      <c r="BWZ7"/>
      <c r="BXA7"/>
      <c r="BXB7"/>
      <c r="BXC7"/>
      <c r="BXD7"/>
      <c r="BXE7"/>
      <c r="BXF7"/>
      <c r="BXG7"/>
      <c r="BXH7"/>
      <c r="BXI7"/>
      <c r="BXJ7"/>
      <c r="BXK7"/>
      <c r="BXL7"/>
      <c r="BXM7"/>
      <c r="BXN7"/>
      <c r="BXO7"/>
      <c r="BXP7"/>
      <c r="BXQ7"/>
      <c r="BXR7"/>
      <c r="BXS7"/>
      <c r="BXT7"/>
      <c r="BXU7"/>
      <c r="BXV7"/>
      <c r="BXW7"/>
      <c r="BXX7"/>
      <c r="BXY7"/>
      <c r="BXZ7"/>
      <c r="BYA7"/>
      <c r="BYB7"/>
      <c r="BYC7"/>
      <c r="BYD7"/>
      <c r="BYE7"/>
      <c r="BYF7"/>
      <c r="BYG7"/>
      <c r="BYH7"/>
      <c r="BYI7"/>
      <c r="BYJ7"/>
      <c r="BYK7"/>
      <c r="BYL7"/>
      <c r="BYM7"/>
      <c r="BYN7"/>
      <c r="BYO7"/>
      <c r="BYP7"/>
      <c r="BYQ7"/>
      <c r="BYR7"/>
      <c r="BYS7"/>
      <c r="BYT7"/>
      <c r="BYU7"/>
      <c r="BYV7"/>
      <c r="BYW7"/>
      <c r="BYX7"/>
      <c r="BYY7"/>
      <c r="BYZ7"/>
      <c r="BZA7"/>
      <c r="BZB7"/>
      <c r="BZC7"/>
      <c r="BZD7"/>
      <c r="BZE7"/>
      <c r="BZF7"/>
      <c r="BZG7"/>
      <c r="BZH7"/>
      <c r="BZI7"/>
      <c r="BZJ7"/>
      <c r="BZK7"/>
      <c r="BZL7"/>
      <c r="BZM7"/>
      <c r="BZN7"/>
      <c r="BZO7"/>
      <c r="BZP7"/>
      <c r="BZQ7"/>
      <c r="BZR7"/>
      <c r="BZS7"/>
      <c r="BZT7"/>
      <c r="BZU7"/>
      <c r="BZV7"/>
      <c r="BZW7"/>
      <c r="BZX7"/>
      <c r="BZY7"/>
      <c r="BZZ7"/>
      <c r="CAA7"/>
      <c r="CAB7"/>
      <c r="CAC7"/>
      <c r="CAD7"/>
      <c r="CAE7"/>
      <c r="CAF7"/>
      <c r="CAG7"/>
      <c r="CAH7"/>
      <c r="CAI7"/>
      <c r="CAJ7"/>
      <c r="CAK7"/>
      <c r="CAL7"/>
      <c r="CAM7"/>
      <c r="CAN7"/>
      <c r="CAO7"/>
      <c r="CAP7"/>
      <c r="CAQ7"/>
      <c r="CAR7"/>
      <c r="CAS7"/>
      <c r="CAT7"/>
      <c r="CAU7"/>
      <c r="CAV7"/>
      <c r="CAW7"/>
      <c r="CAX7"/>
      <c r="CAY7"/>
      <c r="CAZ7"/>
      <c r="CBA7"/>
      <c r="CBB7"/>
      <c r="CBC7"/>
      <c r="CBD7"/>
      <c r="CBE7"/>
      <c r="CBF7"/>
      <c r="CBG7"/>
      <c r="CBH7"/>
      <c r="CBI7"/>
      <c r="CBJ7"/>
      <c r="CBK7"/>
      <c r="CBL7"/>
      <c r="CBM7"/>
      <c r="CBN7"/>
      <c r="CBO7"/>
      <c r="CBP7"/>
      <c r="CBQ7"/>
      <c r="CBR7"/>
      <c r="CBS7"/>
      <c r="CBT7"/>
      <c r="CBU7"/>
      <c r="CBV7"/>
      <c r="CBW7"/>
      <c r="CBX7"/>
      <c r="CBY7"/>
      <c r="CBZ7"/>
      <c r="CCA7"/>
      <c r="CCB7"/>
      <c r="CCC7"/>
      <c r="CCD7"/>
      <c r="CCE7"/>
      <c r="CCF7"/>
      <c r="CCG7"/>
      <c r="CCH7"/>
      <c r="CCI7"/>
      <c r="CCJ7"/>
      <c r="CCK7"/>
      <c r="CCL7"/>
      <c r="CCM7"/>
      <c r="CCN7"/>
      <c r="CCO7"/>
      <c r="CCP7"/>
      <c r="CCQ7"/>
      <c r="CCR7"/>
      <c r="CCS7"/>
      <c r="CCT7"/>
      <c r="CCU7"/>
      <c r="CCV7"/>
      <c r="CCW7"/>
      <c r="CCX7"/>
      <c r="CCY7"/>
      <c r="CCZ7"/>
      <c r="CDA7"/>
      <c r="CDB7"/>
      <c r="CDC7"/>
      <c r="CDD7"/>
      <c r="CDE7"/>
      <c r="CDF7"/>
      <c r="CDG7"/>
      <c r="CDH7"/>
      <c r="CDI7"/>
      <c r="CDJ7"/>
      <c r="CDK7"/>
      <c r="CDL7"/>
      <c r="CDM7"/>
      <c r="CDN7"/>
      <c r="CDO7"/>
      <c r="CDP7"/>
      <c r="CDQ7"/>
      <c r="CDR7"/>
      <c r="CDS7"/>
      <c r="CDT7"/>
      <c r="CDU7"/>
      <c r="CDV7"/>
      <c r="CDW7"/>
      <c r="CDX7"/>
      <c r="CDY7"/>
      <c r="CDZ7"/>
      <c r="CEA7"/>
      <c r="CEB7"/>
      <c r="CEC7"/>
      <c r="CED7"/>
      <c r="CEE7"/>
      <c r="CEF7"/>
      <c r="CEG7"/>
      <c r="CEH7"/>
      <c r="CEI7"/>
      <c r="CEJ7"/>
      <c r="CEK7"/>
      <c r="CEL7"/>
      <c r="CEM7"/>
      <c r="CEN7"/>
      <c r="CEO7"/>
      <c r="CEP7"/>
      <c r="CEQ7"/>
      <c r="CER7"/>
      <c r="CES7"/>
      <c r="CET7"/>
      <c r="CEU7"/>
      <c r="CEV7"/>
      <c r="CEW7"/>
      <c r="CEX7"/>
      <c r="CEY7"/>
      <c r="CEZ7"/>
      <c r="CFA7"/>
      <c r="CFB7"/>
      <c r="CFC7"/>
      <c r="CFD7"/>
      <c r="CFE7"/>
      <c r="CFF7"/>
      <c r="CFG7"/>
      <c r="CFH7"/>
      <c r="CFI7"/>
      <c r="CFJ7"/>
      <c r="CFK7"/>
      <c r="CFL7"/>
      <c r="CFM7"/>
      <c r="CFN7"/>
      <c r="CFO7"/>
      <c r="CFP7"/>
      <c r="CFQ7"/>
      <c r="CFR7"/>
      <c r="CFS7"/>
      <c r="CFT7"/>
      <c r="CFU7"/>
      <c r="CFV7"/>
      <c r="CFW7"/>
      <c r="CFX7"/>
      <c r="CFY7"/>
      <c r="CFZ7"/>
      <c r="CGA7"/>
      <c r="CGB7"/>
      <c r="CGC7"/>
      <c r="CGD7"/>
      <c r="CGE7"/>
      <c r="CGF7"/>
      <c r="CGG7"/>
      <c r="CGH7"/>
      <c r="CGI7"/>
      <c r="CGJ7"/>
      <c r="CGK7"/>
      <c r="CGL7"/>
      <c r="CGM7"/>
      <c r="CGN7"/>
      <c r="CGO7"/>
      <c r="CGP7"/>
      <c r="CGQ7"/>
      <c r="CGR7"/>
      <c r="CGS7"/>
      <c r="CGT7"/>
      <c r="CGU7"/>
      <c r="CGV7"/>
      <c r="CGW7"/>
      <c r="CGX7"/>
      <c r="CGY7"/>
      <c r="CGZ7"/>
      <c r="CHA7"/>
      <c r="CHB7"/>
      <c r="CHC7"/>
      <c r="CHD7"/>
      <c r="CHE7"/>
      <c r="CHF7"/>
      <c r="CHG7"/>
      <c r="CHH7"/>
      <c r="CHI7"/>
      <c r="CHJ7"/>
      <c r="CHK7"/>
      <c r="CHL7"/>
      <c r="CHM7"/>
      <c r="CHN7"/>
      <c r="CHO7"/>
      <c r="CHP7"/>
      <c r="CHQ7"/>
      <c r="CHR7"/>
      <c r="CHS7"/>
      <c r="CHT7"/>
      <c r="CHU7"/>
      <c r="CHV7"/>
      <c r="CHW7"/>
      <c r="CHX7"/>
      <c r="CHY7"/>
      <c r="CHZ7"/>
      <c r="CIA7"/>
      <c r="CIB7"/>
      <c r="CIC7"/>
      <c r="CID7"/>
      <c r="CIE7"/>
      <c r="CIF7"/>
      <c r="CIG7"/>
      <c r="CIH7"/>
      <c r="CII7"/>
      <c r="CIJ7"/>
      <c r="CIK7"/>
      <c r="CIL7"/>
      <c r="CIM7"/>
      <c r="CIN7"/>
      <c r="CIO7"/>
      <c r="CIP7"/>
      <c r="CIQ7"/>
      <c r="CIR7"/>
      <c r="CIS7"/>
      <c r="CIT7"/>
      <c r="CIU7"/>
      <c r="CIV7"/>
      <c r="CIW7"/>
      <c r="CIX7"/>
      <c r="CIY7"/>
      <c r="CIZ7"/>
      <c r="CJA7"/>
      <c r="CJB7"/>
      <c r="CJC7"/>
      <c r="CJD7"/>
      <c r="CJE7"/>
      <c r="CJF7"/>
      <c r="CJG7"/>
      <c r="CJH7"/>
      <c r="CJI7"/>
      <c r="CJJ7"/>
      <c r="CJK7"/>
      <c r="CJL7"/>
      <c r="CJM7"/>
      <c r="CJN7"/>
      <c r="CJO7"/>
      <c r="CJP7"/>
      <c r="CJQ7"/>
      <c r="CJR7"/>
      <c r="CJS7"/>
      <c r="CJT7"/>
      <c r="CJU7"/>
      <c r="CJV7"/>
      <c r="CJW7"/>
      <c r="CJX7"/>
      <c r="CJY7"/>
      <c r="CJZ7"/>
      <c r="CKA7"/>
      <c r="CKB7"/>
      <c r="CKC7"/>
      <c r="CKD7"/>
      <c r="CKE7"/>
      <c r="CKF7"/>
      <c r="CKG7"/>
      <c r="CKH7"/>
      <c r="CKI7"/>
      <c r="CKJ7"/>
      <c r="CKK7"/>
      <c r="CKL7"/>
      <c r="CKM7"/>
      <c r="CKN7"/>
      <c r="CKO7"/>
      <c r="CKP7"/>
      <c r="CKQ7"/>
      <c r="CKR7"/>
      <c r="CKS7"/>
      <c r="CKT7"/>
      <c r="CKU7"/>
      <c r="CKV7"/>
      <c r="CKW7"/>
      <c r="CKX7"/>
      <c r="CKY7"/>
      <c r="CKZ7"/>
      <c r="CLA7"/>
      <c r="CLB7"/>
      <c r="CLC7"/>
      <c r="CLD7"/>
      <c r="CLE7"/>
      <c r="CLF7"/>
      <c r="CLG7"/>
      <c r="CLH7"/>
      <c r="CLI7"/>
      <c r="CLJ7"/>
      <c r="CLK7"/>
      <c r="CLL7"/>
      <c r="CLM7"/>
      <c r="CLN7"/>
      <c r="CLO7"/>
      <c r="CLP7"/>
      <c r="CLQ7"/>
      <c r="CLR7"/>
      <c r="CLS7"/>
      <c r="CLT7"/>
      <c r="CLU7"/>
      <c r="CLV7"/>
      <c r="CLW7"/>
      <c r="CLX7"/>
      <c r="CLY7"/>
      <c r="CLZ7"/>
      <c r="CMA7"/>
      <c r="CMB7"/>
      <c r="CMC7"/>
      <c r="CMD7"/>
      <c r="CME7"/>
      <c r="CMF7"/>
      <c r="CMG7"/>
      <c r="CMH7"/>
      <c r="CMI7"/>
      <c r="CMJ7"/>
      <c r="CMK7"/>
      <c r="CML7"/>
      <c r="CMM7"/>
      <c r="CMN7"/>
      <c r="CMO7"/>
      <c r="CMP7"/>
      <c r="CMQ7"/>
      <c r="CMR7"/>
      <c r="CMS7"/>
      <c r="CMT7"/>
      <c r="CMU7"/>
      <c r="CMV7"/>
      <c r="CMW7"/>
      <c r="CMX7"/>
      <c r="CMY7"/>
      <c r="CMZ7"/>
      <c r="CNA7"/>
      <c r="CNB7"/>
      <c r="CNC7"/>
      <c r="CND7"/>
      <c r="CNE7"/>
      <c r="CNF7"/>
      <c r="CNG7"/>
      <c r="CNH7"/>
      <c r="CNI7"/>
      <c r="CNJ7"/>
      <c r="CNK7"/>
      <c r="CNL7"/>
      <c r="CNM7"/>
      <c r="CNN7"/>
      <c r="CNO7"/>
      <c r="CNP7"/>
      <c r="CNQ7"/>
      <c r="CNR7"/>
      <c r="CNS7"/>
      <c r="CNT7"/>
      <c r="CNU7"/>
      <c r="CNV7"/>
      <c r="CNW7"/>
      <c r="CNX7"/>
      <c r="CNY7"/>
      <c r="CNZ7"/>
      <c r="COA7"/>
      <c r="COB7"/>
      <c r="COC7"/>
      <c r="COD7"/>
      <c r="COE7"/>
      <c r="COF7"/>
      <c r="COG7"/>
      <c r="COH7"/>
      <c r="COI7"/>
      <c r="COJ7"/>
      <c r="COK7"/>
      <c r="COL7"/>
      <c r="COM7"/>
      <c r="CON7"/>
      <c r="COO7"/>
      <c r="COP7"/>
      <c r="COQ7"/>
      <c r="COR7"/>
      <c r="COS7"/>
      <c r="COT7"/>
      <c r="COU7"/>
      <c r="COV7"/>
      <c r="COW7"/>
      <c r="COX7"/>
      <c r="COY7"/>
      <c r="COZ7"/>
      <c r="CPA7"/>
      <c r="CPB7"/>
      <c r="CPC7"/>
      <c r="CPD7"/>
      <c r="CPE7"/>
      <c r="CPF7"/>
      <c r="CPG7"/>
      <c r="CPH7"/>
      <c r="CPI7"/>
      <c r="CPJ7"/>
      <c r="CPK7"/>
      <c r="CPL7"/>
      <c r="CPM7"/>
      <c r="CPN7"/>
      <c r="CPO7"/>
      <c r="CPP7"/>
      <c r="CPQ7"/>
      <c r="CPR7"/>
      <c r="CPS7"/>
      <c r="CPT7"/>
      <c r="CPU7"/>
      <c r="CPV7"/>
      <c r="CPW7"/>
      <c r="CPX7"/>
      <c r="CPY7"/>
      <c r="CPZ7"/>
      <c r="CQA7"/>
      <c r="CQB7"/>
      <c r="CQC7"/>
      <c r="CQD7"/>
      <c r="CQE7"/>
      <c r="CQF7"/>
      <c r="CQG7"/>
      <c r="CQH7"/>
      <c r="CQI7"/>
      <c r="CQJ7"/>
      <c r="CQK7"/>
      <c r="CQL7"/>
      <c r="CQM7"/>
      <c r="CQN7"/>
      <c r="CQO7"/>
      <c r="CQP7"/>
      <c r="CQQ7"/>
      <c r="CQR7"/>
      <c r="CQS7"/>
      <c r="CQT7"/>
      <c r="CQU7"/>
      <c r="CQV7"/>
      <c r="CQW7"/>
      <c r="CQX7"/>
      <c r="CQY7"/>
      <c r="CQZ7"/>
      <c r="CRA7"/>
      <c r="CRB7"/>
      <c r="CRC7"/>
      <c r="CRD7"/>
      <c r="CRE7"/>
      <c r="CRF7"/>
      <c r="CRG7"/>
      <c r="CRH7"/>
      <c r="CRI7"/>
      <c r="CRJ7"/>
      <c r="CRK7"/>
      <c r="CRL7"/>
      <c r="CRM7"/>
      <c r="CRN7"/>
      <c r="CRO7"/>
      <c r="CRP7"/>
      <c r="CRQ7"/>
      <c r="CRR7"/>
      <c r="CRS7"/>
      <c r="CRT7"/>
      <c r="CRU7"/>
      <c r="CRV7"/>
      <c r="CRW7"/>
      <c r="CRX7"/>
      <c r="CRY7"/>
      <c r="CRZ7"/>
      <c r="CSA7"/>
      <c r="CSB7"/>
      <c r="CSC7"/>
      <c r="CSD7"/>
      <c r="CSE7"/>
      <c r="CSF7"/>
      <c r="CSG7"/>
      <c r="CSH7"/>
      <c r="CSI7"/>
      <c r="CSJ7"/>
      <c r="CSK7"/>
      <c r="CSL7"/>
      <c r="CSM7"/>
      <c r="CSN7"/>
      <c r="CSO7"/>
      <c r="CSP7"/>
      <c r="CSQ7"/>
      <c r="CSR7"/>
      <c r="CSS7"/>
      <c r="CST7"/>
      <c r="CSU7"/>
      <c r="CSV7"/>
      <c r="CSW7"/>
      <c r="CSX7"/>
      <c r="CSY7"/>
      <c r="CSZ7"/>
      <c r="CTA7"/>
      <c r="CTB7"/>
      <c r="CTC7"/>
      <c r="CTD7"/>
      <c r="CTE7"/>
      <c r="CTF7"/>
      <c r="CTG7"/>
      <c r="CTH7"/>
      <c r="CTI7"/>
      <c r="CTJ7"/>
      <c r="CTK7"/>
      <c r="CTL7"/>
      <c r="CTM7"/>
      <c r="CTN7"/>
      <c r="CTO7"/>
      <c r="CTP7"/>
      <c r="CTQ7"/>
      <c r="CTR7"/>
      <c r="CTS7"/>
      <c r="CTT7"/>
      <c r="CTU7"/>
      <c r="CTV7"/>
      <c r="CTW7"/>
      <c r="CTX7"/>
      <c r="CTY7"/>
      <c r="CTZ7"/>
      <c r="CUA7"/>
      <c r="CUB7"/>
      <c r="CUC7"/>
      <c r="CUD7"/>
      <c r="CUE7"/>
      <c r="CUF7"/>
      <c r="CUG7"/>
      <c r="CUH7"/>
      <c r="CUI7"/>
      <c r="CUJ7"/>
      <c r="CUK7"/>
      <c r="CUL7"/>
      <c r="CUM7"/>
      <c r="CUN7"/>
      <c r="CUO7"/>
      <c r="CUP7"/>
      <c r="CUQ7"/>
      <c r="CUR7"/>
      <c r="CUS7"/>
      <c r="CUT7"/>
      <c r="CUU7"/>
      <c r="CUV7"/>
      <c r="CUW7"/>
      <c r="CUX7"/>
      <c r="CUY7"/>
      <c r="CUZ7"/>
      <c r="CVA7"/>
      <c r="CVB7"/>
      <c r="CVC7"/>
      <c r="CVD7"/>
      <c r="CVE7"/>
      <c r="CVF7"/>
      <c r="CVG7"/>
      <c r="CVH7"/>
      <c r="CVI7"/>
      <c r="CVJ7"/>
      <c r="CVK7"/>
      <c r="CVL7"/>
      <c r="CVM7"/>
      <c r="CVN7"/>
      <c r="CVO7"/>
      <c r="CVP7"/>
      <c r="CVQ7"/>
      <c r="CVR7"/>
      <c r="CVS7"/>
      <c r="CVT7"/>
      <c r="CVU7"/>
      <c r="CVV7"/>
      <c r="CVW7"/>
      <c r="CVX7"/>
      <c r="CVY7"/>
      <c r="CVZ7"/>
      <c r="CWA7"/>
      <c r="CWB7"/>
      <c r="CWC7"/>
      <c r="CWD7"/>
      <c r="CWE7"/>
      <c r="CWF7"/>
      <c r="CWG7"/>
      <c r="CWH7"/>
      <c r="CWI7"/>
      <c r="CWJ7"/>
      <c r="CWK7"/>
      <c r="CWL7"/>
      <c r="CWM7"/>
      <c r="CWN7"/>
      <c r="CWO7"/>
      <c r="CWP7"/>
      <c r="CWQ7"/>
      <c r="CWR7"/>
      <c r="CWS7"/>
      <c r="CWT7"/>
      <c r="CWU7"/>
      <c r="CWV7"/>
      <c r="CWW7"/>
      <c r="CWX7"/>
      <c r="CWY7"/>
      <c r="CWZ7"/>
      <c r="CXA7"/>
      <c r="CXB7"/>
      <c r="CXC7"/>
      <c r="CXD7"/>
      <c r="CXE7"/>
      <c r="CXF7"/>
      <c r="CXG7"/>
      <c r="CXH7"/>
      <c r="CXI7"/>
      <c r="CXJ7"/>
      <c r="CXK7"/>
      <c r="CXL7"/>
      <c r="CXM7"/>
      <c r="CXN7"/>
      <c r="CXO7"/>
      <c r="CXP7"/>
      <c r="CXQ7"/>
      <c r="CXR7"/>
      <c r="CXS7"/>
      <c r="CXT7"/>
      <c r="CXU7"/>
      <c r="CXV7"/>
      <c r="CXW7"/>
      <c r="CXX7"/>
      <c r="CXY7"/>
      <c r="CXZ7"/>
      <c r="CYA7"/>
      <c r="CYB7"/>
      <c r="CYC7"/>
      <c r="CYD7"/>
      <c r="CYE7"/>
      <c r="CYF7"/>
      <c r="CYG7"/>
      <c r="CYH7"/>
      <c r="CYI7"/>
      <c r="CYJ7"/>
      <c r="CYK7"/>
      <c r="CYL7"/>
      <c r="CYM7"/>
      <c r="CYN7"/>
      <c r="CYO7"/>
      <c r="CYP7"/>
      <c r="CYQ7"/>
      <c r="CYR7"/>
      <c r="CYS7"/>
      <c r="CYT7"/>
      <c r="CYU7"/>
      <c r="CYV7"/>
      <c r="CYW7"/>
      <c r="CYX7"/>
      <c r="CYY7"/>
      <c r="CYZ7"/>
      <c r="CZA7"/>
      <c r="CZB7"/>
      <c r="CZC7"/>
      <c r="CZD7"/>
      <c r="CZE7"/>
      <c r="CZF7"/>
      <c r="CZG7"/>
      <c r="CZH7"/>
      <c r="CZI7"/>
      <c r="CZJ7"/>
      <c r="CZK7"/>
      <c r="CZL7"/>
      <c r="CZM7"/>
      <c r="CZN7"/>
      <c r="CZO7"/>
      <c r="CZP7"/>
      <c r="CZQ7"/>
      <c r="CZR7"/>
      <c r="CZS7"/>
      <c r="CZT7"/>
      <c r="CZU7"/>
      <c r="CZV7"/>
      <c r="CZW7"/>
      <c r="CZX7"/>
      <c r="CZY7"/>
      <c r="CZZ7"/>
      <c r="DAA7"/>
      <c r="DAB7"/>
      <c r="DAC7"/>
      <c r="DAD7"/>
      <c r="DAE7"/>
      <c r="DAF7"/>
      <c r="DAG7"/>
      <c r="DAH7"/>
      <c r="DAI7"/>
      <c r="DAJ7"/>
      <c r="DAK7"/>
      <c r="DAL7"/>
      <c r="DAM7"/>
      <c r="DAN7"/>
      <c r="DAO7"/>
      <c r="DAP7"/>
      <c r="DAQ7"/>
      <c r="DAR7"/>
      <c r="DAS7"/>
      <c r="DAT7"/>
      <c r="DAU7"/>
      <c r="DAV7"/>
      <c r="DAW7"/>
      <c r="DAX7"/>
      <c r="DAY7"/>
      <c r="DAZ7"/>
      <c r="DBA7"/>
      <c r="DBB7"/>
      <c r="DBC7"/>
      <c r="DBD7"/>
      <c r="DBE7"/>
      <c r="DBF7"/>
      <c r="DBG7"/>
      <c r="DBH7"/>
      <c r="DBI7"/>
      <c r="DBJ7"/>
      <c r="DBK7"/>
      <c r="DBL7"/>
      <c r="DBM7"/>
      <c r="DBN7"/>
      <c r="DBO7"/>
      <c r="DBP7"/>
      <c r="DBQ7"/>
      <c r="DBR7"/>
      <c r="DBS7"/>
      <c r="DBT7"/>
      <c r="DBU7"/>
      <c r="DBV7"/>
      <c r="DBW7"/>
      <c r="DBX7"/>
      <c r="DBY7"/>
      <c r="DBZ7"/>
      <c r="DCA7"/>
      <c r="DCB7"/>
      <c r="DCC7"/>
      <c r="DCD7"/>
      <c r="DCE7"/>
      <c r="DCF7"/>
      <c r="DCG7"/>
      <c r="DCH7"/>
      <c r="DCI7"/>
      <c r="DCJ7"/>
      <c r="DCK7"/>
      <c r="DCL7"/>
      <c r="DCM7"/>
      <c r="DCN7"/>
      <c r="DCO7"/>
      <c r="DCP7"/>
      <c r="DCQ7"/>
      <c r="DCR7"/>
      <c r="DCS7"/>
      <c r="DCT7"/>
      <c r="DCU7"/>
      <c r="DCV7"/>
      <c r="DCW7"/>
      <c r="DCX7"/>
      <c r="DCY7"/>
      <c r="DCZ7"/>
      <c r="DDA7"/>
      <c r="DDB7"/>
      <c r="DDC7"/>
      <c r="DDD7"/>
      <c r="DDE7"/>
      <c r="DDF7"/>
      <c r="DDG7"/>
      <c r="DDH7"/>
      <c r="DDI7"/>
      <c r="DDJ7"/>
      <c r="DDK7"/>
      <c r="DDL7"/>
      <c r="DDM7"/>
      <c r="DDN7"/>
      <c r="DDO7"/>
      <c r="DDP7"/>
      <c r="DDQ7"/>
      <c r="DDR7"/>
      <c r="DDS7"/>
      <c r="DDT7"/>
      <c r="DDU7"/>
      <c r="DDV7"/>
      <c r="DDW7"/>
      <c r="DDX7"/>
      <c r="DDY7"/>
      <c r="DDZ7"/>
      <c r="DEA7"/>
      <c r="DEB7"/>
      <c r="DEC7"/>
      <c r="DED7"/>
      <c r="DEE7"/>
      <c r="DEF7"/>
      <c r="DEG7"/>
      <c r="DEH7"/>
      <c r="DEI7"/>
      <c r="DEJ7"/>
      <c r="DEK7"/>
      <c r="DEL7"/>
      <c r="DEM7"/>
      <c r="DEN7"/>
      <c r="DEO7"/>
      <c r="DEP7"/>
      <c r="DEQ7"/>
      <c r="DER7"/>
      <c r="DES7"/>
      <c r="DET7"/>
      <c r="DEU7"/>
      <c r="DEV7"/>
      <c r="DEW7"/>
      <c r="DEX7"/>
      <c r="DEY7"/>
      <c r="DEZ7"/>
      <c r="DFA7"/>
      <c r="DFB7"/>
      <c r="DFC7"/>
      <c r="DFD7"/>
      <c r="DFE7"/>
      <c r="DFF7"/>
      <c r="DFG7"/>
      <c r="DFH7"/>
      <c r="DFI7"/>
      <c r="DFJ7"/>
      <c r="DFK7"/>
      <c r="DFL7"/>
      <c r="DFM7"/>
      <c r="DFN7"/>
      <c r="DFO7"/>
      <c r="DFP7"/>
      <c r="DFQ7"/>
      <c r="DFR7"/>
      <c r="DFS7"/>
      <c r="DFT7"/>
      <c r="DFU7"/>
      <c r="DFV7"/>
      <c r="DFW7"/>
      <c r="DFX7"/>
      <c r="DFY7"/>
      <c r="DFZ7"/>
      <c r="DGA7"/>
      <c r="DGB7"/>
      <c r="DGC7"/>
      <c r="DGD7"/>
      <c r="DGE7"/>
      <c r="DGF7"/>
      <c r="DGG7"/>
      <c r="DGH7"/>
      <c r="DGI7"/>
      <c r="DGJ7"/>
      <c r="DGK7"/>
      <c r="DGL7"/>
      <c r="DGM7"/>
      <c r="DGN7"/>
      <c r="DGO7"/>
      <c r="DGP7"/>
      <c r="DGQ7"/>
      <c r="DGR7"/>
      <c r="DGS7"/>
      <c r="DGT7"/>
      <c r="DGU7"/>
      <c r="DGV7"/>
      <c r="DGW7"/>
      <c r="DGX7"/>
      <c r="DGY7"/>
      <c r="DGZ7"/>
      <c r="DHA7"/>
      <c r="DHB7"/>
      <c r="DHC7"/>
      <c r="DHD7"/>
      <c r="DHE7"/>
      <c r="DHF7"/>
      <c r="DHG7"/>
      <c r="DHH7"/>
      <c r="DHI7"/>
      <c r="DHJ7"/>
      <c r="DHK7"/>
      <c r="DHL7"/>
      <c r="DHM7"/>
      <c r="DHN7"/>
      <c r="DHO7"/>
      <c r="DHP7"/>
      <c r="DHQ7"/>
      <c r="DHR7"/>
      <c r="DHS7"/>
      <c r="DHT7"/>
      <c r="DHU7"/>
      <c r="DHV7"/>
      <c r="DHW7"/>
      <c r="DHX7"/>
      <c r="DHY7"/>
      <c r="DHZ7"/>
      <c r="DIA7"/>
      <c r="DIB7"/>
      <c r="DIC7"/>
      <c r="DID7"/>
      <c r="DIE7"/>
      <c r="DIF7"/>
      <c r="DIG7"/>
      <c r="DIH7"/>
      <c r="DII7"/>
      <c r="DIJ7"/>
      <c r="DIK7"/>
      <c r="DIL7"/>
      <c r="DIM7"/>
      <c r="DIN7"/>
      <c r="DIO7"/>
      <c r="DIP7"/>
      <c r="DIQ7"/>
      <c r="DIR7"/>
      <c r="DIS7"/>
      <c r="DIT7"/>
      <c r="DIU7"/>
      <c r="DIV7"/>
      <c r="DIW7"/>
      <c r="DIX7"/>
      <c r="DIY7"/>
      <c r="DIZ7"/>
      <c r="DJA7"/>
      <c r="DJB7"/>
      <c r="DJC7"/>
      <c r="DJD7"/>
      <c r="DJE7"/>
      <c r="DJF7"/>
      <c r="DJG7"/>
      <c r="DJH7"/>
      <c r="DJI7"/>
      <c r="DJJ7"/>
      <c r="DJK7"/>
      <c r="DJL7"/>
      <c r="DJM7"/>
      <c r="DJN7"/>
      <c r="DJO7"/>
      <c r="DJP7"/>
      <c r="DJQ7"/>
      <c r="DJR7"/>
      <c r="DJS7"/>
      <c r="DJT7"/>
      <c r="DJU7"/>
      <c r="DJV7"/>
      <c r="DJW7"/>
      <c r="DJX7"/>
      <c r="DJY7"/>
      <c r="DJZ7"/>
      <c r="DKA7"/>
      <c r="DKB7"/>
      <c r="DKC7"/>
      <c r="DKD7"/>
      <c r="DKE7"/>
      <c r="DKF7"/>
      <c r="DKG7"/>
      <c r="DKH7"/>
      <c r="DKI7"/>
      <c r="DKJ7"/>
      <c r="DKK7"/>
      <c r="DKL7"/>
      <c r="DKM7"/>
      <c r="DKN7"/>
      <c r="DKO7"/>
      <c r="DKP7"/>
      <c r="DKQ7"/>
      <c r="DKR7"/>
      <c r="DKS7"/>
      <c r="DKT7"/>
      <c r="DKU7"/>
      <c r="DKV7"/>
      <c r="DKW7"/>
      <c r="DKX7"/>
      <c r="DKY7"/>
      <c r="DKZ7"/>
      <c r="DLA7"/>
      <c r="DLB7"/>
      <c r="DLC7"/>
      <c r="DLD7"/>
      <c r="DLE7"/>
      <c r="DLF7"/>
      <c r="DLG7"/>
      <c r="DLH7"/>
      <c r="DLI7"/>
      <c r="DLJ7"/>
      <c r="DLK7"/>
      <c r="DLL7"/>
      <c r="DLM7"/>
      <c r="DLN7"/>
      <c r="DLO7"/>
      <c r="DLP7"/>
      <c r="DLQ7"/>
      <c r="DLR7"/>
      <c r="DLS7"/>
      <c r="DLT7"/>
      <c r="DLU7"/>
      <c r="DLV7"/>
      <c r="DLW7"/>
      <c r="DLX7"/>
      <c r="DLY7"/>
      <c r="DLZ7"/>
      <c r="DMA7"/>
      <c r="DMB7"/>
      <c r="DMC7"/>
      <c r="DMD7"/>
      <c r="DME7"/>
      <c r="DMF7"/>
      <c r="DMG7"/>
      <c r="DMH7"/>
      <c r="DMI7"/>
      <c r="DMJ7"/>
      <c r="DMK7"/>
      <c r="DML7"/>
      <c r="DMM7"/>
      <c r="DMN7"/>
      <c r="DMO7"/>
      <c r="DMP7"/>
      <c r="DMQ7"/>
      <c r="DMR7"/>
      <c r="DMS7"/>
      <c r="DMT7"/>
      <c r="DMU7"/>
      <c r="DMV7"/>
      <c r="DMW7"/>
      <c r="DMX7"/>
      <c r="DMY7"/>
      <c r="DMZ7"/>
      <c r="DNA7"/>
      <c r="DNB7"/>
      <c r="DNC7"/>
      <c r="DND7"/>
      <c r="DNE7"/>
      <c r="DNF7"/>
      <c r="DNG7"/>
      <c r="DNH7"/>
      <c r="DNI7"/>
      <c r="DNJ7"/>
      <c r="DNK7"/>
      <c r="DNL7"/>
      <c r="DNM7"/>
      <c r="DNN7"/>
      <c r="DNO7"/>
      <c r="DNP7"/>
      <c r="DNQ7"/>
      <c r="DNR7"/>
      <c r="DNS7"/>
      <c r="DNT7"/>
      <c r="DNU7"/>
      <c r="DNV7"/>
      <c r="DNW7"/>
      <c r="DNX7"/>
      <c r="DNY7"/>
      <c r="DNZ7"/>
      <c r="DOA7"/>
      <c r="DOB7"/>
      <c r="DOC7"/>
      <c r="DOD7"/>
      <c r="DOE7"/>
      <c r="DOF7"/>
      <c r="DOG7"/>
      <c r="DOH7"/>
      <c r="DOI7"/>
      <c r="DOJ7"/>
      <c r="DOK7"/>
      <c r="DOL7"/>
      <c r="DOM7"/>
      <c r="DON7"/>
      <c r="DOO7"/>
      <c r="DOP7"/>
      <c r="DOQ7"/>
      <c r="DOR7"/>
      <c r="DOS7"/>
      <c r="DOT7"/>
      <c r="DOU7"/>
      <c r="DOV7"/>
      <c r="DOW7"/>
      <c r="DOX7"/>
      <c r="DOY7"/>
      <c r="DOZ7"/>
      <c r="DPA7"/>
      <c r="DPB7"/>
      <c r="DPC7"/>
      <c r="DPD7"/>
      <c r="DPE7"/>
      <c r="DPF7"/>
      <c r="DPG7"/>
      <c r="DPH7"/>
      <c r="DPI7"/>
      <c r="DPJ7"/>
      <c r="DPK7"/>
      <c r="DPL7"/>
      <c r="DPM7"/>
      <c r="DPN7"/>
      <c r="DPO7"/>
      <c r="DPP7"/>
      <c r="DPQ7"/>
      <c r="DPR7"/>
      <c r="DPS7"/>
      <c r="DPT7"/>
      <c r="DPU7"/>
      <c r="DPV7"/>
      <c r="DPW7"/>
      <c r="DPX7"/>
      <c r="DPY7"/>
      <c r="DPZ7"/>
      <c r="DQA7"/>
      <c r="DQB7"/>
      <c r="DQC7"/>
      <c r="DQD7"/>
      <c r="DQE7"/>
      <c r="DQF7"/>
      <c r="DQG7"/>
      <c r="DQH7"/>
      <c r="DQI7"/>
      <c r="DQJ7"/>
      <c r="DQK7"/>
      <c r="DQL7"/>
      <c r="DQM7"/>
      <c r="DQN7"/>
      <c r="DQO7"/>
      <c r="DQP7"/>
      <c r="DQQ7"/>
      <c r="DQR7"/>
      <c r="DQS7"/>
      <c r="DQT7"/>
      <c r="DQU7"/>
      <c r="DQV7"/>
      <c r="DQW7"/>
      <c r="DQX7"/>
      <c r="DQY7"/>
      <c r="DQZ7"/>
      <c r="DRA7"/>
      <c r="DRB7"/>
      <c r="DRC7"/>
      <c r="DRD7"/>
      <c r="DRE7"/>
      <c r="DRF7"/>
      <c r="DRG7"/>
      <c r="DRH7"/>
      <c r="DRI7"/>
      <c r="DRJ7"/>
      <c r="DRK7"/>
      <c r="DRL7"/>
      <c r="DRM7"/>
      <c r="DRN7"/>
      <c r="DRO7"/>
      <c r="DRP7"/>
      <c r="DRQ7"/>
      <c r="DRR7"/>
      <c r="DRS7"/>
      <c r="DRT7"/>
      <c r="DRU7"/>
      <c r="DRV7"/>
      <c r="DRW7"/>
      <c r="DRX7"/>
      <c r="DRY7"/>
      <c r="DRZ7"/>
      <c r="DSA7"/>
      <c r="DSB7"/>
      <c r="DSC7"/>
      <c r="DSD7"/>
      <c r="DSE7"/>
      <c r="DSF7"/>
      <c r="DSG7"/>
      <c r="DSH7"/>
      <c r="DSI7"/>
      <c r="DSJ7"/>
      <c r="DSK7"/>
      <c r="DSL7"/>
      <c r="DSM7"/>
      <c r="DSN7"/>
      <c r="DSO7"/>
      <c r="DSP7"/>
      <c r="DSQ7"/>
      <c r="DSR7"/>
      <c r="DSS7"/>
      <c r="DST7"/>
      <c r="DSU7"/>
      <c r="DSV7"/>
      <c r="DSW7"/>
      <c r="DSX7"/>
      <c r="DSY7"/>
      <c r="DSZ7"/>
      <c r="DTA7"/>
      <c r="DTB7"/>
      <c r="DTC7"/>
      <c r="DTD7"/>
      <c r="DTE7"/>
      <c r="DTF7"/>
      <c r="DTG7"/>
      <c r="DTH7"/>
      <c r="DTI7"/>
      <c r="DTJ7"/>
      <c r="DTK7"/>
      <c r="DTL7"/>
      <c r="DTM7"/>
      <c r="DTN7"/>
      <c r="DTO7"/>
      <c r="DTP7"/>
      <c r="DTQ7"/>
      <c r="DTR7"/>
      <c r="DTS7"/>
      <c r="DTT7"/>
      <c r="DTU7"/>
      <c r="DTV7"/>
      <c r="DTW7"/>
      <c r="DTX7"/>
      <c r="DTY7"/>
      <c r="DTZ7"/>
      <c r="DUA7"/>
      <c r="DUB7"/>
      <c r="DUC7"/>
      <c r="DUD7"/>
      <c r="DUE7"/>
      <c r="DUF7"/>
      <c r="DUG7"/>
      <c r="DUH7"/>
      <c r="DUI7"/>
      <c r="DUJ7"/>
      <c r="DUK7"/>
      <c r="DUL7"/>
      <c r="DUM7"/>
      <c r="DUN7"/>
      <c r="DUO7"/>
      <c r="DUP7"/>
      <c r="DUQ7"/>
      <c r="DUR7"/>
      <c r="DUS7"/>
      <c r="DUT7"/>
      <c r="DUU7"/>
      <c r="DUV7"/>
      <c r="DUW7"/>
      <c r="DUX7"/>
      <c r="DUY7"/>
      <c r="DUZ7"/>
      <c r="DVA7"/>
      <c r="DVB7"/>
      <c r="DVC7"/>
      <c r="DVD7"/>
      <c r="DVE7"/>
      <c r="DVF7"/>
      <c r="DVG7"/>
      <c r="DVH7"/>
      <c r="DVI7"/>
      <c r="DVJ7"/>
      <c r="DVK7"/>
      <c r="DVL7"/>
      <c r="DVM7"/>
      <c r="DVN7"/>
      <c r="DVO7"/>
      <c r="DVP7"/>
      <c r="DVQ7"/>
      <c r="DVR7"/>
      <c r="DVS7"/>
      <c r="DVT7"/>
      <c r="DVU7"/>
      <c r="DVV7"/>
      <c r="DVW7"/>
      <c r="DVX7"/>
      <c r="DVY7"/>
      <c r="DVZ7"/>
      <c r="DWA7"/>
      <c r="DWB7"/>
      <c r="DWC7"/>
      <c r="DWD7"/>
      <c r="DWE7"/>
      <c r="DWF7"/>
      <c r="DWG7"/>
      <c r="DWH7"/>
      <c r="DWI7"/>
      <c r="DWJ7"/>
      <c r="DWK7"/>
      <c r="DWL7"/>
      <c r="DWM7"/>
      <c r="DWN7"/>
      <c r="DWO7"/>
      <c r="DWP7"/>
      <c r="DWQ7"/>
      <c r="DWR7"/>
      <c r="DWS7"/>
      <c r="DWT7"/>
      <c r="DWU7"/>
      <c r="DWV7"/>
      <c r="DWW7"/>
      <c r="DWX7"/>
      <c r="DWY7"/>
      <c r="DWZ7"/>
      <c r="DXA7"/>
      <c r="DXB7"/>
      <c r="DXC7"/>
      <c r="DXD7"/>
      <c r="DXE7"/>
      <c r="DXF7"/>
      <c r="DXG7"/>
      <c r="DXH7"/>
      <c r="DXI7"/>
      <c r="DXJ7"/>
      <c r="DXK7"/>
      <c r="DXL7"/>
      <c r="DXM7"/>
      <c r="DXN7"/>
      <c r="DXO7"/>
      <c r="DXP7"/>
      <c r="DXQ7"/>
      <c r="DXR7"/>
      <c r="DXS7"/>
      <c r="DXT7"/>
      <c r="DXU7"/>
      <c r="DXV7"/>
      <c r="DXW7"/>
      <c r="DXX7"/>
      <c r="DXY7"/>
      <c r="DXZ7"/>
      <c r="DYA7"/>
      <c r="DYB7"/>
      <c r="DYC7"/>
      <c r="DYD7"/>
      <c r="DYE7"/>
      <c r="DYF7"/>
      <c r="DYG7"/>
      <c r="DYH7"/>
      <c r="DYI7"/>
      <c r="DYJ7"/>
      <c r="DYK7"/>
      <c r="DYL7"/>
      <c r="DYM7"/>
      <c r="DYN7"/>
      <c r="DYO7"/>
      <c r="DYP7"/>
      <c r="DYQ7"/>
      <c r="DYR7"/>
      <c r="DYS7"/>
      <c r="DYT7"/>
      <c r="DYU7"/>
      <c r="DYV7"/>
      <c r="DYW7"/>
      <c r="DYX7"/>
      <c r="DYY7"/>
      <c r="DYZ7"/>
      <c r="DZA7"/>
      <c r="DZB7"/>
      <c r="DZC7"/>
      <c r="DZD7"/>
      <c r="DZE7"/>
      <c r="DZF7"/>
      <c r="DZG7"/>
      <c r="DZH7"/>
      <c r="DZI7"/>
      <c r="DZJ7"/>
      <c r="DZK7"/>
      <c r="DZL7"/>
      <c r="DZM7"/>
      <c r="DZN7"/>
      <c r="DZO7"/>
      <c r="DZP7"/>
      <c r="DZQ7"/>
      <c r="DZR7"/>
      <c r="DZS7"/>
      <c r="DZT7"/>
      <c r="DZU7"/>
      <c r="DZV7"/>
      <c r="DZW7"/>
      <c r="DZX7"/>
      <c r="DZY7"/>
      <c r="DZZ7"/>
      <c r="EAA7"/>
      <c r="EAB7"/>
      <c r="EAC7"/>
      <c r="EAD7"/>
      <c r="EAE7"/>
      <c r="EAF7"/>
      <c r="EAG7"/>
      <c r="EAH7"/>
      <c r="EAI7"/>
      <c r="EAJ7"/>
      <c r="EAK7"/>
      <c r="EAL7"/>
      <c r="EAM7"/>
      <c r="EAN7"/>
      <c r="EAO7"/>
      <c r="EAP7"/>
      <c r="EAQ7"/>
      <c r="EAR7"/>
      <c r="EAS7"/>
      <c r="EAT7"/>
      <c r="EAU7"/>
      <c r="EAV7"/>
      <c r="EAW7"/>
      <c r="EAX7"/>
      <c r="EAY7"/>
      <c r="EAZ7"/>
      <c r="EBA7"/>
      <c r="EBB7"/>
      <c r="EBC7"/>
      <c r="EBD7"/>
      <c r="EBE7"/>
      <c r="EBF7"/>
      <c r="EBG7"/>
      <c r="EBH7"/>
      <c r="EBI7"/>
      <c r="EBJ7"/>
      <c r="EBK7"/>
      <c r="EBL7"/>
      <c r="EBM7"/>
      <c r="EBN7"/>
      <c r="EBO7"/>
      <c r="EBP7"/>
      <c r="EBQ7"/>
      <c r="EBR7"/>
      <c r="EBS7"/>
      <c r="EBT7"/>
      <c r="EBU7"/>
      <c r="EBV7"/>
      <c r="EBW7"/>
      <c r="EBX7"/>
      <c r="EBY7"/>
      <c r="EBZ7"/>
      <c r="ECA7"/>
      <c r="ECB7"/>
      <c r="ECC7"/>
      <c r="ECD7"/>
      <c r="ECE7"/>
      <c r="ECF7"/>
      <c r="ECG7"/>
      <c r="ECH7"/>
      <c r="ECI7"/>
      <c r="ECJ7"/>
      <c r="ECK7"/>
      <c r="ECL7"/>
      <c r="ECM7"/>
      <c r="ECN7"/>
      <c r="ECO7"/>
      <c r="ECP7"/>
      <c r="ECQ7"/>
      <c r="ECR7"/>
      <c r="ECS7"/>
      <c r="ECT7"/>
      <c r="ECU7"/>
      <c r="ECV7"/>
      <c r="ECW7"/>
      <c r="ECX7"/>
      <c r="ECY7"/>
      <c r="ECZ7"/>
      <c r="EDA7"/>
      <c r="EDB7"/>
      <c r="EDC7"/>
      <c r="EDD7"/>
      <c r="EDE7"/>
      <c r="EDF7"/>
      <c r="EDG7"/>
      <c r="EDH7"/>
      <c r="EDI7"/>
      <c r="EDJ7"/>
      <c r="EDK7"/>
      <c r="EDL7"/>
      <c r="EDM7"/>
      <c r="EDN7"/>
      <c r="EDO7"/>
      <c r="EDP7"/>
      <c r="EDQ7"/>
      <c r="EDR7"/>
      <c r="EDS7"/>
      <c r="EDT7"/>
      <c r="EDU7"/>
      <c r="EDV7"/>
      <c r="EDW7"/>
      <c r="EDX7"/>
      <c r="EDY7"/>
      <c r="EDZ7"/>
      <c r="EEA7"/>
      <c r="EEB7"/>
      <c r="EEC7"/>
      <c r="EED7"/>
      <c r="EEE7"/>
      <c r="EEF7"/>
      <c r="EEG7"/>
      <c r="EEH7"/>
      <c r="EEI7"/>
      <c r="EEJ7"/>
      <c r="EEK7"/>
      <c r="EEL7"/>
      <c r="EEM7"/>
      <c r="EEN7"/>
      <c r="EEO7"/>
      <c r="EEP7"/>
      <c r="EEQ7"/>
      <c r="EER7"/>
      <c r="EES7"/>
      <c r="EET7"/>
      <c r="EEU7"/>
      <c r="EEV7"/>
      <c r="EEW7"/>
      <c r="EEX7"/>
      <c r="EEY7"/>
      <c r="EEZ7"/>
      <c r="EFA7"/>
      <c r="EFB7"/>
      <c r="EFC7"/>
      <c r="EFD7"/>
      <c r="EFE7"/>
      <c r="EFF7"/>
      <c r="EFG7"/>
      <c r="EFH7"/>
      <c r="EFI7"/>
      <c r="EFJ7"/>
      <c r="EFK7"/>
      <c r="EFL7"/>
      <c r="EFM7"/>
      <c r="EFN7"/>
      <c r="EFO7"/>
      <c r="EFP7"/>
      <c r="EFQ7"/>
      <c r="EFR7"/>
      <c r="EFS7"/>
      <c r="EFT7"/>
      <c r="EFU7"/>
      <c r="EFV7"/>
      <c r="EFW7"/>
      <c r="EFX7"/>
      <c r="EFY7"/>
      <c r="EFZ7"/>
      <c r="EGA7"/>
      <c r="EGB7"/>
      <c r="EGC7"/>
      <c r="EGD7"/>
      <c r="EGE7"/>
      <c r="EGF7"/>
      <c r="EGG7"/>
      <c r="EGH7"/>
      <c r="EGI7"/>
      <c r="EGJ7"/>
      <c r="EGK7"/>
      <c r="EGL7"/>
      <c r="EGM7"/>
      <c r="EGN7"/>
      <c r="EGO7"/>
      <c r="EGP7"/>
      <c r="EGQ7"/>
      <c r="EGR7"/>
      <c r="EGS7"/>
      <c r="EGT7"/>
      <c r="EGU7"/>
      <c r="EGV7"/>
      <c r="EGW7"/>
      <c r="EGX7"/>
      <c r="EGY7"/>
      <c r="EGZ7"/>
      <c r="EHA7"/>
      <c r="EHB7"/>
      <c r="EHC7"/>
      <c r="EHD7"/>
      <c r="EHE7"/>
      <c r="EHF7"/>
      <c r="EHG7"/>
      <c r="EHH7"/>
      <c r="EHI7"/>
      <c r="EHJ7"/>
      <c r="EHK7"/>
      <c r="EHL7"/>
      <c r="EHM7"/>
      <c r="EHN7"/>
      <c r="EHO7"/>
      <c r="EHP7"/>
      <c r="EHQ7"/>
      <c r="EHR7"/>
      <c r="EHS7"/>
      <c r="EHT7"/>
      <c r="EHU7"/>
      <c r="EHV7"/>
      <c r="EHW7"/>
      <c r="EHX7"/>
      <c r="EHY7"/>
      <c r="EHZ7"/>
      <c r="EIA7"/>
      <c r="EIB7"/>
      <c r="EIC7"/>
      <c r="EID7"/>
      <c r="EIE7"/>
      <c r="EIF7"/>
      <c r="EIG7"/>
      <c r="EIH7"/>
      <c r="EII7"/>
      <c r="EIJ7"/>
      <c r="EIK7"/>
      <c r="EIL7"/>
      <c r="EIM7"/>
      <c r="EIN7"/>
      <c r="EIO7"/>
      <c r="EIP7"/>
      <c r="EIQ7"/>
      <c r="EIR7"/>
      <c r="EIS7"/>
      <c r="EIT7"/>
      <c r="EIU7"/>
      <c r="EIV7"/>
      <c r="EIW7"/>
      <c r="EIX7"/>
      <c r="EIY7"/>
      <c r="EIZ7"/>
      <c r="EJA7"/>
      <c r="EJB7"/>
      <c r="EJC7"/>
      <c r="EJD7"/>
      <c r="EJE7"/>
      <c r="EJF7"/>
      <c r="EJG7"/>
      <c r="EJH7"/>
      <c r="EJI7"/>
      <c r="EJJ7"/>
      <c r="EJK7"/>
      <c r="EJL7"/>
      <c r="EJM7"/>
      <c r="EJN7"/>
      <c r="EJO7"/>
      <c r="EJP7"/>
      <c r="EJQ7"/>
      <c r="EJR7"/>
      <c r="EJS7"/>
      <c r="EJT7"/>
      <c r="EJU7"/>
      <c r="EJV7"/>
      <c r="EJW7"/>
      <c r="EJX7"/>
      <c r="EJY7"/>
      <c r="EJZ7"/>
      <c r="EKA7"/>
      <c r="EKB7"/>
      <c r="EKC7"/>
      <c r="EKD7"/>
      <c r="EKE7"/>
      <c r="EKF7"/>
      <c r="EKG7"/>
      <c r="EKH7"/>
      <c r="EKI7"/>
      <c r="EKJ7"/>
      <c r="EKK7"/>
      <c r="EKL7"/>
      <c r="EKM7"/>
      <c r="EKN7"/>
      <c r="EKO7"/>
      <c r="EKP7"/>
      <c r="EKQ7"/>
      <c r="EKR7"/>
      <c r="EKS7"/>
      <c r="EKT7"/>
      <c r="EKU7"/>
      <c r="EKV7"/>
      <c r="EKW7"/>
      <c r="EKX7"/>
      <c r="EKY7"/>
      <c r="EKZ7"/>
      <c r="ELA7"/>
      <c r="ELB7"/>
      <c r="ELC7"/>
      <c r="ELD7"/>
      <c r="ELE7"/>
      <c r="ELF7"/>
      <c r="ELG7"/>
      <c r="ELH7"/>
      <c r="ELI7"/>
      <c r="ELJ7"/>
      <c r="ELK7"/>
      <c r="ELL7"/>
      <c r="ELM7"/>
      <c r="ELN7"/>
      <c r="ELO7"/>
      <c r="ELP7"/>
      <c r="ELQ7"/>
      <c r="ELR7"/>
      <c r="ELS7"/>
      <c r="ELT7"/>
      <c r="ELU7"/>
      <c r="ELV7"/>
      <c r="ELW7"/>
      <c r="ELX7"/>
      <c r="ELY7"/>
      <c r="ELZ7"/>
      <c r="EMA7"/>
      <c r="EMB7"/>
      <c r="EMC7"/>
      <c r="EMD7"/>
      <c r="EME7"/>
      <c r="EMF7"/>
      <c r="EMG7"/>
      <c r="EMH7"/>
      <c r="EMI7"/>
      <c r="EMJ7"/>
      <c r="EMK7"/>
      <c r="EML7"/>
      <c r="EMM7"/>
      <c r="EMN7"/>
      <c r="EMO7"/>
      <c r="EMP7"/>
      <c r="EMQ7"/>
      <c r="EMR7"/>
      <c r="EMS7"/>
      <c r="EMT7"/>
      <c r="EMU7"/>
      <c r="EMV7"/>
      <c r="EMW7"/>
      <c r="EMX7"/>
      <c r="EMY7"/>
      <c r="EMZ7"/>
      <c r="ENA7"/>
      <c r="ENB7"/>
      <c r="ENC7"/>
      <c r="END7"/>
      <c r="ENE7"/>
      <c r="ENF7"/>
      <c r="ENG7"/>
      <c r="ENH7"/>
      <c r="ENI7"/>
      <c r="ENJ7"/>
      <c r="ENK7"/>
      <c r="ENL7"/>
      <c r="ENM7"/>
      <c r="ENN7"/>
      <c r="ENO7"/>
      <c r="ENP7"/>
      <c r="ENQ7"/>
      <c r="ENR7"/>
      <c r="ENS7"/>
      <c r="ENT7"/>
      <c r="ENU7"/>
      <c r="ENV7"/>
      <c r="ENW7"/>
      <c r="ENX7"/>
      <c r="ENY7"/>
      <c r="ENZ7"/>
      <c r="EOA7"/>
      <c r="EOB7"/>
      <c r="EOC7"/>
      <c r="EOD7"/>
      <c r="EOE7"/>
      <c r="EOF7"/>
      <c r="EOG7"/>
      <c r="EOH7"/>
      <c r="EOI7"/>
      <c r="EOJ7"/>
      <c r="EOK7"/>
      <c r="EOL7"/>
      <c r="EOM7"/>
      <c r="EON7"/>
      <c r="EOO7"/>
      <c r="EOP7"/>
      <c r="EOQ7"/>
      <c r="EOR7"/>
      <c r="EOS7"/>
      <c r="EOT7"/>
      <c r="EOU7"/>
      <c r="EOV7"/>
      <c r="EOW7"/>
      <c r="EOX7"/>
      <c r="EOY7"/>
      <c r="EOZ7"/>
      <c r="EPA7"/>
      <c r="EPB7"/>
      <c r="EPC7"/>
      <c r="EPD7"/>
      <c r="EPE7"/>
      <c r="EPF7"/>
      <c r="EPG7"/>
      <c r="EPH7"/>
      <c r="EPI7"/>
      <c r="EPJ7"/>
      <c r="EPK7"/>
      <c r="EPL7"/>
      <c r="EPM7"/>
      <c r="EPN7"/>
      <c r="EPO7"/>
      <c r="EPP7"/>
      <c r="EPQ7"/>
      <c r="EPR7"/>
      <c r="EPS7"/>
      <c r="EPT7"/>
      <c r="EPU7"/>
      <c r="EPV7"/>
      <c r="EPW7"/>
      <c r="EPX7"/>
      <c r="EPY7"/>
      <c r="EPZ7"/>
      <c r="EQA7"/>
      <c r="EQB7"/>
      <c r="EQC7"/>
      <c r="EQD7"/>
      <c r="EQE7"/>
      <c r="EQF7"/>
      <c r="EQG7"/>
      <c r="EQH7"/>
      <c r="EQI7"/>
      <c r="EQJ7"/>
      <c r="EQK7"/>
      <c r="EQL7"/>
      <c r="EQM7"/>
      <c r="EQN7"/>
      <c r="EQO7"/>
      <c r="EQP7"/>
      <c r="EQQ7"/>
      <c r="EQR7"/>
      <c r="EQS7"/>
      <c r="EQT7"/>
      <c r="EQU7"/>
      <c r="EQV7"/>
      <c r="EQW7"/>
      <c r="EQX7"/>
      <c r="EQY7"/>
      <c r="EQZ7"/>
      <c r="ERA7"/>
      <c r="ERB7"/>
      <c r="ERC7"/>
      <c r="ERD7"/>
      <c r="ERE7"/>
      <c r="ERF7"/>
      <c r="ERG7"/>
      <c r="ERH7"/>
      <c r="ERI7"/>
      <c r="ERJ7"/>
      <c r="ERK7"/>
      <c r="ERL7"/>
      <c r="ERM7"/>
      <c r="ERN7"/>
      <c r="ERO7"/>
      <c r="ERP7"/>
      <c r="ERQ7"/>
      <c r="ERR7"/>
      <c r="ERS7"/>
      <c r="ERT7"/>
      <c r="ERU7"/>
      <c r="ERV7"/>
      <c r="ERW7"/>
      <c r="ERX7"/>
      <c r="ERY7"/>
      <c r="ERZ7"/>
      <c r="ESA7"/>
      <c r="ESB7"/>
      <c r="ESC7"/>
      <c r="ESD7"/>
      <c r="ESE7"/>
      <c r="ESF7"/>
      <c r="ESG7"/>
      <c r="ESH7"/>
      <c r="ESI7"/>
      <c r="ESJ7"/>
      <c r="ESK7"/>
      <c r="ESL7"/>
      <c r="ESM7"/>
      <c r="ESN7"/>
      <c r="ESO7"/>
      <c r="ESP7"/>
      <c r="ESQ7"/>
      <c r="ESR7"/>
      <c r="ESS7"/>
      <c r="EST7"/>
      <c r="ESU7"/>
      <c r="ESV7"/>
      <c r="ESW7"/>
      <c r="ESX7"/>
      <c r="ESY7"/>
      <c r="ESZ7"/>
      <c r="ETA7"/>
      <c r="ETB7"/>
      <c r="ETC7"/>
      <c r="ETD7"/>
      <c r="ETE7"/>
      <c r="ETF7"/>
      <c r="ETG7"/>
      <c r="ETH7"/>
      <c r="ETI7"/>
      <c r="ETJ7"/>
      <c r="ETK7"/>
      <c r="ETL7"/>
      <c r="ETM7"/>
      <c r="ETN7"/>
      <c r="ETO7"/>
      <c r="ETP7"/>
      <c r="ETQ7"/>
      <c r="ETR7"/>
      <c r="ETS7"/>
      <c r="ETT7"/>
      <c r="ETU7"/>
      <c r="ETV7"/>
      <c r="ETW7"/>
      <c r="ETX7"/>
      <c r="ETY7"/>
      <c r="ETZ7"/>
      <c r="EUA7"/>
      <c r="EUB7"/>
      <c r="EUC7"/>
      <c r="EUD7"/>
      <c r="EUE7"/>
      <c r="EUF7"/>
      <c r="EUG7"/>
      <c r="EUH7"/>
      <c r="EUI7"/>
      <c r="EUJ7"/>
      <c r="EUK7"/>
      <c r="EUL7"/>
      <c r="EUM7"/>
      <c r="EUN7"/>
      <c r="EUO7"/>
      <c r="EUP7"/>
      <c r="EUQ7"/>
      <c r="EUR7"/>
      <c r="EUS7"/>
      <c r="EUT7"/>
      <c r="EUU7"/>
      <c r="EUV7"/>
      <c r="EUW7"/>
      <c r="EUX7"/>
      <c r="EUY7"/>
      <c r="EUZ7"/>
      <c r="EVA7"/>
      <c r="EVB7"/>
      <c r="EVC7"/>
      <c r="EVD7"/>
      <c r="EVE7"/>
      <c r="EVF7"/>
      <c r="EVG7"/>
      <c r="EVH7"/>
      <c r="EVI7"/>
      <c r="EVJ7"/>
      <c r="EVK7"/>
      <c r="EVL7"/>
      <c r="EVM7"/>
      <c r="EVN7"/>
      <c r="EVO7"/>
      <c r="EVP7"/>
      <c r="EVQ7"/>
      <c r="EVR7"/>
      <c r="EVS7"/>
      <c r="EVT7"/>
      <c r="EVU7"/>
      <c r="EVV7"/>
      <c r="EVW7"/>
      <c r="EVX7"/>
      <c r="EVY7"/>
      <c r="EVZ7"/>
      <c r="EWA7"/>
      <c r="EWB7"/>
      <c r="EWC7"/>
      <c r="EWD7"/>
      <c r="EWE7"/>
      <c r="EWF7"/>
      <c r="EWG7"/>
      <c r="EWH7"/>
      <c r="EWI7"/>
      <c r="EWJ7"/>
      <c r="EWK7"/>
      <c r="EWL7"/>
      <c r="EWM7"/>
      <c r="EWN7"/>
      <c r="EWO7"/>
      <c r="EWP7"/>
      <c r="EWQ7"/>
      <c r="EWR7"/>
      <c r="EWS7"/>
      <c r="EWT7"/>
      <c r="EWU7"/>
      <c r="EWV7"/>
      <c r="EWW7"/>
      <c r="EWX7"/>
      <c r="EWY7"/>
      <c r="EWZ7"/>
      <c r="EXA7"/>
      <c r="EXB7"/>
      <c r="EXC7"/>
      <c r="EXD7"/>
      <c r="EXE7"/>
      <c r="EXF7"/>
      <c r="EXG7"/>
      <c r="EXH7"/>
      <c r="EXI7"/>
      <c r="EXJ7"/>
      <c r="EXK7"/>
      <c r="EXL7"/>
      <c r="EXM7"/>
      <c r="EXN7"/>
      <c r="EXO7"/>
      <c r="EXP7"/>
      <c r="EXQ7"/>
      <c r="EXR7"/>
      <c r="EXS7"/>
      <c r="EXT7"/>
      <c r="EXU7"/>
      <c r="EXV7"/>
      <c r="EXW7"/>
      <c r="EXX7"/>
      <c r="EXY7"/>
      <c r="EXZ7"/>
      <c r="EYA7"/>
      <c r="EYB7"/>
      <c r="EYC7"/>
      <c r="EYD7"/>
      <c r="EYE7"/>
      <c r="EYF7"/>
      <c r="EYG7"/>
      <c r="EYH7"/>
      <c r="EYI7"/>
      <c r="EYJ7"/>
      <c r="EYK7"/>
      <c r="EYL7"/>
      <c r="EYM7"/>
      <c r="EYN7"/>
      <c r="EYO7"/>
      <c r="EYP7"/>
      <c r="EYQ7"/>
      <c r="EYR7"/>
      <c r="EYS7"/>
      <c r="EYT7"/>
      <c r="EYU7"/>
      <c r="EYV7"/>
      <c r="EYW7"/>
      <c r="EYX7"/>
      <c r="EYY7"/>
      <c r="EYZ7"/>
      <c r="EZA7"/>
      <c r="EZB7"/>
      <c r="EZC7"/>
      <c r="EZD7"/>
      <c r="EZE7"/>
      <c r="EZF7"/>
      <c r="EZG7"/>
      <c r="EZH7"/>
      <c r="EZI7"/>
      <c r="EZJ7"/>
      <c r="EZK7"/>
      <c r="EZL7"/>
      <c r="EZM7"/>
      <c r="EZN7"/>
      <c r="EZO7"/>
      <c r="EZP7"/>
      <c r="EZQ7"/>
      <c r="EZR7"/>
      <c r="EZS7"/>
      <c r="EZT7"/>
      <c r="EZU7"/>
      <c r="EZV7"/>
      <c r="EZW7"/>
      <c r="EZX7"/>
      <c r="EZY7"/>
      <c r="EZZ7"/>
      <c r="FAA7"/>
      <c r="FAB7"/>
      <c r="FAC7"/>
      <c r="FAD7"/>
      <c r="FAE7"/>
      <c r="FAF7"/>
      <c r="FAG7"/>
      <c r="FAH7"/>
      <c r="FAI7"/>
      <c r="FAJ7"/>
      <c r="FAK7"/>
      <c r="FAL7"/>
      <c r="FAM7"/>
      <c r="FAN7"/>
      <c r="FAO7"/>
      <c r="FAP7"/>
      <c r="FAQ7"/>
      <c r="FAR7"/>
      <c r="FAS7"/>
      <c r="FAT7"/>
      <c r="FAU7"/>
      <c r="FAV7"/>
      <c r="FAW7"/>
      <c r="FAX7"/>
      <c r="FAY7"/>
      <c r="FAZ7"/>
      <c r="FBA7"/>
      <c r="FBB7"/>
      <c r="FBC7"/>
      <c r="FBD7"/>
      <c r="FBE7"/>
      <c r="FBF7"/>
      <c r="FBG7"/>
      <c r="FBH7"/>
      <c r="FBI7"/>
      <c r="FBJ7"/>
      <c r="FBK7"/>
      <c r="FBL7"/>
      <c r="FBM7"/>
      <c r="FBN7"/>
      <c r="FBO7"/>
      <c r="FBP7"/>
      <c r="FBQ7"/>
      <c r="FBR7"/>
      <c r="FBS7"/>
      <c r="FBT7"/>
      <c r="FBU7"/>
      <c r="FBV7"/>
      <c r="FBW7"/>
      <c r="FBX7"/>
      <c r="FBY7"/>
      <c r="FBZ7"/>
      <c r="FCA7"/>
      <c r="FCB7"/>
      <c r="FCC7"/>
      <c r="FCD7"/>
      <c r="FCE7"/>
      <c r="FCF7"/>
      <c r="FCG7"/>
      <c r="FCH7"/>
      <c r="FCI7"/>
      <c r="FCJ7"/>
      <c r="FCK7"/>
      <c r="FCL7"/>
      <c r="FCM7"/>
      <c r="FCN7"/>
      <c r="FCO7"/>
      <c r="FCP7"/>
      <c r="FCQ7"/>
      <c r="FCR7"/>
      <c r="FCS7"/>
      <c r="FCT7"/>
      <c r="FCU7"/>
      <c r="FCV7"/>
      <c r="FCW7"/>
      <c r="FCX7"/>
      <c r="FCY7"/>
      <c r="FCZ7"/>
      <c r="FDA7"/>
      <c r="FDB7"/>
      <c r="FDC7"/>
      <c r="FDD7"/>
      <c r="FDE7"/>
      <c r="FDF7"/>
      <c r="FDG7"/>
      <c r="FDH7"/>
      <c r="FDI7"/>
      <c r="FDJ7"/>
      <c r="FDK7"/>
      <c r="FDL7"/>
      <c r="FDM7"/>
      <c r="FDN7"/>
      <c r="FDO7"/>
      <c r="FDP7"/>
      <c r="FDQ7"/>
      <c r="FDR7"/>
      <c r="FDS7"/>
      <c r="FDT7"/>
      <c r="FDU7"/>
      <c r="FDV7"/>
      <c r="FDW7"/>
      <c r="FDX7"/>
      <c r="FDY7"/>
      <c r="FDZ7"/>
      <c r="FEA7"/>
      <c r="FEB7"/>
      <c r="FEC7"/>
      <c r="FED7"/>
      <c r="FEE7"/>
      <c r="FEF7"/>
      <c r="FEG7"/>
      <c r="FEH7"/>
      <c r="FEI7"/>
      <c r="FEJ7"/>
      <c r="FEK7"/>
      <c r="FEL7"/>
      <c r="FEM7"/>
      <c r="FEN7"/>
      <c r="FEO7"/>
      <c r="FEP7"/>
      <c r="FEQ7"/>
      <c r="FER7"/>
      <c r="FES7"/>
      <c r="FET7"/>
      <c r="FEU7"/>
      <c r="FEV7"/>
      <c r="FEW7"/>
      <c r="FEX7"/>
      <c r="FEY7"/>
      <c r="FEZ7"/>
      <c r="FFA7"/>
      <c r="FFB7"/>
      <c r="FFC7"/>
      <c r="FFD7"/>
      <c r="FFE7"/>
      <c r="FFF7"/>
      <c r="FFG7"/>
      <c r="FFH7"/>
      <c r="FFI7"/>
      <c r="FFJ7"/>
      <c r="FFK7"/>
      <c r="FFL7"/>
      <c r="FFM7"/>
      <c r="FFN7"/>
      <c r="FFO7"/>
      <c r="FFP7"/>
      <c r="FFQ7"/>
      <c r="FFR7"/>
      <c r="FFS7"/>
      <c r="FFT7"/>
      <c r="FFU7"/>
      <c r="FFV7"/>
      <c r="FFW7"/>
      <c r="FFX7"/>
      <c r="FFY7"/>
      <c r="FFZ7"/>
      <c r="FGA7"/>
      <c r="FGB7"/>
      <c r="FGC7"/>
      <c r="FGD7"/>
      <c r="FGE7"/>
      <c r="FGF7"/>
      <c r="FGG7"/>
      <c r="FGH7"/>
      <c r="FGI7"/>
      <c r="FGJ7"/>
      <c r="FGK7"/>
      <c r="FGL7"/>
      <c r="FGM7"/>
      <c r="FGN7"/>
      <c r="FGO7"/>
      <c r="FGP7"/>
      <c r="FGQ7"/>
      <c r="FGR7"/>
      <c r="FGS7"/>
      <c r="FGT7"/>
      <c r="FGU7"/>
      <c r="FGV7"/>
      <c r="FGW7"/>
      <c r="FGX7"/>
      <c r="FGY7"/>
      <c r="FGZ7"/>
      <c r="FHA7"/>
      <c r="FHB7"/>
      <c r="FHC7"/>
      <c r="FHD7"/>
      <c r="FHE7"/>
      <c r="FHF7"/>
      <c r="FHG7"/>
      <c r="FHH7"/>
      <c r="FHI7"/>
      <c r="FHJ7"/>
      <c r="FHK7"/>
      <c r="FHL7"/>
      <c r="FHM7"/>
      <c r="FHN7"/>
      <c r="FHO7"/>
      <c r="FHP7"/>
      <c r="FHQ7"/>
      <c r="FHR7"/>
      <c r="FHS7"/>
      <c r="FHT7"/>
      <c r="FHU7"/>
      <c r="FHV7"/>
      <c r="FHW7"/>
      <c r="FHX7"/>
      <c r="FHY7"/>
      <c r="FHZ7"/>
      <c r="FIA7"/>
      <c r="FIB7"/>
      <c r="FIC7"/>
      <c r="FID7"/>
      <c r="FIE7"/>
      <c r="FIF7"/>
      <c r="FIG7"/>
      <c r="FIH7"/>
      <c r="FII7"/>
      <c r="FIJ7"/>
      <c r="FIK7"/>
      <c r="FIL7"/>
      <c r="FIM7"/>
      <c r="FIN7"/>
      <c r="FIO7"/>
      <c r="FIP7"/>
      <c r="FIQ7"/>
      <c r="FIR7"/>
      <c r="FIS7"/>
      <c r="FIT7"/>
      <c r="FIU7"/>
      <c r="FIV7"/>
      <c r="FIW7"/>
      <c r="FIX7"/>
      <c r="FIY7"/>
      <c r="FIZ7"/>
      <c r="FJA7"/>
      <c r="FJB7"/>
      <c r="FJC7"/>
      <c r="FJD7"/>
      <c r="FJE7"/>
      <c r="FJF7"/>
      <c r="FJG7"/>
      <c r="FJH7"/>
      <c r="FJI7"/>
      <c r="FJJ7"/>
      <c r="FJK7"/>
      <c r="FJL7"/>
      <c r="FJM7"/>
      <c r="FJN7"/>
      <c r="FJO7"/>
      <c r="FJP7"/>
      <c r="FJQ7"/>
      <c r="FJR7"/>
      <c r="FJS7"/>
      <c r="FJT7"/>
      <c r="FJU7"/>
      <c r="FJV7"/>
      <c r="FJW7"/>
      <c r="FJX7"/>
      <c r="FJY7"/>
      <c r="FJZ7"/>
      <c r="FKA7"/>
      <c r="FKB7"/>
      <c r="FKC7"/>
      <c r="FKD7"/>
      <c r="FKE7"/>
      <c r="FKF7"/>
      <c r="FKG7"/>
      <c r="FKH7"/>
      <c r="FKI7"/>
      <c r="FKJ7"/>
      <c r="FKK7"/>
      <c r="FKL7"/>
      <c r="FKM7"/>
      <c r="FKN7"/>
      <c r="FKO7"/>
      <c r="FKP7"/>
      <c r="FKQ7"/>
      <c r="FKR7"/>
      <c r="FKS7"/>
      <c r="FKT7"/>
      <c r="FKU7"/>
      <c r="FKV7"/>
      <c r="FKW7"/>
      <c r="FKX7"/>
      <c r="FKY7"/>
      <c r="FKZ7"/>
      <c r="FLA7"/>
      <c r="FLB7"/>
      <c r="FLC7"/>
      <c r="FLD7"/>
      <c r="FLE7"/>
      <c r="FLF7"/>
      <c r="FLG7"/>
      <c r="FLH7"/>
      <c r="FLI7"/>
      <c r="FLJ7"/>
      <c r="FLK7"/>
      <c r="FLL7"/>
      <c r="FLM7"/>
      <c r="FLN7"/>
      <c r="FLO7"/>
      <c r="FLP7"/>
      <c r="FLQ7"/>
      <c r="FLR7"/>
      <c r="FLS7"/>
      <c r="FLT7"/>
      <c r="FLU7"/>
      <c r="FLV7"/>
      <c r="FLW7"/>
      <c r="FLX7"/>
      <c r="FLY7"/>
      <c r="FLZ7"/>
      <c r="FMA7"/>
      <c r="FMB7"/>
      <c r="FMC7"/>
      <c r="FMD7"/>
      <c r="FME7"/>
      <c r="FMF7"/>
      <c r="FMG7"/>
      <c r="FMH7"/>
      <c r="FMI7"/>
      <c r="FMJ7"/>
      <c r="FMK7"/>
      <c r="FML7"/>
      <c r="FMM7"/>
      <c r="FMN7"/>
      <c r="FMO7"/>
      <c r="FMP7"/>
      <c r="FMQ7"/>
      <c r="FMR7"/>
      <c r="FMS7"/>
      <c r="FMT7"/>
      <c r="FMU7"/>
      <c r="FMV7"/>
      <c r="FMW7"/>
      <c r="FMX7"/>
      <c r="FMY7"/>
      <c r="FMZ7"/>
      <c r="FNA7"/>
      <c r="FNB7"/>
      <c r="FNC7"/>
      <c r="FND7"/>
      <c r="FNE7"/>
      <c r="FNF7"/>
      <c r="FNG7"/>
      <c r="FNH7"/>
      <c r="FNI7"/>
      <c r="FNJ7"/>
      <c r="FNK7"/>
      <c r="FNL7"/>
      <c r="FNM7"/>
      <c r="FNN7"/>
      <c r="FNO7"/>
      <c r="FNP7"/>
      <c r="FNQ7"/>
      <c r="FNR7"/>
      <c r="FNS7"/>
      <c r="FNT7"/>
      <c r="FNU7"/>
      <c r="FNV7"/>
      <c r="FNW7"/>
      <c r="FNX7"/>
      <c r="FNY7"/>
      <c r="FNZ7"/>
      <c r="FOA7"/>
      <c r="FOB7"/>
      <c r="FOC7"/>
      <c r="FOD7"/>
      <c r="FOE7"/>
      <c r="FOF7"/>
      <c r="FOG7"/>
      <c r="FOH7"/>
      <c r="FOI7"/>
      <c r="FOJ7"/>
      <c r="FOK7"/>
      <c r="FOL7"/>
      <c r="FOM7"/>
      <c r="FON7"/>
      <c r="FOO7"/>
      <c r="FOP7"/>
      <c r="FOQ7"/>
      <c r="FOR7"/>
      <c r="FOS7"/>
      <c r="FOT7"/>
      <c r="FOU7"/>
      <c r="FOV7"/>
      <c r="FOW7"/>
      <c r="FOX7"/>
      <c r="FOY7"/>
      <c r="FOZ7"/>
      <c r="FPA7"/>
      <c r="FPB7"/>
      <c r="FPC7"/>
      <c r="FPD7"/>
      <c r="FPE7"/>
      <c r="FPF7"/>
      <c r="FPG7"/>
      <c r="FPH7"/>
      <c r="FPI7"/>
      <c r="FPJ7"/>
      <c r="FPK7"/>
      <c r="FPL7"/>
      <c r="FPM7"/>
      <c r="FPN7"/>
      <c r="FPO7"/>
      <c r="FPP7"/>
      <c r="FPQ7"/>
      <c r="FPR7"/>
      <c r="FPS7"/>
      <c r="FPT7"/>
      <c r="FPU7"/>
      <c r="FPV7"/>
      <c r="FPW7"/>
      <c r="FPX7"/>
      <c r="FPY7"/>
      <c r="FPZ7"/>
      <c r="FQA7"/>
      <c r="FQB7"/>
      <c r="FQC7"/>
      <c r="FQD7"/>
      <c r="FQE7"/>
      <c r="FQF7"/>
      <c r="FQG7"/>
      <c r="FQH7"/>
      <c r="FQI7"/>
      <c r="FQJ7"/>
      <c r="FQK7"/>
      <c r="FQL7"/>
      <c r="FQM7"/>
      <c r="FQN7"/>
      <c r="FQO7"/>
      <c r="FQP7"/>
      <c r="FQQ7"/>
      <c r="FQR7"/>
      <c r="FQS7"/>
      <c r="FQT7"/>
      <c r="FQU7"/>
      <c r="FQV7"/>
      <c r="FQW7"/>
      <c r="FQX7"/>
      <c r="FQY7"/>
      <c r="FQZ7"/>
      <c r="FRA7"/>
      <c r="FRB7"/>
      <c r="FRC7"/>
      <c r="FRD7"/>
      <c r="FRE7"/>
      <c r="FRF7"/>
      <c r="FRG7"/>
      <c r="FRH7"/>
      <c r="FRI7"/>
      <c r="FRJ7"/>
      <c r="FRK7"/>
      <c r="FRL7"/>
      <c r="FRM7"/>
      <c r="FRN7"/>
      <c r="FRO7"/>
      <c r="FRP7"/>
      <c r="FRQ7"/>
      <c r="FRR7"/>
      <c r="FRS7"/>
      <c r="FRT7"/>
      <c r="FRU7"/>
      <c r="FRV7"/>
      <c r="FRW7"/>
      <c r="FRX7"/>
      <c r="FRY7"/>
      <c r="FRZ7"/>
      <c r="FSA7"/>
      <c r="FSB7"/>
      <c r="FSC7"/>
      <c r="FSD7"/>
      <c r="FSE7"/>
      <c r="FSF7"/>
      <c r="FSG7"/>
      <c r="FSH7"/>
      <c r="FSI7"/>
      <c r="FSJ7"/>
      <c r="FSK7"/>
      <c r="FSL7"/>
      <c r="FSM7"/>
      <c r="FSN7"/>
      <c r="FSO7"/>
      <c r="FSP7"/>
      <c r="FSQ7"/>
      <c r="FSR7"/>
      <c r="FSS7"/>
      <c r="FST7"/>
      <c r="FSU7"/>
      <c r="FSV7"/>
      <c r="FSW7"/>
      <c r="FSX7"/>
      <c r="FSY7"/>
      <c r="FSZ7"/>
      <c r="FTA7"/>
      <c r="FTB7"/>
      <c r="FTC7"/>
      <c r="FTD7"/>
      <c r="FTE7"/>
      <c r="FTF7"/>
      <c r="FTG7"/>
      <c r="FTH7"/>
      <c r="FTI7"/>
      <c r="FTJ7"/>
      <c r="FTK7"/>
      <c r="FTL7"/>
      <c r="FTM7"/>
      <c r="FTN7"/>
      <c r="FTO7"/>
      <c r="FTP7"/>
      <c r="FTQ7"/>
      <c r="FTR7"/>
      <c r="FTS7"/>
      <c r="FTT7"/>
      <c r="FTU7"/>
      <c r="FTV7"/>
      <c r="FTW7"/>
      <c r="FTX7"/>
      <c r="FTY7"/>
      <c r="FTZ7"/>
      <c r="FUA7"/>
      <c r="FUB7"/>
      <c r="FUC7"/>
      <c r="FUD7"/>
      <c r="FUE7"/>
      <c r="FUF7"/>
      <c r="FUG7"/>
      <c r="FUH7"/>
      <c r="FUI7"/>
      <c r="FUJ7"/>
      <c r="FUK7"/>
      <c r="FUL7"/>
      <c r="FUM7"/>
      <c r="FUN7"/>
      <c r="FUO7"/>
      <c r="FUP7"/>
      <c r="FUQ7"/>
      <c r="FUR7"/>
      <c r="FUS7"/>
      <c r="FUT7"/>
      <c r="FUU7"/>
      <c r="FUV7"/>
      <c r="FUW7"/>
      <c r="FUX7"/>
      <c r="FUY7"/>
      <c r="FUZ7"/>
      <c r="FVA7"/>
      <c r="FVB7"/>
      <c r="FVC7"/>
      <c r="FVD7"/>
      <c r="FVE7"/>
      <c r="FVF7"/>
      <c r="FVG7"/>
      <c r="FVH7"/>
      <c r="FVI7"/>
      <c r="FVJ7"/>
      <c r="FVK7"/>
      <c r="FVL7"/>
      <c r="FVM7"/>
      <c r="FVN7"/>
      <c r="FVO7"/>
      <c r="FVP7"/>
      <c r="FVQ7"/>
      <c r="FVR7"/>
      <c r="FVS7"/>
      <c r="FVT7"/>
      <c r="FVU7"/>
      <c r="FVV7"/>
      <c r="FVW7"/>
      <c r="FVX7"/>
      <c r="FVY7"/>
      <c r="FVZ7"/>
      <c r="FWA7"/>
      <c r="FWB7"/>
      <c r="FWC7"/>
      <c r="FWD7"/>
      <c r="FWE7"/>
      <c r="FWF7"/>
      <c r="FWG7"/>
      <c r="FWH7"/>
      <c r="FWI7"/>
      <c r="FWJ7"/>
      <c r="FWK7"/>
      <c r="FWL7"/>
      <c r="FWM7"/>
      <c r="FWN7"/>
      <c r="FWO7"/>
      <c r="FWP7"/>
      <c r="FWQ7"/>
      <c r="FWR7"/>
      <c r="FWS7"/>
      <c r="FWT7"/>
      <c r="FWU7"/>
      <c r="FWV7"/>
      <c r="FWW7"/>
      <c r="FWX7"/>
      <c r="FWY7"/>
      <c r="FWZ7"/>
      <c r="FXA7"/>
      <c r="FXB7"/>
      <c r="FXC7"/>
      <c r="FXD7"/>
      <c r="FXE7"/>
      <c r="FXF7"/>
      <c r="FXG7"/>
      <c r="FXH7"/>
      <c r="FXI7"/>
      <c r="FXJ7"/>
      <c r="FXK7"/>
      <c r="FXL7"/>
      <c r="FXM7"/>
      <c r="FXN7"/>
      <c r="FXO7"/>
      <c r="FXP7"/>
      <c r="FXQ7"/>
      <c r="FXR7"/>
      <c r="FXS7"/>
      <c r="FXT7"/>
      <c r="FXU7"/>
      <c r="FXV7"/>
      <c r="FXW7"/>
      <c r="FXX7"/>
      <c r="FXY7"/>
      <c r="FXZ7"/>
      <c r="FYA7"/>
      <c r="FYB7"/>
      <c r="FYC7"/>
      <c r="FYD7"/>
      <c r="FYE7"/>
      <c r="FYF7"/>
      <c r="FYG7"/>
      <c r="FYH7"/>
      <c r="FYI7"/>
      <c r="FYJ7"/>
      <c r="FYK7"/>
      <c r="FYL7"/>
      <c r="FYM7"/>
      <c r="FYN7"/>
      <c r="FYO7"/>
      <c r="FYP7"/>
      <c r="FYQ7"/>
      <c r="FYR7"/>
      <c r="FYS7"/>
      <c r="FYT7"/>
      <c r="FYU7"/>
      <c r="FYV7"/>
      <c r="FYW7"/>
      <c r="FYX7"/>
      <c r="FYY7"/>
      <c r="FYZ7"/>
      <c r="FZA7"/>
      <c r="FZB7"/>
      <c r="FZC7"/>
      <c r="FZD7"/>
      <c r="FZE7"/>
      <c r="FZF7"/>
      <c r="FZG7"/>
      <c r="FZH7"/>
      <c r="FZI7"/>
      <c r="FZJ7"/>
      <c r="FZK7"/>
      <c r="FZL7"/>
      <c r="FZM7"/>
      <c r="FZN7"/>
      <c r="FZO7"/>
      <c r="FZP7"/>
      <c r="FZQ7"/>
      <c r="FZR7"/>
      <c r="FZS7"/>
      <c r="FZT7"/>
      <c r="FZU7"/>
      <c r="FZV7"/>
      <c r="FZW7"/>
      <c r="FZX7"/>
      <c r="FZY7"/>
      <c r="FZZ7"/>
      <c r="GAA7"/>
      <c r="GAB7"/>
      <c r="GAC7"/>
      <c r="GAD7"/>
      <c r="GAE7"/>
      <c r="GAF7"/>
      <c r="GAG7"/>
      <c r="GAH7"/>
      <c r="GAI7"/>
      <c r="GAJ7"/>
      <c r="GAK7"/>
      <c r="GAL7"/>
      <c r="GAM7"/>
      <c r="GAN7"/>
      <c r="GAO7"/>
      <c r="GAP7"/>
      <c r="GAQ7"/>
      <c r="GAR7"/>
      <c r="GAS7"/>
      <c r="GAT7"/>
      <c r="GAU7"/>
      <c r="GAV7"/>
      <c r="GAW7"/>
      <c r="GAX7"/>
      <c r="GAY7"/>
      <c r="GAZ7"/>
      <c r="GBA7"/>
      <c r="GBB7"/>
      <c r="GBC7"/>
      <c r="GBD7"/>
      <c r="GBE7"/>
      <c r="GBF7"/>
      <c r="GBG7"/>
      <c r="GBH7"/>
      <c r="GBI7"/>
      <c r="GBJ7"/>
      <c r="GBK7"/>
      <c r="GBL7"/>
      <c r="GBM7"/>
      <c r="GBN7"/>
      <c r="GBO7"/>
      <c r="GBP7"/>
      <c r="GBQ7"/>
      <c r="GBR7"/>
      <c r="GBS7"/>
      <c r="GBT7"/>
      <c r="GBU7"/>
      <c r="GBV7"/>
      <c r="GBW7"/>
      <c r="GBX7"/>
      <c r="GBY7"/>
      <c r="GBZ7"/>
      <c r="GCA7"/>
      <c r="GCB7"/>
      <c r="GCC7"/>
      <c r="GCD7"/>
      <c r="GCE7"/>
      <c r="GCF7"/>
      <c r="GCG7"/>
      <c r="GCH7"/>
      <c r="GCI7"/>
      <c r="GCJ7"/>
      <c r="GCK7"/>
      <c r="GCL7"/>
      <c r="GCM7"/>
      <c r="GCN7"/>
      <c r="GCO7"/>
      <c r="GCP7"/>
      <c r="GCQ7"/>
      <c r="GCR7"/>
      <c r="GCS7"/>
      <c r="GCT7"/>
      <c r="GCU7"/>
      <c r="GCV7"/>
      <c r="GCW7"/>
      <c r="GCX7"/>
      <c r="GCY7"/>
      <c r="GCZ7"/>
      <c r="GDA7"/>
      <c r="GDB7"/>
      <c r="GDC7"/>
      <c r="GDD7"/>
      <c r="GDE7"/>
      <c r="GDF7"/>
      <c r="GDG7"/>
      <c r="GDH7"/>
      <c r="GDI7"/>
      <c r="GDJ7"/>
      <c r="GDK7"/>
      <c r="GDL7"/>
      <c r="GDM7"/>
      <c r="GDN7"/>
      <c r="GDO7"/>
      <c r="GDP7"/>
      <c r="GDQ7"/>
      <c r="GDR7"/>
      <c r="GDS7"/>
      <c r="GDT7"/>
      <c r="GDU7"/>
      <c r="GDV7"/>
      <c r="GDW7"/>
      <c r="GDX7"/>
      <c r="GDY7"/>
      <c r="GDZ7"/>
      <c r="GEA7"/>
      <c r="GEB7"/>
      <c r="GEC7"/>
      <c r="GED7"/>
      <c r="GEE7"/>
      <c r="GEF7"/>
      <c r="GEG7"/>
      <c r="GEH7"/>
      <c r="GEI7"/>
      <c r="GEJ7"/>
      <c r="GEK7"/>
      <c r="GEL7"/>
      <c r="GEM7"/>
      <c r="GEN7"/>
      <c r="GEO7"/>
      <c r="GEP7"/>
      <c r="GEQ7"/>
      <c r="GER7"/>
      <c r="GES7"/>
      <c r="GET7"/>
      <c r="GEU7"/>
      <c r="GEV7"/>
      <c r="GEW7"/>
      <c r="GEX7"/>
      <c r="GEY7"/>
      <c r="GEZ7"/>
      <c r="GFA7"/>
      <c r="GFB7"/>
      <c r="GFC7"/>
      <c r="GFD7"/>
      <c r="GFE7"/>
      <c r="GFF7"/>
      <c r="GFG7"/>
      <c r="GFH7"/>
      <c r="GFI7"/>
      <c r="GFJ7"/>
      <c r="GFK7"/>
      <c r="GFL7"/>
      <c r="GFM7"/>
      <c r="GFN7"/>
      <c r="GFO7"/>
      <c r="GFP7"/>
      <c r="GFQ7"/>
      <c r="GFR7"/>
      <c r="GFS7"/>
      <c r="GFT7"/>
      <c r="GFU7"/>
      <c r="GFV7"/>
      <c r="GFW7"/>
      <c r="GFX7"/>
      <c r="GFY7"/>
      <c r="GFZ7"/>
      <c r="GGA7"/>
      <c r="GGB7"/>
      <c r="GGC7"/>
      <c r="GGD7"/>
      <c r="GGE7"/>
      <c r="GGF7"/>
      <c r="GGG7"/>
      <c r="GGH7"/>
      <c r="GGI7"/>
      <c r="GGJ7"/>
      <c r="GGK7"/>
      <c r="GGL7"/>
      <c r="GGM7"/>
      <c r="GGN7"/>
      <c r="GGO7"/>
      <c r="GGP7"/>
      <c r="GGQ7"/>
      <c r="GGR7"/>
      <c r="GGS7"/>
      <c r="GGT7"/>
      <c r="GGU7"/>
      <c r="GGV7"/>
      <c r="GGW7"/>
      <c r="GGX7"/>
      <c r="GGY7"/>
      <c r="GGZ7"/>
      <c r="GHA7"/>
      <c r="GHB7"/>
      <c r="GHC7"/>
      <c r="GHD7"/>
      <c r="GHE7"/>
      <c r="GHF7"/>
      <c r="GHG7"/>
      <c r="GHH7"/>
      <c r="GHI7"/>
      <c r="GHJ7"/>
      <c r="GHK7"/>
      <c r="GHL7"/>
      <c r="GHM7"/>
      <c r="GHN7"/>
      <c r="GHO7"/>
      <c r="GHP7"/>
      <c r="GHQ7"/>
      <c r="GHR7"/>
      <c r="GHS7"/>
      <c r="GHT7"/>
      <c r="GHU7"/>
      <c r="GHV7"/>
      <c r="GHW7"/>
      <c r="GHX7"/>
      <c r="GHY7"/>
      <c r="GHZ7"/>
      <c r="GIA7"/>
      <c r="GIB7"/>
      <c r="GIC7"/>
      <c r="GID7"/>
      <c r="GIE7"/>
      <c r="GIF7"/>
      <c r="GIG7"/>
      <c r="GIH7"/>
      <c r="GII7"/>
      <c r="GIJ7"/>
      <c r="GIK7"/>
      <c r="GIL7"/>
      <c r="GIM7"/>
      <c r="GIN7"/>
      <c r="GIO7"/>
      <c r="GIP7"/>
      <c r="GIQ7"/>
      <c r="GIR7"/>
      <c r="GIS7"/>
      <c r="GIT7"/>
      <c r="GIU7"/>
      <c r="GIV7"/>
      <c r="GIW7"/>
      <c r="GIX7"/>
      <c r="GIY7"/>
      <c r="GIZ7"/>
      <c r="GJA7"/>
      <c r="GJB7"/>
      <c r="GJC7"/>
      <c r="GJD7"/>
      <c r="GJE7"/>
      <c r="GJF7"/>
      <c r="GJG7"/>
      <c r="GJH7"/>
      <c r="GJI7"/>
      <c r="GJJ7"/>
      <c r="GJK7"/>
      <c r="GJL7"/>
      <c r="GJM7"/>
      <c r="GJN7"/>
      <c r="GJO7"/>
      <c r="GJP7"/>
      <c r="GJQ7"/>
      <c r="GJR7"/>
      <c r="GJS7"/>
      <c r="GJT7"/>
      <c r="GJU7"/>
      <c r="GJV7"/>
      <c r="GJW7"/>
      <c r="GJX7"/>
      <c r="GJY7"/>
      <c r="GJZ7"/>
      <c r="GKA7"/>
      <c r="GKB7"/>
      <c r="GKC7"/>
      <c r="GKD7"/>
      <c r="GKE7"/>
      <c r="GKF7"/>
      <c r="GKG7"/>
      <c r="GKH7"/>
      <c r="GKI7"/>
      <c r="GKJ7"/>
      <c r="GKK7"/>
      <c r="GKL7"/>
      <c r="GKM7"/>
      <c r="GKN7"/>
      <c r="GKO7"/>
      <c r="GKP7"/>
      <c r="GKQ7"/>
      <c r="GKR7"/>
      <c r="GKS7"/>
      <c r="GKT7"/>
      <c r="GKU7"/>
      <c r="GKV7"/>
      <c r="GKW7"/>
      <c r="GKX7"/>
      <c r="GKY7"/>
      <c r="GKZ7"/>
      <c r="GLA7"/>
      <c r="GLB7"/>
      <c r="GLC7"/>
      <c r="GLD7"/>
      <c r="GLE7"/>
      <c r="GLF7"/>
      <c r="GLG7"/>
      <c r="GLH7"/>
      <c r="GLI7"/>
      <c r="GLJ7"/>
      <c r="GLK7"/>
      <c r="GLL7"/>
      <c r="GLM7"/>
      <c r="GLN7"/>
      <c r="GLO7"/>
      <c r="GLP7"/>
      <c r="GLQ7"/>
      <c r="GLR7"/>
      <c r="GLS7"/>
      <c r="GLT7"/>
      <c r="GLU7"/>
      <c r="GLV7"/>
      <c r="GLW7"/>
      <c r="GLX7"/>
      <c r="GLY7"/>
      <c r="GLZ7"/>
      <c r="GMA7"/>
      <c r="GMB7"/>
      <c r="GMC7"/>
      <c r="GMD7"/>
      <c r="GME7"/>
      <c r="GMF7"/>
      <c r="GMG7"/>
      <c r="GMH7"/>
      <c r="GMI7"/>
      <c r="GMJ7"/>
      <c r="GMK7"/>
      <c r="GML7"/>
      <c r="GMM7"/>
      <c r="GMN7"/>
      <c r="GMO7"/>
      <c r="GMP7"/>
      <c r="GMQ7"/>
      <c r="GMR7"/>
      <c r="GMS7"/>
      <c r="GMT7"/>
      <c r="GMU7"/>
      <c r="GMV7"/>
      <c r="GMW7"/>
      <c r="GMX7"/>
      <c r="GMY7"/>
      <c r="GMZ7"/>
      <c r="GNA7"/>
      <c r="GNB7"/>
      <c r="GNC7"/>
      <c r="GND7"/>
      <c r="GNE7"/>
      <c r="GNF7"/>
      <c r="GNG7"/>
      <c r="GNH7"/>
      <c r="GNI7"/>
      <c r="GNJ7"/>
      <c r="GNK7"/>
      <c r="GNL7"/>
      <c r="GNM7"/>
      <c r="GNN7"/>
      <c r="GNO7"/>
      <c r="GNP7"/>
      <c r="GNQ7"/>
      <c r="GNR7"/>
      <c r="GNS7"/>
      <c r="GNT7"/>
      <c r="GNU7"/>
      <c r="GNV7"/>
      <c r="GNW7"/>
      <c r="GNX7"/>
      <c r="GNY7"/>
      <c r="GNZ7"/>
      <c r="GOA7"/>
      <c r="GOB7"/>
      <c r="GOC7"/>
      <c r="GOD7"/>
      <c r="GOE7"/>
      <c r="GOF7"/>
      <c r="GOG7"/>
      <c r="GOH7"/>
      <c r="GOI7"/>
      <c r="GOJ7"/>
      <c r="GOK7"/>
      <c r="GOL7"/>
      <c r="GOM7"/>
      <c r="GON7"/>
      <c r="GOO7"/>
      <c r="GOP7"/>
      <c r="GOQ7"/>
      <c r="GOR7"/>
      <c r="GOS7"/>
      <c r="GOT7"/>
      <c r="GOU7"/>
      <c r="GOV7"/>
      <c r="GOW7"/>
      <c r="GOX7"/>
      <c r="GOY7"/>
      <c r="GOZ7"/>
      <c r="GPA7"/>
      <c r="GPB7"/>
      <c r="GPC7"/>
      <c r="GPD7"/>
      <c r="GPE7"/>
      <c r="GPF7"/>
      <c r="GPG7"/>
      <c r="GPH7"/>
      <c r="GPI7"/>
      <c r="GPJ7"/>
      <c r="GPK7"/>
      <c r="GPL7"/>
      <c r="GPM7"/>
      <c r="GPN7"/>
      <c r="GPO7"/>
      <c r="GPP7"/>
      <c r="GPQ7"/>
      <c r="GPR7"/>
      <c r="GPS7"/>
      <c r="GPT7"/>
      <c r="GPU7"/>
      <c r="GPV7"/>
      <c r="GPW7"/>
      <c r="GPX7"/>
      <c r="GPY7"/>
      <c r="GPZ7"/>
      <c r="GQA7"/>
      <c r="GQB7"/>
      <c r="GQC7"/>
      <c r="GQD7"/>
      <c r="GQE7"/>
      <c r="GQF7"/>
      <c r="GQG7"/>
      <c r="GQH7"/>
      <c r="GQI7"/>
      <c r="GQJ7"/>
      <c r="GQK7"/>
      <c r="GQL7"/>
      <c r="GQM7"/>
      <c r="GQN7"/>
      <c r="GQO7"/>
      <c r="GQP7"/>
      <c r="GQQ7"/>
      <c r="GQR7"/>
      <c r="GQS7"/>
      <c r="GQT7"/>
      <c r="GQU7"/>
      <c r="GQV7"/>
      <c r="GQW7"/>
      <c r="GQX7"/>
      <c r="GQY7"/>
      <c r="GQZ7"/>
      <c r="GRA7"/>
      <c r="GRB7"/>
      <c r="GRC7"/>
      <c r="GRD7"/>
      <c r="GRE7"/>
      <c r="GRF7"/>
      <c r="GRG7"/>
      <c r="GRH7"/>
      <c r="GRI7"/>
      <c r="GRJ7"/>
      <c r="GRK7"/>
      <c r="GRL7"/>
      <c r="GRM7"/>
      <c r="GRN7"/>
      <c r="GRO7"/>
      <c r="GRP7"/>
      <c r="GRQ7"/>
      <c r="GRR7"/>
      <c r="GRS7"/>
      <c r="GRT7"/>
      <c r="GRU7"/>
      <c r="GRV7"/>
      <c r="GRW7"/>
      <c r="GRX7"/>
      <c r="GRY7"/>
      <c r="GRZ7"/>
      <c r="GSA7"/>
      <c r="GSB7"/>
      <c r="GSC7"/>
      <c r="GSD7"/>
      <c r="GSE7"/>
      <c r="GSF7"/>
      <c r="GSG7"/>
      <c r="GSH7"/>
      <c r="GSI7"/>
      <c r="GSJ7"/>
      <c r="GSK7"/>
      <c r="GSL7"/>
      <c r="GSM7"/>
      <c r="GSN7"/>
      <c r="GSO7"/>
      <c r="GSP7"/>
      <c r="GSQ7"/>
      <c r="GSR7"/>
      <c r="GSS7"/>
      <c r="GST7"/>
      <c r="GSU7"/>
      <c r="GSV7"/>
      <c r="GSW7"/>
      <c r="GSX7"/>
      <c r="GSY7"/>
      <c r="GSZ7"/>
      <c r="GTA7"/>
      <c r="GTB7"/>
      <c r="GTC7"/>
      <c r="GTD7"/>
      <c r="GTE7"/>
      <c r="GTF7"/>
      <c r="GTG7"/>
      <c r="GTH7"/>
      <c r="GTI7"/>
      <c r="GTJ7"/>
      <c r="GTK7"/>
      <c r="GTL7"/>
      <c r="GTM7"/>
      <c r="GTN7"/>
      <c r="GTO7"/>
      <c r="GTP7"/>
      <c r="GTQ7"/>
      <c r="GTR7"/>
      <c r="GTS7"/>
      <c r="GTT7"/>
      <c r="GTU7"/>
      <c r="GTV7"/>
      <c r="GTW7"/>
      <c r="GTX7"/>
      <c r="GTY7"/>
      <c r="GTZ7"/>
      <c r="GUA7"/>
      <c r="GUB7"/>
      <c r="GUC7"/>
      <c r="GUD7"/>
      <c r="GUE7"/>
      <c r="GUF7"/>
      <c r="GUG7"/>
      <c r="GUH7"/>
      <c r="GUI7"/>
      <c r="GUJ7"/>
      <c r="GUK7"/>
      <c r="GUL7"/>
      <c r="GUM7"/>
      <c r="GUN7"/>
      <c r="GUO7"/>
      <c r="GUP7"/>
      <c r="GUQ7"/>
      <c r="GUR7"/>
      <c r="GUS7"/>
      <c r="GUT7"/>
      <c r="GUU7"/>
      <c r="GUV7"/>
      <c r="GUW7"/>
      <c r="GUX7"/>
      <c r="GUY7"/>
      <c r="GUZ7"/>
      <c r="GVA7"/>
      <c r="GVB7"/>
      <c r="GVC7"/>
      <c r="GVD7"/>
      <c r="GVE7"/>
      <c r="GVF7"/>
      <c r="GVG7"/>
      <c r="GVH7"/>
      <c r="GVI7"/>
      <c r="GVJ7"/>
      <c r="GVK7"/>
      <c r="GVL7"/>
      <c r="GVM7"/>
      <c r="GVN7"/>
      <c r="GVO7"/>
      <c r="GVP7"/>
      <c r="GVQ7"/>
      <c r="GVR7"/>
      <c r="GVS7"/>
      <c r="GVT7"/>
      <c r="GVU7"/>
      <c r="GVV7"/>
      <c r="GVW7"/>
      <c r="GVX7"/>
      <c r="GVY7"/>
      <c r="GVZ7"/>
      <c r="GWA7"/>
      <c r="GWB7"/>
      <c r="GWC7"/>
      <c r="GWD7"/>
      <c r="GWE7"/>
      <c r="GWF7"/>
      <c r="GWG7"/>
      <c r="GWH7"/>
      <c r="GWI7"/>
      <c r="GWJ7"/>
      <c r="GWK7"/>
      <c r="GWL7"/>
      <c r="GWM7"/>
      <c r="GWN7"/>
      <c r="GWO7"/>
      <c r="GWP7"/>
      <c r="GWQ7"/>
      <c r="GWR7"/>
      <c r="GWS7"/>
      <c r="GWT7"/>
      <c r="GWU7"/>
      <c r="GWV7"/>
      <c r="GWW7"/>
      <c r="GWX7"/>
      <c r="GWY7"/>
      <c r="GWZ7"/>
      <c r="GXA7"/>
      <c r="GXB7"/>
      <c r="GXC7"/>
      <c r="GXD7"/>
      <c r="GXE7"/>
      <c r="GXF7"/>
      <c r="GXG7"/>
      <c r="GXH7"/>
      <c r="GXI7"/>
      <c r="GXJ7"/>
      <c r="GXK7"/>
      <c r="GXL7"/>
      <c r="GXM7"/>
      <c r="GXN7"/>
      <c r="GXO7"/>
      <c r="GXP7"/>
      <c r="GXQ7"/>
      <c r="GXR7"/>
      <c r="GXS7"/>
      <c r="GXT7"/>
      <c r="GXU7"/>
      <c r="GXV7"/>
      <c r="GXW7"/>
      <c r="GXX7"/>
      <c r="GXY7"/>
      <c r="GXZ7"/>
      <c r="GYA7"/>
      <c r="GYB7"/>
      <c r="GYC7"/>
      <c r="GYD7"/>
      <c r="GYE7"/>
      <c r="GYF7"/>
      <c r="GYG7"/>
      <c r="GYH7"/>
      <c r="GYI7"/>
      <c r="GYJ7"/>
      <c r="GYK7"/>
      <c r="GYL7"/>
      <c r="GYM7"/>
      <c r="GYN7"/>
      <c r="GYO7"/>
      <c r="GYP7"/>
      <c r="GYQ7"/>
      <c r="GYR7"/>
      <c r="GYS7"/>
      <c r="GYT7"/>
      <c r="GYU7"/>
      <c r="GYV7"/>
      <c r="GYW7"/>
      <c r="GYX7"/>
      <c r="GYY7"/>
      <c r="GYZ7"/>
      <c r="GZA7"/>
      <c r="GZB7"/>
      <c r="GZC7"/>
      <c r="GZD7"/>
      <c r="GZE7"/>
      <c r="GZF7"/>
      <c r="GZG7"/>
      <c r="GZH7"/>
      <c r="GZI7"/>
      <c r="GZJ7"/>
      <c r="GZK7"/>
      <c r="GZL7"/>
      <c r="GZM7"/>
      <c r="GZN7"/>
      <c r="GZO7"/>
      <c r="GZP7"/>
      <c r="GZQ7"/>
      <c r="GZR7"/>
      <c r="GZS7"/>
      <c r="GZT7"/>
      <c r="GZU7"/>
      <c r="GZV7"/>
      <c r="GZW7"/>
      <c r="GZX7"/>
      <c r="GZY7"/>
      <c r="GZZ7"/>
      <c r="HAA7"/>
      <c r="HAB7"/>
      <c r="HAC7"/>
      <c r="HAD7"/>
      <c r="HAE7"/>
      <c r="HAF7"/>
      <c r="HAG7"/>
      <c r="HAH7"/>
      <c r="HAI7"/>
      <c r="HAJ7"/>
      <c r="HAK7"/>
      <c r="HAL7"/>
      <c r="HAM7"/>
      <c r="HAN7"/>
      <c r="HAO7"/>
      <c r="HAP7"/>
      <c r="HAQ7"/>
      <c r="HAR7"/>
      <c r="HAS7"/>
      <c r="HAT7"/>
      <c r="HAU7"/>
      <c r="HAV7"/>
      <c r="HAW7"/>
      <c r="HAX7"/>
      <c r="HAY7"/>
      <c r="HAZ7"/>
      <c r="HBA7"/>
      <c r="HBB7"/>
      <c r="HBC7"/>
      <c r="HBD7"/>
      <c r="HBE7"/>
      <c r="HBF7"/>
      <c r="HBG7"/>
      <c r="HBH7"/>
      <c r="HBI7"/>
      <c r="HBJ7"/>
      <c r="HBK7"/>
      <c r="HBL7"/>
      <c r="HBM7"/>
      <c r="HBN7"/>
      <c r="HBO7"/>
      <c r="HBP7"/>
      <c r="HBQ7"/>
      <c r="HBR7"/>
      <c r="HBS7"/>
      <c r="HBT7"/>
      <c r="HBU7"/>
      <c r="HBV7"/>
      <c r="HBW7"/>
      <c r="HBX7"/>
      <c r="HBY7"/>
      <c r="HBZ7"/>
      <c r="HCA7"/>
      <c r="HCB7"/>
      <c r="HCC7"/>
      <c r="HCD7"/>
      <c r="HCE7"/>
      <c r="HCF7"/>
      <c r="HCG7"/>
      <c r="HCH7"/>
      <c r="HCI7"/>
      <c r="HCJ7"/>
      <c r="HCK7"/>
      <c r="HCL7"/>
      <c r="HCM7"/>
      <c r="HCN7"/>
      <c r="HCO7"/>
      <c r="HCP7"/>
      <c r="HCQ7"/>
      <c r="HCR7"/>
      <c r="HCS7"/>
      <c r="HCT7"/>
      <c r="HCU7"/>
      <c r="HCV7"/>
      <c r="HCW7"/>
      <c r="HCX7"/>
      <c r="HCY7"/>
      <c r="HCZ7"/>
      <c r="HDA7"/>
      <c r="HDB7"/>
      <c r="HDC7"/>
      <c r="HDD7"/>
      <c r="HDE7"/>
      <c r="HDF7"/>
      <c r="HDG7"/>
      <c r="HDH7"/>
      <c r="HDI7"/>
      <c r="HDJ7"/>
      <c r="HDK7"/>
      <c r="HDL7"/>
      <c r="HDM7"/>
      <c r="HDN7"/>
      <c r="HDO7"/>
      <c r="HDP7"/>
      <c r="HDQ7"/>
      <c r="HDR7"/>
      <c r="HDS7"/>
      <c r="HDT7"/>
      <c r="HDU7"/>
      <c r="HDV7"/>
      <c r="HDW7"/>
      <c r="HDX7"/>
      <c r="HDY7"/>
      <c r="HDZ7"/>
      <c r="HEA7"/>
      <c r="HEB7"/>
      <c r="HEC7"/>
      <c r="HED7"/>
      <c r="HEE7"/>
      <c r="HEF7"/>
      <c r="HEG7"/>
      <c r="HEH7"/>
      <c r="HEI7"/>
      <c r="HEJ7"/>
      <c r="HEK7"/>
      <c r="HEL7"/>
      <c r="HEM7"/>
      <c r="HEN7"/>
      <c r="HEO7"/>
      <c r="HEP7"/>
      <c r="HEQ7"/>
      <c r="HER7"/>
      <c r="HES7"/>
      <c r="HET7"/>
      <c r="HEU7"/>
      <c r="HEV7"/>
      <c r="HEW7"/>
      <c r="HEX7"/>
      <c r="HEY7"/>
      <c r="HEZ7"/>
      <c r="HFA7"/>
      <c r="HFB7"/>
      <c r="HFC7"/>
      <c r="HFD7"/>
      <c r="HFE7"/>
      <c r="HFF7"/>
      <c r="HFG7"/>
      <c r="HFH7"/>
      <c r="HFI7"/>
      <c r="HFJ7"/>
      <c r="HFK7"/>
      <c r="HFL7"/>
      <c r="HFM7"/>
      <c r="HFN7"/>
      <c r="HFO7"/>
      <c r="HFP7"/>
      <c r="HFQ7"/>
      <c r="HFR7"/>
      <c r="HFS7"/>
      <c r="HFT7"/>
      <c r="HFU7"/>
      <c r="HFV7"/>
      <c r="HFW7"/>
      <c r="HFX7"/>
      <c r="HFY7"/>
      <c r="HFZ7"/>
      <c r="HGA7"/>
      <c r="HGB7"/>
      <c r="HGC7"/>
      <c r="HGD7"/>
      <c r="HGE7"/>
      <c r="HGF7"/>
      <c r="HGG7"/>
      <c r="HGH7"/>
      <c r="HGI7"/>
      <c r="HGJ7"/>
      <c r="HGK7"/>
      <c r="HGL7"/>
      <c r="HGM7"/>
      <c r="HGN7"/>
      <c r="HGO7"/>
      <c r="HGP7"/>
      <c r="HGQ7"/>
      <c r="HGR7"/>
      <c r="HGS7"/>
      <c r="HGT7"/>
      <c r="HGU7"/>
      <c r="HGV7"/>
      <c r="HGW7"/>
      <c r="HGX7"/>
      <c r="HGY7"/>
      <c r="HGZ7"/>
      <c r="HHA7"/>
      <c r="HHB7"/>
      <c r="HHC7"/>
      <c r="HHD7"/>
      <c r="HHE7"/>
      <c r="HHF7"/>
      <c r="HHG7"/>
      <c r="HHH7"/>
      <c r="HHI7"/>
      <c r="HHJ7"/>
      <c r="HHK7"/>
      <c r="HHL7"/>
      <c r="HHM7"/>
      <c r="HHN7"/>
      <c r="HHO7"/>
      <c r="HHP7"/>
      <c r="HHQ7"/>
      <c r="HHR7"/>
      <c r="HHS7"/>
      <c r="HHT7"/>
      <c r="HHU7"/>
      <c r="HHV7"/>
      <c r="HHW7"/>
      <c r="HHX7"/>
      <c r="HHY7"/>
      <c r="HHZ7"/>
      <c r="HIA7"/>
      <c r="HIB7"/>
      <c r="HIC7"/>
      <c r="HID7"/>
      <c r="HIE7"/>
      <c r="HIF7"/>
      <c r="HIG7"/>
      <c r="HIH7"/>
      <c r="HII7"/>
      <c r="HIJ7"/>
      <c r="HIK7"/>
      <c r="HIL7"/>
      <c r="HIM7"/>
      <c r="HIN7"/>
      <c r="HIO7"/>
      <c r="HIP7"/>
      <c r="HIQ7"/>
      <c r="HIR7"/>
      <c r="HIS7"/>
      <c r="HIT7"/>
      <c r="HIU7"/>
      <c r="HIV7"/>
      <c r="HIW7"/>
      <c r="HIX7"/>
      <c r="HIY7"/>
      <c r="HIZ7"/>
      <c r="HJA7"/>
      <c r="HJB7"/>
      <c r="HJC7"/>
      <c r="HJD7"/>
      <c r="HJE7"/>
      <c r="HJF7"/>
      <c r="HJG7"/>
      <c r="HJH7"/>
      <c r="HJI7"/>
      <c r="HJJ7"/>
      <c r="HJK7"/>
      <c r="HJL7"/>
      <c r="HJM7"/>
      <c r="HJN7"/>
      <c r="HJO7"/>
      <c r="HJP7"/>
      <c r="HJQ7"/>
      <c r="HJR7"/>
      <c r="HJS7"/>
      <c r="HJT7"/>
      <c r="HJU7"/>
      <c r="HJV7"/>
      <c r="HJW7"/>
      <c r="HJX7"/>
      <c r="HJY7"/>
      <c r="HJZ7"/>
      <c r="HKA7"/>
      <c r="HKB7"/>
      <c r="HKC7"/>
      <c r="HKD7"/>
      <c r="HKE7"/>
      <c r="HKF7"/>
      <c r="HKG7"/>
      <c r="HKH7"/>
      <c r="HKI7"/>
      <c r="HKJ7"/>
      <c r="HKK7"/>
      <c r="HKL7"/>
      <c r="HKM7"/>
      <c r="HKN7"/>
      <c r="HKO7"/>
      <c r="HKP7"/>
      <c r="HKQ7"/>
      <c r="HKR7"/>
      <c r="HKS7"/>
      <c r="HKT7"/>
      <c r="HKU7"/>
      <c r="HKV7"/>
      <c r="HKW7"/>
      <c r="HKX7"/>
      <c r="HKY7"/>
      <c r="HKZ7"/>
      <c r="HLA7"/>
      <c r="HLB7"/>
      <c r="HLC7"/>
      <c r="HLD7"/>
      <c r="HLE7"/>
      <c r="HLF7"/>
      <c r="HLG7"/>
      <c r="HLH7"/>
      <c r="HLI7"/>
      <c r="HLJ7"/>
      <c r="HLK7"/>
      <c r="HLL7"/>
      <c r="HLM7"/>
      <c r="HLN7"/>
      <c r="HLO7"/>
      <c r="HLP7"/>
      <c r="HLQ7"/>
      <c r="HLR7"/>
      <c r="HLS7"/>
      <c r="HLT7"/>
      <c r="HLU7"/>
      <c r="HLV7"/>
      <c r="HLW7"/>
      <c r="HLX7"/>
      <c r="HLY7"/>
      <c r="HLZ7"/>
      <c r="HMA7"/>
      <c r="HMB7"/>
      <c r="HMC7"/>
      <c r="HMD7"/>
      <c r="HME7"/>
      <c r="HMF7"/>
      <c r="HMG7"/>
      <c r="HMH7"/>
      <c r="HMI7"/>
      <c r="HMJ7"/>
      <c r="HMK7"/>
      <c r="HML7"/>
      <c r="HMM7"/>
      <c r="HMN7"/>
      <c r="HMO7"/>
      <c r="HMP7"/>
      <c r="HMQ7"/>
      <c r="HMR7"/>
      <c r="HMS7"/>
      <c r="HMT7"/>
      <c r="HMU7"/>
      <c r="HMV7"/>
      <c r="HMW7"/>
      <c r="HMX7"/>
      <c r="HMY7"/>
      <c r="HMZ7"/>
      <c r="HNA7"/>
      <c r="HNB7"/>
      <c r="HNC7"/>
      <c r="HND7"/>
      <c r="HNE7"/>
      <c r="HNF7"/>
      <c r="HNG7"/>
      <c r="HNH7"/>
      <c r="HNI7"/>
      <c r="HNJ7"/>
      <c r="HNK7"/>
      <c r="HNL7"/>
      <c r="HNM7"/>
      <c r="HNN7"/>
      <c r="HNO7"/>
      <c r="HNP7"/>
      <c r="HNQ7"/>
      <c r="HNR7"/>
      <c r="HNS7"/>
      <c r="HNT7"/>
      <c r="HNU7"/>
      <c r="HNV7"/>
      <c r="HNW7"/>
      <c r="HNX7"/>
      <c r="HNY7"/>
      <c r="HNZ7"/>
      <c r="HOA7"/>
      <c r="HOB7"/>
      <c r="HOC7"/>
      <c r="HOD7"/>
      <c r="HOE7"/>
      <c r="HOF7"/>
      <c r="HOG7"/>
      <c r="HOH7"/>
      <c r="HOI7"/>
      <c r="HOJ7"/>
      <c r="HOK7"/>
      <c r="HOL7"/>
      <c r="HOM7"/>
      <c r="HON7"/>
      <c r="HOO7"/>
      <c r="HOP7"/>
      <c r="HOQ7"/>
      <c r="HOR7"/>
      <c r="HOS7"/>
      <c r="HOT7"/>
      <c r="HOU7"/>
      <c r="HOV7"/>
      <c r="HOW7"/>
      <c r="HOX7"/>
      <c r="HOY7"/>
      <c r="HOZ7"/>
      <c r="HPA7"/>
      <c r="HPB7"/>
      <c r="HPC7"/>
      <c r="HPD7"/>
      <c r="HPE7"/>
      <c r="HPF7"/>
      <c r="HPG7"/>
      <c r="HPH7"/>
      <c r="HPI7"/>
      <c r="HPJ7"/>
      <c r="HPK7"/>
      <c r="HPL7"/>
      <c r="HPM7"/>
      <c r="HPN7"/>
      <c r="HPO7"/>
      <c r="HPP7"/>
      <c r="HPQ7"/>
      <c r="HPR7"/>
      <c r="HPS7"/>
      <c r="HPT7"/>
      <c r="HPU7"/>
      <c r="HPV7"/>
      <c r="HPW7"/>
      <c r="HPX7"/>
      <c r="HPY7"/>
      <c r="HPZ7"/>
      <c r="HQA7"/>
      <c r="HQB7"/>
      <c r="HQC7"/>
      <c r="HQD7"/>
      <c r="HQE7"/>
      <c r="HQF7"/>
      <c r="HQG7"/>
      <c r="HQH7"/>
      <c r="HQI7"/>
      <c r="HQJ7"/>
      <c r="HQK7"/>
      <c r="HQL7"/>
      <c r="HQM7"/>
      <c r="HQN7"/>
      <c r="HQO7"/>
      <c r="HQP7"/>
      <c r="HQQ7"/>
      <c r="HQR7"/>
      <c r="HQS7"/>
      <c r="HQT7"/>
      <c r="HQU7"/>
      <c r="HQV7"/>
      <c r="HQW7"/>
      <c r="HQX7"/>
      <c r="HQY7"/>
      <c r="HQZ7"/>
      <c r="HRA7"/>
      <c r="HRB7"/>
      <c r="HRC7"/>
      <c r="HRD7"/>
      <c r="HRE7"/>
      <c r="HRF7"/>
      <c r="HRG7"/>
      <c r="HRH7"/>
      <c r="HRI7"/>
      <c r="HRJ7"/>
      <c r="HRK7"/>
      <c r="HRL7"/>
      <c r="HRM7"/>
      <c r="HRN7"/>
      <c r="HRO7"/>
      <c r="HRP7"/>
      <c r="HRQ7"/>
      <c r="HRR7"/>
      <c r="HRS7"/>
      <c r="HRT7"/>
      <c r="HRU7"/>
      <c r="HRV7"/>
      <c r="HRW7"/>
      <c r="HRX7"/>
      <c r="HRY7"/>
      <c r="HRZ7"/>
      <c r="HSA7"/>
      <c r="HSB7"/>
      <c r="HSC7"/>
      <c r="HSD7"/>
      <c r="HSE7"/>
      <c r="HSF7"/>
      <c r="HSG7"/>
      <c r="HSH7"/>
      <c r="HSI7"/>
      <c r="HSJ7"/>
      <c r="HSK7"/>
      <c r="HSL7"/>
      <c r="HSM7"/>
      <c r="HSN7"/>
      <c r="HSO7"/>
      <c r="HSP7"/>
      <c r="HSQ7"/>
      <c r="HSR7"/>
      <c r="HSS7"/>
      <c r="HST7"/>
      <c r="HSU7"/>
      <c r="HSV7"/>
      <c r="HSW7"/>
      <c r="HSX7"/>
      <c r="HSY7"/>
      <c r="HSZ7"/>
      <c r="HTA7"/>
      <c r="HTB7"/>
      <c r="HTC7"/>
      <c r="HTD7"/>
      <c r="HTE7"/>
      <c r="HTF7"/>
      <c r="HTG7"/>
      <c r="HTH7"/>
      <c r="HTI7"/>
      <c r="HTJ7"/>
      <c r="HTK7"/>
      <c r="HTL7"/>
      <c r="HTM7"/>
      <c r="HTN7"/>
      <c r="HTO7"/>
      <c r="HTP7"/>
      <c r="HTQ7"/>
      <c r="HTR7"/>
      <c r="HTS7"/>
      <c r="HTT7"/>
      <c r="HTU7"/>
      <c r="HTV7"/>
      <c r="HTW7"/>
      <c r="HTX7"/>
      <c r="HTY7"/>
      <c r="HTZ7"/>
      <c r="HUA7"/>
      <c r="HUB7"/>
      <c r="HUC7"/>
      <c r="HUD7"/>
      <c r="HUE7"/>
      <c r="HUF7"/>
      <c r="HUG7"/>
      <c r="HUH7"/>
      <c r="HUI7"/>
      <c r="HUJ7"/>
      <c r="HUK7"/>
      <c r="HUL7"/>
      <c r="HUM7"/>
      <c r="HUN7"/>
      <c r="HUO7"/>
      <c r="HUP7"/>
      <c r="HUQ7"/>
      <c r="HUR7"/>
      <c r="HUS7"/>
      <c r="HUT7"/>
      <c r="HUU7"/>
      <c r="HUV7"/>
      <c r="HUW7"/>
      <c r="HUX7"/>
      <c r="HUY7"/>
      <c r="HUZ7"/>
      <c r="HVA7"/>
      <c r="HVB7"/>
      <c r="HVC7"/>
      <c r="HVD7"/>
      <c r="HVE7"/>
      <c r="HVF7"/>
      <c r="HVG7"/>
      <c r="HVH7"/>
      <c r="HVI7"/>
      <c r="HVJ7"/>
      <c r="HVK7"/>
      <c r="HVL7"/>
      <c r="HVM7"/>
      <c r="HVN7"/>
      <c r="HVO7"/>
      <c r="HVP7"/>
      <c r="HVQ7"/>
      <c r="HVR7"/>
      <c r="HVS7"/>
      <c r="HVT7"/>
      <c r="HVU7"/>
      <c r="HVV7"/>
      <c r="HVW7"/>
      <c r="HVX7"/>
      <c r="HVY7"/>
      <c r="HVZ7"/>
      <c r="HWA7"/>
      <c r="HWB7"/>
      <c r="HWC7"/>
      <c r="HWD7"/>
      <c r="HWE7"/>
      <c r="HWF7"/>
      <c r="HWG7"/>
      <c r="HWH7"/>
      <c r="HWI7"/>
      <c r="HWJ7"/>
      <c r="HWK7"/>
      <c r="HWL7"/>
      <c r="HWM7"/>
      <c r="HWN7"/>
      <c r="HWO7"/>
      <c r="HWP7"/>
      <c r="HWQ7"/>
      <c r="HWR7"/>
      <c r="HWS7"/>
      <c r="HWT7"/>
      <c r="HWU7"/>
      <c r="HWV7"/>
      <c r="HWW7"/>
      <c r="HWX7"/>
      <c r="HWY7"/>
      <c r="HWZ7"/>
      <c r="HXA7"/>
      <c r="HXB7"/>
      <c r="HXC7"/>
      <c r="HXD7"/>
      <c r="HXE7"/>
      <c r="HXF7"/>
      <c r="HXG7"/>
      <c r="HXH7"/>
      <c r="HXI7"/>
      <c r="HXJ7"/>
      <c r="HXK7"/>
      <c r="HXL7"/>
      <c r="HXM7"/>
      <c r="HXN7"/>
      <c r="HXO7"/>
      <c r="HXP7"/>
      <c r="HXQ7"/>
      <c r="HXR7"/>
      <c r="HXS7"/>
      <c r="HXT7"/>
      <c r="HXU7"/>
      <c r="HXV7"/>
      <c r="HXW7"/>
      <c r="HXX7"/>
      <c r="HXY7"/>
      <c r="HXZ7"/>
      <c r="HYA7"/>
      <c r="HYB7"/>
      <c r="HYC7"/>
      <c r="HYD7"/>
      <c r="HYE7"/>
      <c r="HYF7"/>
      <c r="HYG7"/>
      <c r="HYH7"/>
      <c r="HYI7"/>
      <c r="HYJ7"/>
      <c r="HYK7"/>
      <c r="HYL7"/>
      <c r="HYM7"/>
      <c r="HYN7"/>
      <c r="HYO7"/>
      <c r="HYP7"/>
      <c r="HYQ7"/>
      <c r="HYR7"/>
      <c r="HYS7"/>
      <c r="HYT7"/>
      <c r="HYU7"/>
      <c r="HYV7"/>
      <c r="HYW7"/>
      <c r="HYX7"/>
      <c r="HYY7"/>
      <c r="HYZ7"/>
      <c r="HZA7"/>
      <c r="HZB7"/>
      <c r="HZC7"/>
      <c r="HZD7"/>
      <c r="HZE7"/>
      <c r="HZF7"/>
      <c r="HZG7"/>
      <c r="HZH7"/>
      <c r="HZI7"/>
      <c r="HZJ7"/>
      <c r="HZK7"/>
      <c r="HZL7"/>
      <c r="HZM7"/>
      <c r="HZN7"/>
      <c r="HZO7"/>
      <c r="HZP7"/>
      <c r="HZQ7"/>
      <c r="HZR7"/>
      <c r="HZS7"/>
      <c r="HZT7"/>
      <c r="HZU7"/>
      <c r="HZV7"/>
      <c r="HZW7"/>
      <c r="HZX7"/>
      <c r="HZY7"/>
      <c r="HZZ7"/>
      <c r="IAA7"/>
      <c r="IAB7"/>
      <c r="IAC7"/>
      <c r="IAD7"/>
      <c r="IAE7"/>
      <c r="IAF7"/>
      <c r="IAG7"/>
      <c r="IAH7"/>
      <c r="IAI7"/>
      <c r="IAJ7"/>
      <c r="IAK7"/>
      <c r="IAL7"/>
      <c r="IAM7"/>
      <c r="IAN7"/>
      <c r="IAO7"/>
      <c r="IAP7"/>
      <c r="IAQ7"/>
      <c r="IAR7"/>
      <c r="IAS7"/>
      <c r="IAT7"/>
      <c r="IAU7"/>
      <c r="IAV7"/>
      <c r="IAW7"/>
      <c r="IAX7"/>
      <c r="IAY7"/>
      <c r="IAZ7"/>
      <c r="IBA7"/>
      <c r="IBB7"/>
      <c r="IBC7"/>
      <c r="IBD7"/>
      <c r="IBE7"/>
      <c r="IBF7"/>
      <c r="IBG7"/>
      <c r="IBH7"/>
      <c r="IBI7"/>
      <c r="IBJ7"/>
      <c r="IBK7"/>
      <c r="IBL7"/>
      <c r="IBM7"/>
      <c r="IBN7"/>
      <c r="IBO7"/>
      <c r="IBP7"/>
      <c r="IBQ7"/>
      <c r="IBR7"/>
      <c r="IBS7"/>
      <c r="IBT7"/>
      <c r="IBU7"/>
      <c r="IBV7"/>
      <c r="IBW7"/>
      <c r="IBX7"/>
      <c r="IBY7"/>
      <c r="IBZ7"/>
      <c r="ICA7"/>
      <c r="ICB7"/>
      <c r="ICC7"/>
      <c r="ICD7"/>
      <c r="ICE7"/>
      <c r="ICF7"/>
      <c r="ICG7"/>
      <c r="ICH7"/>
      <c r="ICI7"/>
      <c r="ICJ7"/>
      <c r="ICK7"/>
      <c r="ICL7"/>
      <c r="ICM7"/>
      <c r="ICN7"/>
      <c r="ICO7"/>
      <c r="ICP7"/>
      <c r="ICQ7"/>
      <c r="ICR7"/>
      <c r="ICS7"/>
      <c r="ICT7"/>
      <c r="ICU7"/>
      <c r="ICV7"/>
      <c r="ICW7"/>
      <c r="ICX7"/>
      <c r="ICY7"/>
      <c r="ICZ7"/>
      <c r="IDA7"/>
      <c r="IDB7"/>
      <c r="IDC7"/>
      <c r="IDD7"/>
      <c r="IDE7"/>
      <c r="IDF7"/>
      <c r="IDG7"/>
      <c r="IDH7"/>
      <c r="IDI7"/>
      <c r="IDJ7"/>
      <c r="IDK7"/>
      <c r="IDL7"/>
      <c r="IDM7"/>
      <c r="IDN7"/>
      <c r="IDO7"/>
      <c r="IDP7"/>
      <c r="IDQ7"/>
      <c r="IDR7"/>
      <c r="IDS7"/>
      <c r="IDT7"/>
      <c r="IDU7"/>
      <c r="IDV7"/>
      <c r="IDW7"/>
      <c r="IDX7"/>
      <c r="IDY7"/>
      <c r="IDZ7"/>
      <c r="IEA7"/>
      <c r="IEB7"/>
      <c r="IEC7"/>
      <c r="IED7"/>
      <c r="IEE7"/>
      <c r="IEF7"/>
      <c r="IEG7"/>
      <c r="IEH7"/>
      <c r="IEI7"/>
      <c r="IEJ7"/>
      <c r="IEK7"/>
      <c r="IEL7"/>
      <c r="IEM7"/>
      <c r="IEN7"/>
      <c r="IEO7"/>
      <c r="IEP7"/>
      <c r="IEQ7"/>
      <c r="IER7"/>
      <c r="IES7"/>
      <c r="IET7"/>
      <c r="IEU7"/>
      <c r="IEV7"/>
      <c r="IEW7"/>
      <c r="IEX7"/>
      <c r="IEY7"/>
      <c r="IEZ7"/>
      <c r="IFA7"/>
      <c r="IFB7"/>
      <c r="IFC7"/>
      <c r="IFD7"/>
      <c r="IFE7"/>
      <c r="IFF7"/>
      <c r="IFG7"/>
      <c r="IFH7"/>
      <c r="IFI7"/>
      <c r="IFJ7"/>
      <c r="IFK7"/>
      <c r="IFL7"/>
      <c r="IFM7"/>
      <c r="IFN7"/>
      <c r="IFO7"/>
      <c r="IFP7"/>
      <c r="IFQ7"/>
      <c r="IFR7"/>
      <c r="IFS7"/>
      <c r="IFT7"/>
      <c r="IFU7"/>
      <c r="IFV7"/>
      <c r="IFW7"/>
      <c r="IFX7"/>
      <c r="IFY7"/>
      <c r="IFZ7"/>
      <c r="IGA7"/>
      <c r="IGB7"/>
      <c r="IGC7"/>
      <c r="IGD7"/>
      <c r="IGE7"/>
      <c r="IGF7"/>
      <c r="IGG7"/>
      <c r="IGH7"/>
      <c r="IGI7"/>
      <c r="IGJ7"/>
      <c r="IGK7"/>
      <c r="IGL7"/>
      <c r="IGM7"/>
      <c r="IGN7"/>
      <c r="IGO7"/>
      <c r="IGP7"/>
      <c r="IGQ7"/>
      <c r="IGR7"/>
      <c r="IGS7"/>
      <c r="IGT7"/>
      <c r="IGU7"/>
      <c r="IGV7"/>
      <c r="IGW7"/>
      <c r="IGX7"/>
      <c r="IGY7"/>
      <c r="IGZ7"/>
      <c r="IHA7"/>
      <c r="IHB7"/>
      <c r="IHC7"/>
      <c r="IHD7"/>
      <c r="IHE7"/>
      <c r="IHF7"/>
      <c r="IHG7"/>
      <c r="IHH7"/>
      <c r="IHI7"/>
      <c r="IHJ7"/>
      <c r="IHK7"/>
      <c r="IHL7"/>
      <c r="IHM7"/>
      <c r="IHN7"/>
      <c r="IHO7"/>
      <c r="IHP7"/>
      <c r="IHQ7"/>
      <c r="IHR7"/>
      <c r="IHS7"/>
      <c r="IHT7"/>
      <c r="IHU7"/>
      <c r="IHV7"/>
      <c r="IHW7"/>
      <c r="IHX7"/>
      <c r="IHY7"/>
      <c r="IHZ7"/>
      <c r="IIA7"/>
      <c r="IIB7"/>
      <c r="IIC7"/>
      <c r="IID7"/>
      <c r="IIE7"/>
      <c r="IIF7"/>
      <c r="IIG7"/>
      <c r="IIH7"/>
      <c r="III7"/>
      <c r="IIJ7"/>
      <c r="IIK7"/>
      <c r="IIL7"/>
      <c r="IIM7"/>
      <c r="IIN7"/>
      <c r="IIO7"/>
      <c r="IIP7"/>
      <c r="IIQ7"/>
      <c r="IIR7"/>
      <c r="IIS7"/>
      <c r="IIT7"/>
      <c r="IIU7"/>
      <c r="IIV7"/>
      <c r="IIW7"/>
      <c r="IIX7"/>
      <c r="IIY7"/>
      <c r="IIZ7"/>
      <c r="IJA7"/>
      <c r="IJB7"/>
      <c r="IJC7"/>
      <c r="IJD7"/>
      <c r="IJE7"/>
      <c r="IJF7"/>
      <c r="IJG7"/>
      <c r="IJH7"/>
      <c r="IJI7"/>
      <c r="IJJ7"/>
      <c r="IJK7"/>
      <c r="IJL7"/>
      <c r="IJM7"/>
      <c r="IJN7"/>
      <c r="IJO7"/>
      <c r="IJP7"/>
      <c r="IJQ7"/>
      <c r="IJR7"/>
      <c r="IJS7"/>
      <c r="IJT7"/>
      <c r="IJU7"/>
      <c r="IJV7"/>
      <c r="IJW7"/>
      <c r="IJX7"/>
      <c r="IJY7"/>
      <c r="IJZ7"/>
      <c r="IKA7"/>
      <c r="IKB7"/>
      <c r="IKC7"/>
      <c r="IKD7"/>
      <c r="IKE7"/>
      <c r="IKF7"/>
      <c r="IKG7"/>
      <c r="IKH7"/>
      <c r="IKI7"/>
      <c r="IKJ7"/>
      <c r="IKK7"/>
      <c r="IKL7"/>
      <c r="IKM7"/>
      <c r="IKN7"/>
      <c r="IKO7"/>
      <c r="IKP7"/>
      <c r="IKQ7"/>
      <c r="IKR7"/>
      <c r="IKS7"/>
      <c r="IKT7"/>
      <c r="IKU7"/>
      <c r="IKV7"/>
      <c r="IKW7"/>
      <c r="IKX7"/>
      <c r="IKY7"/>
      <c r="IKZ7"/>
      <c r="ILA7"/>
      <c r="ILB7"/>
      <c r="ILC7"/>
      <c r="ILD7"/>
      <c r="ILE7"/>
      <c r="ILF7"/>
      <c r="ILG7"/>
      <c r="ILH7"/>
      <c r="ILI7"/>
      <c r="ILJ7"/>
      <c r="ILK7"/>
      <c r="ILL7"/>
      <c r="ILM7"/>
      <c r="ILN7"/>
      <c r="ILO7"/>
      <c r="ILP7"/>
      <c r="ILQ7"/>
      <c r="ILR7"/>
      <c r="ILS7"/>
      <c r="ILT7"/>
      <c r="ILU7"/>
      <c r="ILV7"/>
      <c r="ILW7"/>
      <c r="ILX7"/>
      <c r="ILY7"/>
      <c r="ILZ7"/>
      <c r="IMA7"/>
      <c r="IMB7"/>
      <c r="IMC7"/>
      <c r="IMD7"/>
      <c r="IME7"/>
      <c r="IMF7"/>
      <c r="IMG7"/>
      <c r="IMH7"/>
      <c r="IMI7"/>
      <c r="IMJ7"/>
      <c r="IMK7"/>
      <c r="IML7"/>
      <c r="IMM7"/>
      <c r="IMN7"/>
      <c r="IMO7"/>
      <c r="IMP7"/>
      <c r="IMQ7"/>
      <c r="IMR7"/>
      <c r="IMS7"/>
      <c r="IMT7"/>
      <c r="IMU7"/>
      <c r="IMV7"/>
      <c r="IMW7"/>
      <c r="IMX7"/>
      <c r="IMY7"/>
      <c r="IMZ7"/>
      <c r="INA7"/>
      <c r="INB7"/>
      <c r="INC7"/>
      <c r="IND7"/>
      <c r="INE7"/>
      <c r="INF7"/>
      <c r="ING7"/>
      <c r="INH7"/>
      <c r="INI7"/>
      <c r="INJ7"/>
      <c r="INK7"/>
      <c r="INL7"/>
      <c r="INM7"/>
      <c r="INN7"/>
      <c r="INO7"/>
      <c r="INP7"/>
      <c r="INQ7"/>
      <c r="INR7"/>
      <c r="INS7"/>
      <c r="INT7"/>
      <c r="INU7"/>
      <c r="INV7"/>
      <c r="INW7"/>
      <c r="INX7"/>
      <c r="INY7"/>
      <c r="INZ7"/>
      <c r="IOA7"/>
      <c r="IOB7"/>
      <c r="IOC7"/>
      <c r="IOD7"/>
      <c r="IOE7"/>
      <c r="IOF7"/>
      <c r="IOG7"/>
      <c r="IOH7"/>
      <c r="IOI7"/>
      <c r="IOJ7"/>
      <c r="IOK7"/>
      <c r="IOL7"/>
      <c r="IOM7"/>
      <c r="ION7"/>
      <c r="IOO7"/>
      <c r="IOP7"/>
      <c r="IOQ7"/>
      <c r="IOR7"/>
      <c r="IOS7"/>
      <c r="IOT7"/>
      <c r="IOU7"/>
      <c r="IOV7"/>
      <c r="IOW7"/>
      <c r="IOX7"/>
      <c r="IOY7"/>
      <c r="IOZ7"/>
      <c r="IPA7"/>
      <c r="IPB7"/>
      <c r="IPC7"/>
      <c r="IPD7"/>
      <c r="IPE7"/>
      <c r="IPF7"/>
      <c r="IPG7"/>
      <c r="IPH7"/>
      <c r="IPI7"/>
      <c r="IPJ7"/>
      <c r="IPK7"/>
      <c r="IPL7"/>
      <c r="IPM7"/>
      <c r="IPN7"/>
      <c r="IPO7"/>
      <c r="IPP7"/>
      <c r="IPQ7"/>
      <c r="IPR7"/>
      <c r="IPS7"/>
      <c r="IPT7"/>
      <c r="IPU7"/>
      <c r="IPV7"/>
      <c r="IPW7"/>
      <c r="IPX7"/>
      <c r="IPY7"/>
      <c r="IPZ7"/>
      <c r="IQA7"/>
      <c r="IQB7"/>
      <c r="IQC7"/>
      <c r="IQD7"/>
      <c r="IQE7"/>
      <c r="IQF7"/>
      <c r="IQG7"/>
      <c r="IQH7"/>
      <c r="IQI7"/>
      <c r="IQJ7"/>
      <c r="IQK7"/>
      <c r="IQL7"/>
      <c r="IQM7"/>
      <c r="IQN7"/>
      <c r="IQO7"/>
      <c r="IQP7"/>
      <c r="IQQ7"/>
      <c r="IQR7"/>
      <c r="IQS7"/>
      <c r="IQT7"/>
      <c r="IQU7"/>
      <c r="IQV7"/>
      <c r="IQW7"/>
      <c r="IQX7"/>
      <c r="IQY7"/>
      <c r="IQZ7"/>
      <c r="IRA7"/>
      <c r="IRB7"/>
      <c r="IRC7"/>
      <c r="IRD7"/>
      <c r="IRE7"/>
      <c r="IRF7"/>
      <c r="IRG7"/>
      <c r="IRH7"/>
      <c r="IRI7"/>
      <c r="IRJ7"/>
      <c r="IRK7"/>
      <c r="IRL7"/>
      <c r="IRM7"/>
      <c r="IRN7"/>
      <c r="IRO7"/>
      <c r="IRP7"/>
      <c r="IRQ7"/>
      <c r="IRR7"/>
      <c r="IRS7"/>
      <c r="IRT7"/>
      <c r="IRU7"/>
      <c r="IRV7"/>
      <c r="IRW7"/>
      <c r="IRX7"/>
      <c r="IRY7"/>
      <c r="IRZ7"/>
      <c r="ISA7"/>
      <c r="ISB7"/>
      <c r="ISC7"/>
      <c r="ISD7"/>
      <c r="ISE7"/>
      <c r="ISF7"/>
      <c r="ISG7"/>
      <c r="ISH7"/>
      <c r="ISI7"/>
      <c r="ISJ7"/>
      <c r="ISK7"/>
      <c r="ISL7"/>
      <c r="ISM7"/>
      <c r="ISN7"/>
      <c r="ISO7"/>
      <c r="ISP7"/>
      <c r="ISQ7"/>
      <c r="ISR7"/>
      <c r="ISS7"/>
      <c r="IST7"/>
      <c r="ISU7"/>
      <c r="ISV7"/>
      <c r="ISW7"/>
      <c r="ISX7"/>
      <c r="ISY7"/>
      <c r="ISZ7"/>
      <c r="ITA7"/>
      <c r="ITB7"/>
      <c r="ITC7"/>
      <c r="ITD7"/>
      <c r="ITE7"/>
      <c r="ITF7"/>
      <c r="ITG7"/>
      <c r="ITH7"/>
      <c r="ITI7"/>
      <c r="ITJ7"/>
      <c r="ITK7"/>
      <c r="ITL7"/>
      <c r="ITM7"/>
      <c r="ITN7"/>
      <c r="ITO7"/>
      <c r="ITP7"/>
      <c r="ITQ7"/>
      <c r="ITR7"/>
      <c r="ITS7"/>
      <c r="ITT7"/>
      <c r="ITU7"/>
      <c r="ITV7"/>
      <c r="ITW7"/>
      <c r="ITX7"/>
      <c r="ITY7"/>
      <c r="ITZ7"/>
      <c r="IUA7"/>
      <c r="IUB7"/>
      <c r="IUC7"/>
      <c r="IUD7"/>
      <c r="IUE7"/>
      <c r="IUF7"/>
      <c r="IUG7"/>
      <c r="IUH7"/>
      <c r="IUI7"/>
      <c r="IUJ7"/>
      <c r="IUK7"/>
      <c r="IUL7"/>
      <c r="IUM7"/>
      <c r="IUN7"/>
      <c r="IUO7"/>
      <c r="IUP7"/>
      <c r="IUQ7"/>
      <c r="IUR7"/>
      <c r="IUS7"/>
      <c r="IUT7"/>
      <c r="IUU7"/>
      <c r="IUV7"/>
      <c r="IUW7"/>
      <c r="IUX7"/>
      <c r="IUY7"/>
      <c r="IUZ7"/>
      <c r="IVA7"/>
      <c r="IVB7"/>
      <c r="IVC7"/>
      <c r="IVD7"/>
      <c r="IVE7"/>
      <c r="IVF7"/>
      <c r="IVG7"/>
      <c r="IVH7"/>
      <c r="IVI7"/>
      <c r="IVJ7"/>
      <c r="IVK7"/>
      <c r="IVL7"/>
      <c r="IVM7"/>
      <c r="IVN7"/>
      <c r="IVO7"/>
      <c r="IVP7"/>
      <c r="IVQ7"/>
      <c r="IVR7"/>
      <c r="IVS7"/>
      <c r="IVT7"/>
      <c r="IVU7"/>
      <c r="IVV7"/>
      <c r="IVW7"/>
      <c r="IVX7"/>
      <c r="IVY7"/>
      <c r="IVZ7"/>
      <c r="IWA7"/>
      <c r="IWB7"/>
      <c r="IWC7"/>
      <c r="IWD7"/>
      <c r="IWE7"/>
      <c r="IWF7"/>
      <c r="IWG7"/>
      <c r="IWH7"/>
      <c r="IWI7"/>
      <c r="IWJ7"/>
      <c r="IWK7"/>
      <c r="IWL7"/>
      <c r="IWM7"/>
      <c r="IWN7"/>
      <c r="IWO7"/>
      <c r="IWP7"/>
      <c r="IWQ7"/>
      <c r="IWR7"/>
      <c r="IWS7"/>
      <c r="IWT7"/>
      <c r="IWU7"/>
      <c r="IWV7"/>
      <c r="IWW7"/>
      <c r="IWX7"/>
      <c r="IWY7"/>
      <c r="IWZ7"/>
      <c r="IXA7"/>
      <c r="IXB7"/>
      <c r="IXC7"/>
      <c r="IXD7"/>
      <c r="IXE7"/>
      <c r="IXF7"/>
      <c r="IXG7"/>
      <c r="IXH7"/>
      <c r="IXI7"/>
      <c r="IXJ7"/>
      <c r="IXK7"/>
      <c r="IXL7"/>
      <c r="IXM7"/>
      <c r="IXN7"/>
      <c r="IXO7"/>
      <c r="IXP7"/>
      <c r="IXQ7"/>
      <c r="IXR7"/>
      <c r="IXS7"/>
      <c r="IXT7"/>
      <c r="IXU7"/>
      <c r="IXV7"/>
      <c r="IXW7"/>
      <c r="IXX7"/>
      <c r="IXY7"/>
      <c r="IXZ7"/>
      <c r="IYA7"/>
      <c r="IYB7"/>
      <c r="IYC7"/>
      <c r="IYD7"/>
      <c r="IYE7"/>
      <c r="IYF7"/>
      <c r="IYG7"/>
      <c r="IYH7"/>
      <c r="IYI7"/>
      <c r="IYJ7"/>
      <c r="IYK7"/>
      <c r="IYL7"/>
      <c r="IYM7"/>
      <c r="IYN7"/>
      <c r="IYO7"/>
      <c r="IYP7"/>
      <c r="IYQ7"/>
      <c r="IYR7"/>
      <c r="IYS7"/>
      <c r="IYT7"/>
      <c r="IYU7"/>
      <c r="IYV7"/>
      <c r="IYW7"/>
      <c r="IYX7"/>
      <c r="IYY7"/>
      <c r="IYZ7"/>
      <c r="IZA7"/>
      <c r="IZB7"/>
      <c r="IZC7"/>
      <c r="IZD7"/>
      <c r="IZE7"/>
      <c r="IZF7"/>
      <c r="IZG7"/>
      <c r="IZH7"/>
      <c r="IZI7"/>
      <c r="IZJ7"/>
      <c r="IZK7"/>
      <c r="IZL7"/>
      <c r="IZM7"/>
      <c r="IZN7"/>
      <c r="IZO7"/>
      <c r="IZP7"/>
      <c r="IZQ7"/>
      <c r="IZR7"/>
      <c r="IZS7"/>
      <c r="IZT7"/>
      <c r="IZU7"/>
      <c r="IZV7"/>
      <c r="IZW7"/>
      <c r="IZX7"/>
      <c r="IZY7"/>
      <c r="IZZ7"/>
      <c r="JAA7"/>
      <c r="JAB7"/>
      <c r="JAC7"/>
      <c r="JAD7"/>
      <c r="JAE7"/>
      <c r="JAF7"/>
      <c r="JAG7"/>
      <c r="JAH7"/>
      <c r="JAI7"/>
      <c r="JAJ7"/>
      <c r="JAK7"/>
      <c r="JAL7"/>
      <c r="JAM7"/>
      <c r="JAN7"/>
      <c r="JAO7"/>
      <c r="JAP7"/>
      <c r="JAQ7"/>
      <c r="JAR7"/>
      <c r="JAS7"/>
      <c r="JAT7"/>
      <c r="JAU7"/>
      <c r="JAV7"/>
      <c r="JAW7"/>
      <c r="JAX7"/>
      <c r="JAY7"/>
      <c r="JAZ7"/>
      <c r="JBA7"/>
      <c r="JBB7"/>
      <c r="JBC7"/>
      <c r="JBD7"/>
      <c r="JBE7"/>
      <c r="JBF7"/>
      <c r="JBG7"/>
      <c r="JBH7"/>
      <c r="JBI7"/>
      <c r="JBJ7"/>
      <c r="JBK7"/>
      <c r="JBL7"/>
      <c r="JBM7"/>
      <c r="JBN7"/>
      <c r="JBO7"/>
      <c r="JBP7"/>
      <c r="JBQ7"/>
      <c r="JBR7"/>
      <c r="JBS7"/>
      <c r="JBT7"/>
      <c r="JBU7"/>
      <c r="JBV7"/>
      <c r="JBW7"/>
      <c r="JBX7"/>
      <c r="JBY7"/>
      <c r="JBZ7"/>
      <c r="JCA7"/>
      <c r="JCB7"/>
      <c r="JCC7"/>
      <c r="JCD7"/>
      <c r="JCE7"/>
      <c r="JCF7"/>
      <c r="JCG7"/>
      <c r="JCH7"/>
      <c r="JCI7"/>
      <c r="JCJ7"/>
      <c r="JCK7"/>
      <c r="JCL7"/>
      <c r="JCM7"/>
      <c r="JCN7"/>
      <c r="JCO7"/>
      <c r="JCP7"/>
      <c r="JCQ7"/>
      <c r="JCR7"/>
      <c r="JCS7"/>
      <c r="JCT7"/>
      <c r="JCU7"/>
      <c r="JCV7"/>
      <c r="JCW7"/>
      <c r="JCX7"/>
      <c r="JCY7"/>
      <c r="JCZ7"/>
      <c r="JDA7"/>
      <c r="JDB7"/>
      <c r="JDC7"/>
      <c r="JDD7"/>
      <c r="JDE7"/>
      <c r="JDF7"/>
      <c r="JDG7"/>
      <c r="JDH7"/>
      <c r="JDI7"/>
      <c r="JDJ7"/>
      <c r="JDK7"/>
      <c r="JDL7"/>
      <c r="JDM7"/>
      <c r="JDN7"/>
      <c r="JDO7"/>
      <c r="JDP7"/>
      <c r="JDQ7"/>
      <c r="JDR7"/>
      <c r="JDS7"/>
      <c r="JDT7"/>
      <c r="JDU7"/>
      <c r="JDV7"/>
      <c r="JDW7"/>
      <c r="JDX7"/>
      <c r="JDY7"/>
      <c r="JDZ7"/>
      <c r="JEA7"/>
      <c r="JEB7"/>
      <c r="JEC7"/>
      <c r="JED7"/>
      <c r="JEE7"/>
      <c r="JEF7"/>
      <c r="JEG7"/>
      <c r="JEH7"/>
      <c r="JEI7"/>
      <c r="JEJ7"/>
      <c r="JEK7"/>
      <c r="JEL7"/>
      <c r="JEM7"/>
      <c r="JEN7"/>
      <c r="JEO7"/>
      <c r="JEP7"/>
      <c r="JEQ7"/>
      <c r="JER7"/>
      <c r="JES7"/>
      <c r="JET7"/>
      <c r="JEU7"/>
      <c r="JEV7"/>
      <c r="JEW7"/>
      <c r="JEX7"/>
      <c r="JEY7"/>
      <c r="JEZ7"/>
      <c r="JFA7"/>
      <c r="JFB7"/>
      <c r="JFC7"/>
      <c r="JFD7"/>
      <c r="JFE7"/>
      <c r="JFF7"/>
      <c r="JFG7"/>
      <c r="JFH7"/>
      <c r="JFI7"/>
      <c r="JFJ7"/>
      <c r="JFK7"/>
      <c r="JFL7"/>
      <c r="JFM7"/>
      <c r="JFN7"/>
      <c r="JFO7"/>
      <c r="JFP7"/>
      <c r="JFQ7"/>
      <c r="JFR7"/>
      <c r="JFS7"/>
      <c r="JFT7"/>
      <c r="JFU7"/>
      <c r="JFV7"/>
      <c r="JFW7"/>
      <c r="JFX7"/>
      <c r="JFY7"/>
      <c r="JFZ7"/>
      <c r="JGA7"/>
      <c r="JGB7"/>
      <c r="JGC7"/>
      <c r="JGD7"/>
      <c r="JGE7"/>
      <c r="JGF7"/>
      <c r="JGG7"/>
      <c r="JGH7"/>
      <c r="JGI7"/>
      <c r="JGJ7"/>
      <c r="JGK7"/>
      <c r="JGL7"/>
      <c r="JGM7"/>
      <c r="JGN7"/>
      <c r="JGO7"/>
      <c r="JGP7"/>
      <c r="JGQ7"/>
      <c r="JGR7"/>
      <c r="JGS7"/>
      <c r="JGT7"/>
      <c r="JGU7"/>
      <c r="JGV7"/>
      <c r="JGW7"/>
      <c r="JGX7"/>
      <c r="JGY7"/>
      <c r="JGZ7"/>
      <c r="JHA7"/>
      <c r="JHB7"/>
      <c r="JHC7"/>
      <c r="JHD7"/>
      <c r="JHE7"/>
      <c r="JHF7"/>
      <c r="JHG7"/>
      <c r="JHH7"/>
      <c r="JHI7"/>
      <c r="JHJ7"/>
      <c r="JHK7"/>
      <c r="JHL7"/>
      <c r="JHM7"/>
      <c r="JHN7"/>
      <c r="JHO7"/>
      <c r="JHP7"/>
      <c r="JHQ7"/>
      <c r="JHR7"/>
      <c r="JHS7"/>
      <c r="JHT7"/>
      <c r="JHU7"/>
      <c r="JHV7"/>
      <c r="JHW7"/>
      <c r="JHX7"/>
      <c r="JHY7"/>
      <c r="JHZ7"/>
      <c r="JIA7"/>
      <c r="JIB7"/>
      <c r="JIC7"/>
      <c r="JID7"/>
      <c r="JIE7"/>
      <c r="JIF7"/>
      <c r="JIG7"/>
      <c r="JIH7"/>
      <c r="JII7"/>
      <c r="JIJ7"/>
      <c r="JIK7"/>
      <c r="JIL7"/>
      <c r="JIM7"/>
      <c r="JIN7"/>
      <c r="JIO7"/>
      <c r="JIP7"/>
      <c r="JIQ7"/>
      <c r="JIR7"/>
      <c r="JIS7"/>
      <c r="JIT7"/>
      <c r="JIU7"/>
      <c r="JIV7"/>
      <c r="JIW7"/>
      <c r="JIX7"/>
      <c r="JIY7"/>
      <c r="JIZ7"/>
      <c r="JJA7"/>
      <c r="JJB7"/>
      <c r="JJC7"/>
      <c r="JJD7"/>
      <c r="JJE7"/>
      <c r="JJF7"/>
      <c r="JJG7"/>
      <c r="JJH7"/>
      <c r="JJI7"/>
      <c r="JJJ7"/>
      <c r="JJK7"/>
      <c r="JJL7"/>
      <c r="JJM7"/>
      <c r="JJN7"/>
      <c r="JJO7"/>
      <c r="JJP7"/>
      <c r="JJQ7"/>
      <c r="JJR7"/>
      <c r="JJS7"/>
      <c r="JJT7"/>
      <c r="JJU7"/>
      <c r="JJV7"/>
      <c r="JJW7"/>
      <c r="JJX7"/>
      <c r="JJY7"/>
      <c r="JJZ7"/>
      <c r="JKA7"/>
      <c r="JKB7"/>
      <c r="JKC7"/>
      <c r="JKD7"/>
      <c r="JKE7"/>
      <c r="JKF7"/>
      <c r="JKG7"/>
      <c r="JKH7"/>
      <c r="JKI7"/>
      <c r="JKJ7"/>
      <c r="JKK7"/>
      <c r="JKL7"/>
      <c r="JKM7"/>
      <c r="JKN7"/>
      <c r="JKO7"/>
      <c r="JKP7"/>
      <c r="JKQ7"/>
      <c r="JKR7"/>
      <c r="JKS7"/>
      <c r="JKT7"/>
      <c r="JKU7"/>
      <c r="JKV7"/>
      <c r="JKW7"/>
      <c r="JKX7"/>
      <c r="JKY7"/>
      <c r="JKZ7"/>
      <c r="JLA7"/>
      <c r="JLB7"/>
      <c r="JLC7"/>
      <c r="JLD7"/>
      <c r="JLE7"/>
      <c r="JLF7"/>
      <c r="JLG7"/>
      <c r="JLH7"/>
      <c r="JLI7"/>
      <c r="JLJ7"/>
      <c r="JLK7"/>
      <c r="JLL7"/>
      <c r="JLM7"/>
      <c r="JLN7"/>
      <c r="JLO7"/>
      <c r="JLP7"/>
      <c r="JLQ7"/>
      <c r="JLR7"/>
      <c r="JLS7"/>
      <c r="JLT7"/>
      <c r="JLU7"/>
      <c r="JLV7"/>
      <c r="JLW7"/>
      <c r="JLX7"/>
      <c r="JLY7"/>
      <c r="JLZ7"/>
      <c r="JMA7"/>
      <c r="JMB7"/>
      <c r="JMC7"/>
      <c r="JMD7"/>
      <c r="JME7"/>
      <c r="JMF7"/>
      <c r="JMG7"/>
      <c r="JMH7"/>
      <c r="JMI7"/>
      <c r="JMJ7"/>
      <c r="JMK7"/>
      <c r="JML7"/>
      <c r="JMM7"/>
      <c r="JMN7"/>
      <c r="JMO7"/>
      <c r="JMP7"/>
      <c r="JMQ7"/>
      <c r="JMR7"/>
      <c r="JMS7"/>
      <c r="JMT7"/>
      <c r="JMU7"/>
      <c r="JMV7"/>
      <c r="JMW7"/>
      <c r="JMX7"/>
      <c r="JMY7"/>
      <c r="JMZ7"/>
      <c r="JNA7"/>
      <c r="JNB7"/>
      <c r="JNC7"/>
      <c r="JND7"/>
      <c r="JNE7"/>
      <c r="JNF7"/>
      <c r="JNG7"/>
      <c r="JNH7"/>
      <c r="JNI7"/>
      <c r="JNJ7"/>
      <c r="JNK7"/>
      <c r="JNL7"/>
      <c r="JNM7"/>
      <c r="JNN7"/>
      <c r="JNO7"/>
      <c r="JNP7"/>
      <c r="JNQ7"/>
      <c r="JNR7"/>
      <c r="JNS7"/>
      <c r="JNT7"/>
      <c r="JNU7"/>
      <c r="JNV7"/>
      <c r="JNW7"/>
      <c r="JNX7"/>
      <c r="JNY7"/>
      <c r="JNZ7"/>
      <c r="JOA7"/>
      <c r="JOB7"/>
      <c r="JOC7"/>
      <c r="JOD7"/>
      <c r="JOE7"/>
      <c r="JOF7"/>
      <c r="JOG7"/>
      <c r="JOH7"/>
      <c r="JOI7"/>
      <c r="JOJ7"/>
      <c r="JOK7"/>
      <c r="JOL7"/>
      <c r="JOM7"/>
      <c r="JON7"/>
      <c r="JOO7"/>
      <c r="JOP7"/>
      <c r="JOQ7"/>
      <c r="JOR7"/>
      <c r="JOS7"/>
      <c r="JOT7"/>
      <c r="JOU7"/>
      <c r="JOV7"/>
      <c r="JOW7"/>
      <c r="JOX7"/>
      <c r="JOY7"/>
      <c r="JOZ7"/>
      <c r="JPA7"/>
      <c r="JPB7"/>
      <c r="JPC7"/>
      <c r="JPD7"/>
      <c r="JPE7"/>
      <c r="JPF7"/>
      <c r="JPG7"/>
      <c r="JPH7"/>
      <c r="JPI7"/>
      <c r="JPJ7"/>
      <c r="JPK7"/>
      <c r="JPL7"/>
      <c r="JPM7"/>
      <c r="JPN7"/>
      <c r="JPO7"/>
      <c r="JPP7"/>
      <c r="JPQ7"/>
      <c r="JPR7"/>
      <c r="JPS7"/>
      <c r="JPT7"/>
      <c r="JPU7"/>
      <c r="JPV7"/>
      <c r="JPW7"/>
      <c r="JPX7"/>
      <c r="JPY7"/>
      <c r="JPZ7"/>
      <c r="JQA7"/>
      <c r="JQB7"/>
      <c r="JQC7"/>
      <c r="JQD7"/>
      <c r="JQE7"/>
      <c r="JQF7"/>
      <c r="JQG7"/>
      <c r="JQH7"/>
      <c r="JQI7"/>
      <c r="JQJ7"/>
      <c r="JQK7"/>
      <c r="JQL7"/>
      <c r="JQM7"/>
      <c r="JQN7"/>
      <c r="JQO7"/>
      <c r="JQP7"/>
      <c r="JQQ7"/>
      <c r="JQR7"/>
      <c r="JQS7"/>
      <c r="JQT7"/>
      <c r="JQU7"/>
      <c r="JQV7"/>
      <c r="JQW7"/>
      <c r="JQX7"/>
      <c r="JQY7"/>
      <c r="JQZ7"/>
      <c r="JRA7"/>
      <c r="JRB7"/>
      <c r="JRC7"/>
      <c r="JRD7"/>
      <c r="JRE7"/>
      <c r="JRF7"/>
      <c r="JRG7"/>
      <c r="JRH7"/>
      <c r="JRI7"/>
      <c r="JRJ7"/>
      <c r="JRK7"/>
      <c r="JRL7"/>
      <c r="JRM7"/>
      <c r="JRN7"/>
      <c r="JRO7"/>
      <c r="JRP7"/>
      <c r="JRQ7"/>
      <c r="JRR7"/>
      <c r="JRS7"/>
      <c r="JRT7"/>
      <c r="JRU7"/>
      <c r="JRV7"/>
      <c r="JRW7"/>
      <c r="JRX7"/>
      <c r="JRY7"/>
      <c r="JRZ7"/>
      <c r="JSA7"/>
      <c r="JSB7"/>
      <c r="JSC7"/>
      <c r="JSD7"/>
      <c r="JSE7"/>
      <c r="JSF7"/>
      <c r="JSG7"/>
      <c r="JSH7"/>
      <c r="JSI7"/>
      <c r="JSJ7"/>
      <c r="JSK7"/>
      <c r="JSL7"/>
      <c r="JSM7"/>
      <c r="JSN7"/>
      <c r="JSO7"/>
      <c r="JSP7"/>
      <c r="JSQ7"/>
      <c r="JSR7"/>
      <c r="JSS7"/>
      <c r="JST7"/>
      <c r="JSU7"/>
      <c r="JSV7"/>
      <c r="JSW7"/>
      <c r="JSX7"/>
      <c r="JSY7"/>
      <c r="JSZ7"/>
      <c r="JTA7"/>
      <c r="JTB7"/>
      <c r="JTC7"/>
      <c r="JTD7"/>
      <c r="JTE7"/>
      <c r="JTF7"/>
      <c r="JTG7"/>
      <c r="JTH7"/>
      <c r="JTI7"/>
      <c r="JTJ7"/>
      <c r="JTK7"/>
      <c r="JTL7"/>
      <c r="JTM7"/>
      <c r="JTN7"/>
      <c r="JTO7"/>
      <c r="JTP7"/>
      <c r="JTQ7"/>
      <c r="JTR7"/>
      <c r="JTS7"/>
      <c r="JTT7"/>
      <c r="JTU7"/>
      <c r="JTV7"/>
      <c r="JTW7"/>
      <c r="JTX7"/>
      <c r="JTY7"/>
      <c r="JTZ7"/>
      <c r="JUA7"/>
      <c r="JUB7"/>
      <c r="JUC7"/>
      <c r="JUD7"/>
      <c r="JUE7"/>
      <c r="JUF7"/>
      <c r="JUG7"/>
      <c r="JUH7"/>
      <c r="JUI7"/>
      <c r="JUJ7"/>
      <c r="JUK7"/>
      <c r="JUL7"/>
      <c r="JUM7"/>
      <c r="JUN7"/>
      <c r="JUO7"/>
      <c r="JUP7"/>
      <c r="JUQ7"/>
      <c r="JUR7"/>
      <c r="JUS7"/>
      <c r="JUT7"/>
      <c r="JUU7"/>
      <c r="JUV7"/>
      <c r="JUW7"/>
      <c r="JUX7"/>
      <c r="JUY7"/>
      <c r="JUZ7"/>
      <c r="JVA7"/>
      <c r="JVB7"/>
      <c r="JVC7"/>
      <c r="JVD7"/>
      <c r="JVE7"/>
      <c r="JVF7"/>
      <c r="JVG7"/>
      <c r="JVH7"/>
      <c r="JVI7"/>
      <c r="JVJ7"/>
      <c r="JVK7"/>
      <c r="JVL7"/>
      <c r="JVM7"/>
      <c r="JVN7"/>
      <c r="JVO7"/>
      <c r="JVP7"/>
      <c r="JVQ7"/>
      <c r="JVR7"/>
      <c r="JVS7"/>
      <c r="JVT7"/>
      <c r="JVU7"/>
      <c r="JVV7"/>
      <c r="JVW7"/>
      <c r="JVX7"/>
      <c r="JVY7"/>
      <c r="JVZ7"/>
      <c r="JWA7"/>
      <c r="JWB7"/>
      <c r="JWC7"/>
      <c r="JWD7"/>
      <c r="JWE7"/>
      <c r="JWF7"/>
      <c r="JWG7"/>
      <c r="JWH7"/>
      <c r="JWI7"/>
      <c r="JWJ7"/>
      <c r="JWK7"/>
      <c r="JWL7"/>
      <c r="JWM7"/>
      <c r="JWN7"/>
      <c r="JWO7"/>
      <c r="JWP7"/>
      <c r="JWQ7"/>
      <c r="JWR7"/>
      <c r="JWS7"/>
      <c r="JWT7"/>
      <c r="JWU7"/>
      <c r="JWV7"/>
      <c r="JWW7"/>
      <c r="JWX7"/>
      <c r="JWY7"/>
      <c r="JWZ7"/>
      <c r="JXA7"/>
      <c r="JXB7"/>
      <c r="JXC7"/>
      <c r="JXD7"/>
      <c r="JXE7"/>
      <c r="JXF7"/>
      <c r="JXG7"/>
      <c r="JXH7"/>
      <c r="JXI7"/>
      <c r="JXJ7"/>
      <c r="JXK7"/>
      <c r="JXL7"/>
      <c r="JXM7"/>
      <c r="JXN7"/>
      <c r="JXO7"/>
      <c r="JXP7"/>
      <c r="JXQ7"/>
      <c r="JXR7"/>
      <c r="JXS7"/>
      <c r="JXT7"/>
      <c r="JXU7"/>
      <c r="JXV7"/>
      <c r="JXW7"/>
      <c r="JXX7"/>
      <c r="JXY7"/>
      <c r="JXZ7"/>
      <c r="JYA7"/>
      <c r="JYB7"/>
      <c r="JYC7"/>
      <c r="JYD7"/>
      <c r="JYE7"/>
      <c r="JYF7"/>
      <c r="JYG7"/>
      <c r="JYH7"/>
      <c r="JYI7"/>
      <c r="JYJ7"/>
      <c r="JYK7"/>
      <c r="JYL7"/>
      <c r="JYM7"/>
      <c r="JYN7"/>
      <c r="JYO7"/>
      <c r="JYP7"/>
      <c r="JYQ7"/>
      <c r="JYR7"/>
      <c r="JYS7"/>
      <c r="JYT7"/>
      <c r="JYU7"/>
      <c r="JYV7"/>
      <c r="JYW7"/>
      <c r="JYX7"/>
      <c r="JYY7"/>
      <c r="JYZ7"/>
      <c r="JZA7"/>
      <c r="JZB7"/>
      <c r="JZC7"/>
      <c r="JZD7"/>
      <c r="JZE7"/>
      <c r="JZF7"/>
      <c r="JZG7"/>
      <c r="JZH7"/>
      <c r="JZI7"/>
      <c r="JZJ7"/>
      <c r="JZK7"/>
      <c r="JZL7"/>
      <c r="JZM7"/>
      <c r="JZN7"/>
      <c r="JZO7"/>
      <c r="JZP7"/>
      <c r="JZQ7"/>
      <c r="JZR7"/>
      <c r="JZS7"/>
      <c r="JZT7"/>
      <c r="JZU7"/>
      <c r="JZV7"/>
      <c r="JZW7"/>
      <c r="JZX7"/>
      <c r="JZY7"/>
      <c r="JZZ7"/>
      <c r="KAA7"/>
      <c r="KAB7"/>
      <c r="KAC7"/>
      <c r="KAD7"/>
      <c r="KAE7"/>
      <c r="KAF7"/>
      <c r="KAG7"/>
      <c r="KAH7"/>
      <c r="KAI7"/>
      <c r="KAJ7"/>
      <c r="KAK7"/>
      <c r="KAL7"/>
      <c r="KAM7"/>
      <c r="KAN7"/>
      <c r="KAO7"/>
      <c r="KAP7"/>
      <c r="KAQ7"/>
      <c r="KAR7"/>
      <c r="KAS7"/>
      <c r="KAT7"/>
      <c r="KAU7"/>
      <c r="KAV7"/>
      <c r="KAW7"/>
      <c r="KAX7"/>
      <c r="KAY7"/>
      <c r="KAZ7"/>
      <c r="KBA7"/>
      <c r="KBB7"/>
      <c r="KBC7"/>
      <c r="KBD7"/>
      <c r="KBE7"/>
      <c r="KBF7"/>
      <c r="KBG7"/>
      <c r="KBH7"/>
      <c r="KBI7"/>
      <c r="KBJ7"/>
      <c r="KBK7"/>
      <c r="KBL7"/>
      <c r="KBM7"/>
      <c r="KBN7"/>
      <c r="KBO7"/>
      <c r="KBP7"/>
      <c r="KBQ7"/>
      <c r="KBR7"/>
      <c r="KBS7"/>
      <c r="KBT7"/>
      <c r="KBU7"/>
      <c r="KBV7"/>
      <c r="KBW7"/>
      <c r="KBX7"/>
      <c r="KBY7"/>
      <c r="KBZ7"/>
      <c r="KCA7"/>
      <c r="KCB7"/>
      <c r="KCC7"/>
      <c r="KCD7"/>
      <c r="KCE7"/>
      <c r="KCF7"/>
      <c r="KCG7"/>
      <c r="KCH7"/>
      <c r="KCI7"/>
      <c r="KCJ7"/>
      <c r="KCK7"/>
      <c r="KCL7"/>
      <c r="KCM7"/>
      <c r="KCN7"/>
      <c r="KCO7"/>
      <c r="KCP7"/>
      <c r="KCQ7"/>
      <c r="KCR7"/>
      <c r="KCS7"/>
      <c r="KCT7"/>
      <c r="KCU7"/>
      <c r="KCV7"/>
      <c r="KCW7"/>
      <c r="KCX7"/>
      <c r="KCY7"/>
      <c r="KCZ7"/>
      <c r="KDA7"/>
      <c r="KDB7"/>
      <c r="KDC7"/>
      <c r="KDD7"/>
      <c r="KDE7"/>
      <c r="KDF7"/>
      <c r="KDG7"/>
      <c r="KDH7"/>
      <c r="KDI7"/>
      <c r="KDJ7"/>
      <c r="KDK7"/>
      <c r="KDL7"/>
      <c r="KDM7"/>
      <c r="KDN7"/>
      <c r="KDO7"/>
      <c r="KDP7"/>
      <c r="KDQ7"/>
      <c r="KDR7"/>
      <c r="KDS7"/>
      <c r="KDT7"/>
      <c r="KDU7"/>
      <c r="KDV7"/>
      <c r="KDW7"/>
      <c r="KDX7"/>
      <c r="KDY7"/>
      <c r="KDZ7"/>
      <c r="KEA7"/>
      <c r="KEB7"/>
      <c r="KEC7"/>
      <c r="KED7"/>
      <c r="KEE7"/>
      <c r="KEF7"/>
      <c r="KEG7"/>
      <c r="KEH7"/>
      <c r="KEI7"/>
      <c r="KEJ7"/>
      <c r="KEK7"/>
      <c r="KEL7"/>
      <c r="KEM7"/>
      <c r="KEN7"/>
      <c r="KEO7"/>
      <c r="KEP7"/>
      <c r="KEQ7"/>
      <c r="KER7"/>
      <c r="KES7"/>
      <c r="KET7"/>
      <c r="KEU7"/>
      <c r="KEV7"/>
      <c r="KEW7"/>
      <c r="KEX7"/>
      <c r="KEY7"/>
      <c r="KEZ7"/>
      <c r="KFA7"/>
      <c r="KFB7"/>
      <c r="KFC7"/>
      <c r="KFD7"/>
      <c r="KFE7"/>
      <c r="KFF7"/>
      <c r="KFG7"/>
      <c r="KFH7"/>
      <c r="KFI7"/>
      <c r="KFJ7"/>
      <c r="KFK7"/>
      <c r="KFL7"/>
      <c r="KFM7"/>
      <c r="KFN7"/>
      <c r="KFO7"/>
      <c r="KFP7"/>
      <c r="KFQ7"/>
      <c r="KFR7"/>
      <c r="KFS7"/>
      <c r="KFT7"/>
      <c r="KFU7"/>
      <c r="KFV7"/>
      <c r="KFW7"/>
      <c r="KFX7"/>
      <c r="KFY7"/>
      <c r="KFZ7"/>
      <c r="KGA7"/>
      <c r="KGB7"/>
      <c r="KGC7"/>
      <c r="KGD7"/>
      <c r="KGE7"/>
      <c r="KGF7"/>
      <c r="KGG7"/>
      <c r="KGH7"/>
      <c r="KGI7"/>
      <c r="KGJ7"/>
      <c r="KGK7"/>
      <c r="KGL7"/>
      <c r="KGM7"/>
      <c r="KGN7"/>
      <c r="KGO7"/>
      <c r="KGP7"/>
      <c r="KGQ7"/>
      <c r="KGR7"/>
      <c r="KGS7"/>
      <c r="KGT7"/>
      <c r="KGU7"/>
      <c r="KGV7"/>
      <c r="KGW7"/>
      <c r="KGX7"/>
      <c r="KGY7"/>
      <c r="KGZ7"/>
      <c r="KHA7"/>
      <c r="KHB7"/>
      <c r="KHC7"/>
      <c r="KHD7"/>
      <c r="KHE7"/>
      <c r="KHF7"/>
      <c r="KHG7"/>
      <c r="KHH7"/>
      <c r="KHI7"/>
      <c r="KHJ7"/>
      <c r="KHK7"/>
      <c r="KHL7"/>
      <c r="KHM7"/>
      <c r="KHN7"/>
      <c r="KHO7"/>
      <c r="KHP7"/>
      <c r="KHQ7"/>
      <c r="KHR7"/>
      <c r="KHS7"/>
      <c r="KHT7"/>
      <c r="KHU7"/>
      <c r="KHV7"/>
      <c r="KHW7"/>
      <c r="KHX7"/>
      <c r="KHY7"/>
      <c r="KHZ7"/>
      <c r="KIA7"/>
      <c r="KIB7"/>
      <c r="KIC7"/>
      <c r="KID7"/>
      <c r="KIE7"/>
      <c r="KIF7"/>
      <c r="KIG7"/>
      <c r="KIH7"/>
      <c r="KII7"/>
      <c r="KIJ7"/>
      <c r="KIK7"/>
      <c r="KIL7"/>
      <c r="KIM7"/>
      <c r="KIN7"/>
      <c r="KIO7"/>
      <c r="KIP7"/>
      <c r="KIQ7"/>
      <c r="KIR7"/>
      <c r="KIS7"/>
      <c r="KIT7"/>
      <c r="KIU7"/>
      <c r="KIV7"/>
      <c r="KIW7"/>
      <c r="KIX7"/>
      <c r="KIY7"/>
      <c r="KIZ7"/>
      <c r="KJA7"/>
      <c r="KJB7"/>
      <c r="KJC7"/>
      <c r="KJD7"/>
      <c r="KJE7"/>
      <c r="KJF7"/>
      <c r="KJG7"/>
      <c r="KJH7"/>
      <c r="KJI7"/>
      <c r="KJJ7"/>
      <c r="KJK7"/>
      <c r="KJL7"/>
      <c r="KJM7"/>
      <c r="KJN7"/>
      <c r="KJO7"/>
      <c r="KJP7"/>
      <c r="KJQ7"/>
      <c r="KJR7"/>
      <c r="KJS7"/>
      <c r="KJT7"/>
      <c r="KJU7"/>
      <c r="KJV7"/>
      <c r="KJW7"/>
      <c r="KJX7"/>
      <c r="KJY7"/>
      <c r="KJZ7"/>
      <c r="KKA7"/>
      <c r="KKB7"/>
      <c r="KKC7"/>
      <c r="KKD7"/>
      <c r="KKE7"/>
      <c r="KKF7"/>
      <c r="KKG7"/>
      <c r="KKH7"/>
      <c r="KKI7"/>
      <c r="KKJ7"/>
      <c r="KKK7"/>
      <c r="KKL7"/>
      <c r="KKM7"/>
      <c r="KKN7"/>
      <c r="KKO7"/>
      <c r="KKP7"/>
      <c r="KKQ7"/>
      <c r="KKR7"/>
      <c r="KKS7"/>
      <c r="KKT7"/>
      <c r="KKU7"/>
      <c r="KKV7"/>
      <c r="KKW7"/>
      <c r="KKX7"/>
      <c r="KKY7"/>
      <c r="KKZ7"/>
      <c r="KLA7"/>
      <c r="KLB7"/>
      <c r="KLC7"/>
      <c r="KLD7"/>
      <c r="KLE7"/>
      <c r="KLF7"/>
      <c r="KLG7"/>
      <c r="KLH7"/>
      <c r="KLI7"/>
      <c r="KLJ7"/>
      <c r="KLK7"/>
      <c r="KLL7"/>
      <c r="KLM7"/>
      <c r="KLN7"/>
      <c r="KLO7"/>
      <c r="KLP7"/>
      <c r="KLQ7"/>
      <c r="KLR7"/>
      <c r="KLS7"/>
      <c r="KLT7"/>
      <c r="KLU7"/>
      <c r="KLV7"/>
      <c r="KLW7"/>
      <c r="KLX7"/>
      <c r="KLY7"/>
      <c r="KLZ7"/>
      <c r="KMA7"/>
      <c r="KMB7"/>
      <c r="KMC7"/>
      <c r="KMD7"/>
      <c r="KME7"/>
      <c r="KMF7"/>
      <c r="KMG7"/>
      <c r="KMH7"/>
      <c r="KMI7"/>
      <c r="KMJ7"/>
      <c r="KMK7"/>
      <c r="KML7"/>
      <c r="KMM7"/>
      <c r="KMN7"/>
      <c r="KMO7"/>
      <c r="KMP7"/>
      <c r="KMQ7"/>
      <c r="KMR7"/>
      <c r="KMS7"/>
      <c r="KMT7"/>
      <c r="KMU7"/>
      <c r="KMV7"/>
      <c r="KMW7"/>
      <c r="KMX7"/>
      <c r="KMY7"/>
      <c r="KMZ7"/>
      <c r="KNA7"/>
      <c r="KNB7"/>
      <c r="KNC7"/>
      <c r="KND7"/>
      <c r="KNE7"/>
      <c r="KNF7"/>
      <c r="KNG7"/>
      <c r="KNH7"/>
      <c r="KNI7"/>
      <c r="KNJ7"/>
      <c r="KNK7"/>
      <c r="KNL7"/>
      <c r="KNM7"/>
      <c r="KNN7"/>
      <c r="KNO7"/>
      <c r="KNP7"/>
      <c r="KNQ7"/>
      <c r="KNR7"/>
      <c r="KNS7"/>
      <c r="KNT7"/>
      <c r="KNU7"/>
      <c r="KNV7"/>
      <c r="KNW7"/>
      <c r="KNX7"/>
      <c r="KNY7"/>
      <c r="KNZ7"/>
      <c r="KOA7"/>
      <c r="KOB7"/>
      <c r="KOC7"/>
      <c r="KOD7"/>
      <c r="KOE7"/>
      <c r="KOF7"/>
      <c r="KOG7"/>
      <c r="KOH7"/>
      <c r="KOI7"/>
      <c r="KOJ7"/>
      <c r="KOK7"/>
      <c r="KOL7"/>
      <c r="KOM7"/>
      <c r="KON7"/>
      <c r="KOO7"/>
      <c r="KOP7"/>
      <c r="KOQ7"/>
      <c r="KOR7"/>
      <c r="KOS7"/>
      <c r="KOT7"/>
      <c r="KOU7"/>
      <c r="KOV7"/>
      <c r="KOW7"/>
      <c r="KOX7"/>
      <c r="KOY7"/>
      <c r="KOZ7"/>
      <c r="KPA7"/>
      <c r="KPB7"/>
      <c r="KPC7"/>
      <c r="KPD7"/>
      <c r="KPE7"/>
      <c r="KPF7"/>
      <c r="KPG7"/>
      <c r="KPH7"/>
      <c r="KPI7"/>
      <c r="KPJ7"/>
      <c r="KPK7"/>
      <c r="KPL7"/>
      <c r="KPM7"/>
      <c r="KPN7"/>
      <c r="KPO7"/>
      <c r="KPP7"/>
      <c r="KPQ7"/>
      <c r="KPR7"/>
      <c r="KPS7"/>
      <c r="KPT7"/>
      <c r="KPU7"/>
      <c r="KPV7"/>
      <c r="KPW7"/>
      <c r="KPX7"/>
      <c r="KPY7"/>
      <c r="KPZ7"/>
      <c r="KQA7"/>
      <c r="KQB7"/>
      <c r="KQC7"/>
      <c r="KQD7"/>
      <c r="KQE7"/>
      <c r="KQF7"/>
      <c r="KQG7"/>
      <c r="KQH7"/>
      <c r="KQI7"/>
      <c r="KQJ7"/>
      <c r="KQK7"/>
      <c r="KQL7"/>
      <c r="KQM7"/>
      <c r="KQN7"/>
      <c r="KQO7"/>
      <c r="KQP7"/>
      <c r="KQQ7"/>
      <c r="KQR7"/>
      <c r="KQS7"/>
      <c r="KQT7"/>
      <c r="KQU7"/>
      <c r="KQV7"/>
      <c r="KQW7"/>
      <c r="KQX7"/>
      <c r="KQY7"/>
      <c r="KQZ7"/>
      <c r="KRA7"/>
      <c r="KRB7"/>
      <c r="KRC7"/>
      <c r="KRD7"/>
      <c r="KRE7"/>
      <c r="KRF7"/>
      <c r="KRG7"/>
      <c r="KRH7"/>
      <c r="KRI7"/>
      <c r="KRJ7"/>
      <c r="KRK7"/>
      <c r="KRL7"/>
      <c r="KRM7"/>
      <c r="KRN7"/>
      <c r="KRO7"/>
      <c r="KRP7"/>
      <c r="KRQ7"/>
      <c r="KRR7"/>
      <c r="KRS7"/>
      <c r="KRT7"/>
      <c r="KRU7"/>
      <c r="KRV7"/>
      <c r="KRW7"/>
      <c r="KRX7"/>
      <c r="KRY7"/>
      <c r="KRZ7"/>
      <c r="KSA7"/>
      <c r="KSB7"/>
      <c r="KSC7"/>
      <c r="KSD7"/>
      <c r="KSE7"/>
      <c r="KSF7"/>
      <c r="KSG7"/>
      <c r="KSH7"/>
      <c r="KSI7"/>
      <c r="KSJ7"/>
      <c r="KSK7"/>
      <c r="KSL7"/>
      <c r="KSM7"/>
      <c r="KSN7"/>
      <c r="KSO7"/>
      <c r="KSP7"/>
      <c r="KSQ7"/>
      <c r="KSR7"/>
      <c r="KSS7"/>
      <c r="KST7"/>
      <c r="KSU7"/>
      <c r="KSV7"/>
      <c r="KSW7"/>
      <c r="KSX7"/>
      <c r="KSY7"/>
      <c r="KSZ7"/>
      <c r="KTA7"/>
      <c r="KTB7"/>
      <c r="KTC7"/>
      <c r="KTD7"/>
      <c r="KTE7"/>
      <c r="KTF7"/>
      <c r="KTG7"/>
      <c r="KTH7"/>
      <c r="KTI7"/>
      <c r="KTJ7"/>
      <c r="KTK7"/>
      <c r="KTL7"/>
      <c r="KTM7"/>
      <c r="KTN7"/>
      <c r="KTO7"/>
      <c r="KTP7"/>
      <c r="KTQ7"/>
      <c r="KTR7"/>
      <c r="KTS7"/>
      <c r="KTT7"/>
      <c r="KTU7"/>
      <c r="KTV7"/>
      <c r="KTW7"/>
      <c r="KTX7"/>
      <c r="KTY7"/>
      <c r="KTZ7"/>
      <c r="KUA7"/>
      <c r="KUB7"/>
      <c r="KUC7"/>
      <c r="KUD7"/>
      <c r="KUE7"/>
      <c r="KUF7"/>
      <c r="KUG7"/>
      <c r="KUH7"/>
      <c r="KUI7"/>
      <c r="KUJ7"/>
      <c r="KUK7"/>
      <c r="KUL7"/>
      <c r="KUM7"/>
      <c r="KUN7"/>
      <c r="KUO7"/>
      <c r="KUP7"/>
      <c r="KUQ7"/>
      <c r="KUR7"/>
      <c r="KUS7"/>
      <c r="KUT7"/>
      <c r="KUU7"/>
      <c r="KUV7"/>
      <c r="KUW7"/>
      <c r="KUX7"/>
      <c r="KUY7"/>
      <c r="KUZ7"/>
      <c r="KVA7"/>
      <c r="KVB7"/>
      <c r="KVC7"/>
      <c r="KVD7"/>
      <c r="KVE7"/>
      <c r="KVF7"/>
      <c r="KVG7"/>
      <c r="KVH7"/>
      <c r="KVI7"/>
      <c r="KVJ7"/>
      <c r="KVK7"/>
      <c r="KVL7"/>
      <c r="KVM7"/>
      <c r="KVN7"/>
      <c r="KVO7"/>
      <c r="KVP7"/>
      <c r="KVQ7"/>
      <c r="KVR7"/>
      <c r="KVS7"/>
      <c r="KVT7"/>
      <c r="KVU7"/>
      <c r="KVV7"/>
      <c r="KVW7"/>
      <c r="KVX7"/>
      <c r="KVY7"/>
      <c r="KVZ7"/>
      <c r="KWA7"/>
      <c r="KWB7"/>
      <c r="KWC7"/>
      <c r="KWD7"/>
      <c r="KWE7"/>
      <c r="KWF7"/>
      <c r="KWG7"/>
      <c r="KWH7"/>
      <c r="KWI7"/>
      <c r="KWJ7"/>
      <c r="KWK7"/>
      <c r="KWL7"/>
      <c r="KWM7"/>
      <c r="KWN7"/>
      <c r="KWO7"/>
      <c r="KWP7"/>
      <c r="KWQ7"/>
      <c r="KWR7"/>
      <c r="KWS7"/>
      <c r="KWT7"/>
      <c r="KWU7"/>
      <c r="KWV7"/>
      <c r="KWW7"/>
      <c r="KWX7"/>
      <c r="KWY7"/>
      <c r="KWZ7"/>
      <c r="KXA7"/>
      <c r="KXB7"/>
      <c r="KXC7"/>
      <c r="KXD7"/>
      <c r="KXE7"/>
      <c r="KXF7"/>
      <c r="KXG7"/>
      <c r="KXH7"/>
      <c r="KXI7"/>
      <c r="KXJ7"/>
      <c r="KXK7"/>
      <c r="KXL7"/>
      <c r="KXM7"/>
      <c r="KXN7"/>
      <c r="KXO7"/>
      <c r="KXP7"/>
      <c r="KXQ7"/>
      <c r="KXR7"/>
      <c r="KXS7"/>
      <c r="KXT7"/>
      <c r="KXU7"/>
      <c r="KXV7"/>
      <c r="KXW7"/>
      <c r="KXX7"/>
      <c r="KXY7"/>
      <c r="KXZ7"/>
      <c r="KYA7"/>
      <c r="KYB7"/>
      <c r="KYC7"/>
      <c r="KYD7"/>
      <c r="KYE7"/>
      <c r="KYF7"/>
      <c r="KYG7"/>
      <c r="KYH7"/>
      <c r="KYI7"/>
      <c r="KYJ7"/>
      <c r="KYK7"/>
      <c r="KYL7"/>
      <c r="KYM7"/>
      <c r="KYN7"/>
      <c r="KYO7"/>
      <c r="KYP7"/>
      <c r="KYQ7"/>
      <c r="KYR7"/>
      <c r="KYS7"/>
      <c r="KYT7"/>
      <c r="KYU7"/>
      <c r="KYV7"/>
      <c r="KYW7"/>
      <c r="KYX7"/>
      <c r="KYY7"/>
      <c r="KYZ7"/>
      <c r="KZA7"/>
      <c r="KZB7"/>
      <c r="KZC7"/>
      <c r="KZD7"/>
      <c r="KZE7"/>
      <c r="KZF7"/>
      <c r="KZG7"/>
      <c r="KZH7"/>
      <c r="KZI7"/>
      <c r="KZJ7"/>
      <c r="KZK7"/>
      <c r="KZL7"/>
      <c r="KZM7"/>
      <c r="KZN7"/>
      <c r="KZO7"/>
      <c r="KZP7"/>
      <c r="KZQ7"/>
      <c r="KZR7"/>
      <c r="KZS7"/>
      <c r="KZT7"/>
      <c r="KZU7"/>
      <c r="KZV7"/>
      <c r="KZW7"/>
      <c r="KZX7"/>
      <c r="KZY7"/>
      <c r="KZZ7"/>
      <c r="LAA7"/>
      <c r="LAB7"/>
      <c r="LAC7"/>
      <c r="LAD7"/>
      <c r="LAE7"/>
      <c r="LAF7"/>
      <c r="LAG7"/>
      <c r="LAH7"/>
      <c r="LAI7"/>
      <c r="LAJ7"/>
      <c r="LAK7"/>
      <c r="LAL7"/>
      <c r="LAM7"/>
      <c r="LAN7"/>
      <c r="LAO7"/>
      <c r="LAP7"/>
      <c r="LAQ7"/>
      <c r="LAR7"/>
      <c r="LAS7"/>
      <c r="LAT7"/>
      <c r="LAU7"/>
      <c r="LAV7"/>
      <c r="LAW7"/>
      <c r="LAX7"/>
      <c r="LAY7"/>
      <c r="LAZ7"/>
      <c r="LBA7"/>
      <c r="LBB7"/>
      <c r="LBC7"/>
      <c r="LBD7"/>
      <c r="LBE7"/>
      <c r="LBF7"/>
      <c r="LBG7"/>
      <c r="LBH7"/>
      <c r="LBI7"/>
      <c r="LBJ7"/>
      <c r="LBK7"/>
      <c r="LBL7"/>
      <c r="LBM7"/>
      <c r="LBN7"/>
      <c r="LBO7"/>
      <c r="LBP7"/>
      <c r="LBQ7"/>
      <c r="LBR7"/>
      <c r="LBS7"/>
      <c r="LBT7"/>
      <c r="LBU7"/>
      <c r="LBV7"/>
      <c r="LBW7"/>
      <c r="LBX7"/>
      <c r="LBY7"/>
      <c r="LBZ7"/>
      <c r="LCA7"/>
      <c r="LCB7"/>
      <c r="LCC7"/>
      <c r="LCD7"/>
      <c r="LCE7"/>
      <c r="LCF7"/>
      <c r="LCG7"/>
      <c r="LCH7"/>
      <c r="LCI7"/>
      <c r="LCJ7"/>
      <c r="LCK7"/>
      <c r="LCL7"/>
      <c r="LCM7"/>
      <c r="LCN7"/>
      <c r="LCO7"/>
      <c r="LCP7"/>
      <c r="LCQ7"/>
      <c r="LCR7"/>
      <c r="LCS7"/>
      <c r="LCT7"/>
      <c r="LCU7"/>
      <c r="LCV7"/>
      <c r="LCW7"/>
      <c r="LCX7"/>
      <c r="LCY7"/>
      <c r="LCZ7"/>
      <c r="LDA7"/>
      <c r="LDB7"/>
      <c r="LDC7"/>
      <c r="LDD7"/>
      <c r="LDE7"/>
      <c r="LDF7"/>
      <c r="LDG7"/>
      <c r="LDH7"/>
      <c r="LDI7"/>
      <c r="LDJ7"/>
      <c r="LDK7"/>
      <c r="LDL7"/>
      <c r="LDM7"/>
      <c r="LDN7"/>
      <c r="LDO7"/>
      <c r="LDP7"/>
      <c r="LDQ7"/>
      <c r="LDR7"/>
      <c r="LDS7"/>
      <c r="LDT7"/>
      <c r="LDU7"/>
      <c r="LDV7"/>
      <c r="LDW7"/>
      <c r="LDX7"/>
      <c r="LDY7"/>
      <c r="LDZ7"/>
      <c r="LEA7"/>
      <c r="LEB7"/>
      <c r="LEC7"/>
      <c r="LED7"/>
      <c r="LEE7"/>
      <c r="LEF7"/>
      <c r="LEG7"/>
      <c r="LEH7"/>
      <c r="LEI7"/>
      <c r="LEJ7"/>
      <c r="LEK7"/>
      <c r="LEL7"/>
      <c r="LEM7"/>
      <c r="LEN7"/>
      <c r="LEO7"/>
      <c r="LEP7"/>
      <c r="LEQ7"/>
      <c r="LER7"/>
      <c r="LES7"/>
      <c r="LET7"/>
      <c r="LEU7"/>
      <c r="LEV7"/>
      <c r="LEW7"/>
      <c r="LEX7"/>
      <c r="LEY7"/>
      <c r="LEZ7"/>
      <c r="LFA7"/>
      <c r="LFB7"/>
      <c r="LFC7"/>
      <c r="LFD7"/>
      <c r="LFE7"/>
      <c r="LFF7"/>
      <c r="LFG7"/>
      <c r="LFH7"/>
      <c r="LFI7"/>
      <c r="LFJ7"/>
      <c r="LFK7"/>
      <c r="LFL7"/>
      <c r="LFM7"/>
      <c r="LFN7"/>
      <c r="LFO7"/>
      <c r="LFP7"/>
      <c r="LFQ7"/>
      <c r="LFR7"/>
      <c r="LFS7"/>
      <c r="LFT7"/>
      <c r="LFU7"/>
      <c r="LFV7"/>
      <c r="LFW7"/>
      <c r="LFX7"/>
      <c r="LFY7"/>
      <c r="LFZ7"/>
      <c r="LGA7"/>
      <c r="LGB7"/>
      <c r="LGC7"/>
      <c r="LGD7"/>
      <c r="LGE7"/>
      <c r="LGF7"/>
      <c r="LGG7"/>
      <c r="LGH7"/>
      <c r="LGI7"/>
      <c r="LGJ7"/>
      <c r="LGK7"/>
      <c r="LGL7"/>
      <c r="LGM7"/>
      <c r="LGN7"/>
      <c r="LGO7"/>
      <c r="LGP7"/>
      <c r="LGQ7"/>
      <c r="LGR7"/>
      <c r="LGS7"/>
      <c r="LGT7"/>
      <c r="LGU7"/>
      <c r="LGV7"/>
      <c r="LGW7"/>
      <c r="LGX7"/>
      <c r="LGY7"/>
      <c r="LGZ7"/>
      <c r="LHA7"/>
      <c r="LHB7"/>
      <c r="LHC7"/>
      <c r="LHD7"/>
      <c r="LHE7"/>
      <c r="LHF7"/>
      <c r="LHG7"/>
      <c r="LHH7"/>
      <c r="LHI7"/>
      <c r="LHJ7"/>
      <c r="LHK7"/>
      <c r="LHL7"/>
      <c r="LHM7"/>
      <c r="LHN7"/>
      <c r="LHO7"/>
      <c r="LHP7"/>
      <c r="LHQ7"/>
      <c r="LHR7"/>
      <c r="LHS7"/>
      <c r="LHT7"/>
      <c r="LHU7"/>
      <c r="LHV7"/>
      <c r="LHW7"/>
      <c r="LHX7"/>
      <c r="LHY7"/>
      <c r="LHZ7"/>
      <c r="LIA7"/>
      <c r="LIB7"/>
      <c r="LIC7"/>
      <c r="LID7"/>
      <c r="LIE7"/>
      <c r="LIF7"/>
      <c r="LIG7"/>
      <c r="LIH7"/>
      <c r="LII7"/>
      <c r="LIJ7"/>
      <c r="LIK7"/>
      <c r="LIL7"/>
      <c r="LIM7"/>
      <c r="LIN7"/>
      <c r="LIO7"/>
      <c r="LIP7"/>
      <c r="LIQ7"/>
      <c r="LIR7"/>
      <c r="LIS7"/>
      <c r="LIT7"/>
      <c r="LIU7"/>
      <c r="LIV7"/>
      <c r="LIW7"/>
      <c r="LIX7"/>
      <c r="LIY7"/>
      <c r="LIZ7"/>
      <c r="LJA7"/>
      <c r="LJB7"/>
      <c r="LJC7"/>
      <c r="LJD7"/>
      <c r="LJE7"/>
      <c r="LJF7"/>
      <c r="LJG7"/>
      <c r="LJH7"/>
      <c r="LJI7"/>
      <c r="LJJ7"/>
      <c r="LJK7"/>
      <c r="LJL7"/>
      <c r="LJM7"/>
      <c r="LJN7"/>
      <c r="LJO7"/>
      <c r="LJP7"/>
      <c r="LJQ7"/>
      <c r="LJR7"/>
      <c r="LJS7"/>
      <c r="LJT7"/>
      <c r="LJU7"/>
      <c r="LJV7"/>
      <c r="LJW7"/>
      <c r="LJX7"/>
      <c r="LJY7"/>
      <c r="LJZ7"/>
      <c r="LKA7"/>
      <c r="LKB7"/>
      <c r="LKC7"/>
      <c r="LKD7"/>
      <c r="LKE7"/>
      <c r="LKF7"/>
      <c r="LKG7"/>
      <c r="LKH7"/>
      <c r="LKI7"/>
      <c r="LKJ7"/>
      <c r="LKK7"/>
      <c r="LKL7"/>
      <c r="LKM7"/>
      <c r="LKN7"/>
      <c r="LKO7"/>
      <c r="LKP7"/>
      <c r="LKQ7"/>
      <c r="LKR7"/>
      <c r="LKS7"/>
      <c r="LKT7"/>
      <c r="LKU7"/>
      <c r="LKV7"/>
      <c r="LKW7"/>
      <c r="LKX7"/>
      <c r="LKY7"/>
      <c r="LKZ7"/>
      <c r="LLA7"/>
      <c r="LLB7"/>
      <c r="LLC7"/>
      <c r="LLD7"/>
      <c r="LLE7"/>
      <c r="LLF7"/>
      <c r="LLG7"/>
      <c r="LLH7"/>
      <c r="LLI7"/>
      <c r="LLJ7"/>
      <c r="LLK7"/>
      <c r="LLL7"/>
      <c r="LLM7"/>
      <c r="LLN7"/>
      <c r="LLO7"/>
      <c r="LLP7"/>
      <c r="LLQ7"/>
      <c r="LLR7"/>
      <c r="LLS7"/>
      <c r="LLT7"/>
      <c r="LLU7"/>
      <c r="LLV7"/>
      <c r="LLW7"/>
      <c r="LLX7"/>
      <c r="LLY7"/>
      <c r="LLZ7"/>
      <c r="LMA7"/>
      <c r="LMB7"/>
      <c r="LMC7"/>
      <c r="LMD7"/>
      <c r="LME7"/>
      <c r="LMF7"/>
      <c r="LMG7"/>
      <c r="LMH7"/>
      <c r="LMI7"/>
      <c r="LMJ7"/>
      <c r="LMK7"/>
      <c r="LML7"/>
      <c r="LMM7"/>
      <c r="LMN7"/>
      <c r="LMO7"/>
      <c r="LMP7"/>
      <c r="LMQ7"/>
      <c r="LMR7"/>
      <c r="LMS7"/>
      <c r="LMT7"/>
      <c r="LMU7"/>
      <c r="LMV7"/>
      <c r="LMW7"/>
      <c r="LMX7"/>
      <c r="LMY7"/>
      <c r="LMZ7"/>
      <c r="LNA7"/>
      <c r="LNB7"/>
      <c r="LNC7"/>
      <c r="LND7"/>
      <c r="LNE7"/>
      <c r="LNF7"/>
      <c r="LNG7"/>
      <c r="LNH7"/>
      <c r="LNI7"/>
      <c r="LNJ7"/>
      <c r="LNK7"/>
      <c r="LNL7"/>
      <c r="LNM7"/>
      <c r="LNN7"/>
      <c r="LNO7"/>
      <c r="LNP7"/>
      <c r="LNQ7"/>
      <c r="LNR7"/>
      <c r="LNS7"/>
      <c r="LNT7"/>
      <c r="LNU7"/>
      <c r="LNV7"/>
      <c r="LNW7"/>
      <c r="LNX7"/>
      <c r="LNY7"/>
      <c r="LNZ7"/>
      <c r="LOA7"/>
      <c r="LOB7"/>
      <c r="LOC7"/>
      <c r="LOD7"/>
      <c r="LOE7"/>
      <c r="LOF7"/>
      <c r="LOG7"/>
      <c r="LOH7"/>
      <c r="LOI7"/>
      <c r="LOJ7"/>
      <c r="LOK7"/>
      <c r="LOL7"/>
      <c r="LOM7"/>
      <c r="LON7"/>
      <c r="LOO7"/>
      <c r="LOP7"/>
      <c r="LOQ7"/>
      <c r="LOR7"/>
      <c r="LOS7"/>
      <c r="LOT7"/>
      <c r="LOU7"/>
      <c r="LOV7"/>
      <c r="LOW7"/>
      <c r="LOX7"/>
      <c r="LOY7"/>
      <c r="LOZ7"/>
      <c r="LPA7"/>
      <c r="LPB7"/>
      <c r="LPC7"/>
      <c r="LPD7"/>
      <c r="LPE7"/>
      <c r="LPF7"/>
      <c r="LPG7"/>
      <c r="LPH7"/>
      <c r="LPI7"/>
      <c r="LPJ7"/>
      <c r="LPK7"/>
      <c r="LPL7"/>
      <c r="LPM7"/>
      <c r="LPN7"/>
      <c r="LPO7"/>
      <c r="LPP7"/>
      <c r="LPQ7"/>
      <c r="LPR7"/>
      <c r="LPS7"/>
      <c r="LPT7"/>
      <c r="LPU7"/>
      <c r="LPV7"/>
      <c r="LPW7"/>
      <c r="LPX7"/>
      <c r="LPY7"/>
      <c r="LPZ7"/>
      <c r="LQA7"/>
      <c r="LQB7"/>
      <c r="LQC7"/>
      <c r="LQD7"/>
      <c r="LQE7"/>
      <c r="LQF7"/>
      <c r="LQG7"/>
      <c r="LQH7"/>
      <c r="LQI7"/>
      <c r="LQJ7"/>
      <c r="LQK7"/>
      <c r="LQL7"/>
      <c r="LQM7"/>
      <c r="LQN7"/>
      <c r="LQO7"/>
      <c r="LQP7"/>
      <c r="LQQ7"/>
      <c r="LQR7"/>
      <c r="LQS7"/>
      <c r="LQT7"/>
      <c r="LQU7"/>
      <c r="LQV7"/>
      <c r="LQW7"/>
      <c r="LQX7"/>
      <c r="LQY7"/>
      <c r="LQZ7"/>
      <c r="LRA7"/>
      <c r="LRB7"/>
      <c r="LRC7"/>
      <c r="LRD7"/>
      <c r="LRE7"/>
      <c r="LRF7"/>
      <c r="LRG7"/>
      <c r="LRH7"/>
      <c r="LRI7"/>
      <c r="LRJ7"/>
      <c r="LRK7"/>
      <c r="LRL7"/>
      <c r="LRM7"/>
      <c r="LRN7"/>
      <c r="LRO7"/>
      <c r="LRP7"/>
      <c r="LRQ7"/>
      <c r="LRR7"/>
      <c r="LRS7"/>
      <c r="LRT7"/>
      <c r="LRU7"/>
      <c r="LRV7"/>
      <c r="LRW7"/>
      <c r="LRX7"/>
      <c r="LRY7"/>
      <c r="LRZ7"/>
      <c r="LSA7"/>
      <c r="LSB7"/>
      <c r="LSC7"/>
      <c r="LSD7"/>
      <c r="LSE7"/>
      <c r="LSF7"/>
      <c r="LSG7"/>
      <c r="LSH7"/>
      <c r="LSI7"/>
      <c r="LSJ7"/>
      <c r="LSK7"/>
      <c r="LSL7"/>
      <c r="LSM7"/>
      <c r="LSN7"/>
      <c r="LSO7"/>
      <c r="LSP7"/>
      <c r="LSQ7"/>
      <c r="LSR7"/>
      <c r="LSS7"/>
      <c r="LST7"/>
      <c r="LSU7"/>
      <c r="LSV7"/>
      <c r="LSW7"/>
      <c r="LSX7"/>
      <c r="LSY7"/>
      <c r="LSZ7"/>
      <c r="LTA7"/>
      <c r="LTB7"/>
      <c r="LTC7"/>
      <c r="LTD7"/>
      <c r="LTE7"/>
      <c r="LTF7"/>
      <c r="LTG7"/>
      <c r="LTH7"/>
      <c r="LTI7"/>
      <c r="LTJ7"/>
      <c r="LTK7"/>
      <c r="LTL7"/>
      <c r="LTM7"/>
      <c r="LTN7"/>
      <c r="LTO7"/>
      <c r="LTP7"/>
      <c r="LTQ7"/>
      <c r="LTR7"/>
      <c r="LTS7"/>
      <c r="LTT7"/>
      <c r="LTU7"/>
      <c r="LTV7"/>
      <c r="LTW7"/>
      <c r="LTX7"/>
      <c r="LTY7"/>
      <c r="LTZ7"/>
      <c r="LUA7"/>
      <c r="LUB7"/>
      <c r="LUC7"/>
      <c r="LUD7"/>
      <c r="LUE7"/>
      <c r="LUF7"/>
      <c r="LUG7"/>
      <c r="LUH7"/>
      <c r="LUI7"/>
      <c r="LUJ7"/>
      <c r="LUK7"/>
      <c r="LUL7"/>
      <c r="LUM7"/>
      <c r="LUN7"/>
      <c r="LUO7"/>
      <c r="LUP7"/>
      <c r="LUQ7"/>
      <c r="LUR7"/>
      <c r="LUS7"/>
      <c r="LUT7"/>
      <c r="LUU7"/>
      <c r="LUV7"/>
      <c r="LUW7"/>
      <c r="LUX7"/>
      <c r="LUY7"/>
      <c r="LUZ7"/>
      <c r="LVA7"/>
      <c r="LVB7"/>
      <c r="LVC7"/>
      <c r="LVD7"/>
      <c r="LVE7"/>
      <c r="LVF7"/>
      <c r="LVG7"/>
      <c r="LVH7"/>
      <c r="LVI7"/>
      <c r="LVJ7"/>
      <c r="LVK7"/>
      <c r="LVL7"/>
      <c r="LVM7"/>
      <c r="LVN7"/>
      <c r="LVO7"/>
      <c r="LVP7"/>
      <c r="LVQ7"/>
      <c r="LVR7"/>
      <c r="LVS7"/>
      <c r="LVT7"/>
      <c r="LVU7"/>
      <c r="LVV7"/>
      <c r="LVW7"/>
      <c r="LVX7"/>
      <c r="LVY7"/>
      <c r="LVZ7"/>
      <c r="LWA7"/>
      <c r="LWB7"/>
      <c r="LWC7"/>
      <c r="LWD7"/>
      <c r="LWE7"/>
      <c r="LWF7"/>
      <c r="LWG7"/>
      <c r="LWH7"/>
      <c r="LWI7"/>
      <c r="LWJ7"/>
      <c r="LWK7"/>
      <c r="LWL7"/>
      <c r="LWM7"/>
      <c r="LWN7"/>
      <c r="LWO7"/>
      <c r="LWP7"/>
      <c r="LWQ7"/>
      <c r="LWR7"/>
      <c r="LWS7"/>
      <c r="LWT7"/>
      <c r="LWU7"/>
      <c r="LWV7"/>
      <c r="LWW7"/>
      <c r="LWX7"/>
      <c r="LWY7"/>
      <c r="LWZ7"/>
      <c r="LXA7"/>
      <c r="LXB7"/>
      <c r="LXC7"/>
      <c r="LXD7"/>
      <c r="LXE7"/>
      <c r="LXF7"/>
      <c r="LXG7"/>
      <c r="LXH7"/>
      <c r="LXI7"/>
      <c r="LXJ7"/>
      <c r="LXK7"/>
      <c r="LXL7"/>
      <c r="LXM7"/>
      <c r="LXN7"/>
      <c r="LXO7"/>
      <c r="LXP7"/>
      <c r="LXQ7"/>
      <c r="LXR7"/>
      <c r="LXS7"/>
      <c r="LXT7"/>
      <c r="LXU7"/>
      <c r="LXV7"/>
      <c r="LXW7"/>
      <c r="LXX7"/>
      <c r="LXY7"/>
      <c r="LXZ7"/>
      <c r="LYA7"/>
      <c r="LYB7"/>
      <c r="LYC7"/>
      <c r="LYD7"/>
      <c r="LYE7"/>
      <c r="LYF7"/>
      <c r="LYG7"/>
      <c r="LYH7"/>
      <c r="LYI7"/>
      <c r="LYJ7"/>
      <c r="LYK7"/>
      <c r="LYL7"/>
      <c r="LYM7"/>
      <c r="LYN7"/>
      <c r="LYO7"/>
      <c r="LYP7"/>
      <c r="LYQ7"/>
      <c r="LYR7"/>
      <c r="LYS7"/>
      <c r="LYT7"/>
      <c r="LYU7"/>
      <c r="LYV7"/>
      <c r="LYW7"/>
      <c r="LYX7"/>
      <c r="LYY7"/>
      <c r="LYZ7"/>
      <c r="LZA7"/>
      <c r="LZB7"/>
      <c r="LZC7"/>
      <c r="LZD7"/>
      <c r="LZE7"/>
      <c r="LZF7"/>
      <c r="LZG7"/>
      <c r="LZH7"/>
      <c r="LZI7"/>
      <c r="LZJ7"/>
      <c r="LZK7"/>
      <c r="LZL7"/>
      <c r="LZM7"/>
      <c r="LZN7"/>
      <c r="LZO7"/>
      <c r="LZP7"/>
      <c r="LZQ7"/>
      <c r="LZR7"/>
      <c r="LZS7"/>
      <c r="LZT7"/>
      <c r="LZU7"/>
      <c r="LZV7"/>
      <c r="LZW7"/>
      <c r="LZX7"/>
      <c r="LZY7"/>
      <c r="LZZ7"/>
      <c r="MAA7"/>
      <c r="MAB7"/>
      <c r="MAC7"/>
      <c r="MAD7"/>
      <c r="MAE7"/>
      <c r="MAF7"/>
      <c r="MAG7"/>
      <c r="MAH7"/>
      <c r="MAI7"/>
      <c r="MAJ7"/>
      <c r="MAK7"/>
      <c r="MAL7"/>
      <c r="MAM7"/>
      <c r="MAN7"/>
      <c r="MAO7"/>
      <c r="MAP7"/>
      <c r="MAQ7"/>
      <c r="MAR7"/>
      <c r="MAS7"/>
      <c r="MAT7"/>
      <c r="MAU7"/>
      <c r="MAV7"/>
      <c r="MAW7"/>
      <c r="MAX7"/>
      <c r="MAY7"/>
      <c r="MAZ7"/>
      <c r="MBA7"/>
      <c r="MBB7"/>
      <c r="MBC7"/>
      <c r="MBD7"/>
      <c r="MBE7"/>
      <c r="MBF7"/>
      <c r="MBG7"/>
      <c r="MBH7"/>
      <c r="MBI7"/>
      <c r="MBJ7"/>
      <c r="MBK7"/>
      <c r="MBL7"/>
      <c r="MBM7"/>
      <c r="MBN7"/>
      <c r="MBO7"/>
      <c r="MBP7"/>
      <c r="MBQ7"/>
      <c r="MBR7"/>
      <c r="MBS7"/>
      <c r="MBT7"/>
      <c r="MBU7"/>
      <c r="MBV7"/>
      <c r="MBW7"/>
      <c r="MBX7"/>
      <c r="MBY7"/>
      <c r="MBZ7"/>
      <c r="MCA7"/>
      <c r="MCB7"/>
      <c r="MCC7"/>
      <c r="MCD7"/>
      <c r="MCE7"/>
      <c r="MCF7"/>
      <c r="MCG7"/>
      <c r="MCH7"/>
      <c r="MCI7"/>
      <c r="MCJ7"/>
      <c r="MCK7"/>
      <c r="MCL7"/>
      <c r="MCM7"/>
      <c r="MCN7"/>
      <c r="MCO7"/>
      <c r="MCP7"/>
      <c r="MCQ7"/>
      <c r="MCR7"/>
      <c r="MCS7"/>
      <c r="MCT7"/>
      <c r="MCU7"/>
      <c r="MCV7"/>
      <c r="MCW7"/>
      <c r="MCX7"/>
      <c r="MCY7"/>
      <c r="MCZ7"/>
      <c r="MDA7"/>
      <c r="MDB7"/>
      <c r="MDC7"/>
      <c r="MDD7"/>
      <c r="MDE7"/>
      <c r="MDF7"/>
      <c r="MDG7"/>
      <c r="MDH7"/>
      <c r="MDI7"/>
      <c r="MDJ7"/>
      <c r="MDK7"/>
      <c r="MDL7"/>
      <c r="MDM7"/>
      <c r="MDN7"/>
      <c r="MDO7"/>
      <c r="MDP7"/>
      <c r="MDQ7"/>
      <c r="MDR7"/>
      <c r="MDS7"/>
      <c r="MDT7"/>
      <c r="MDU7"/>
      <c r="MDV7"/>
      <c r="MDW7"/>
      <c r="MDX7"/>
      <c r="MDY7"/>
      <c r="MDZ7"/>
      <c r="MEA7"/>
      <c r="MEB7"/>
      <c r="MEC7"/>
      <c r="MED7"/>
      <c r="MEE7"/>
      <c r="MEF7"/>
      <c r="MEG7"/>
      <c r="MEH7"/>
      <c r="MEI7"/>
      <c r="MEJ7"/>
      <c r="MEK7"/>
      <c r="MEL7"/>
      <c r="MEM7"/>
      <c r="MEN7"/>
      <c r="MEO7"/>
      <c r="MEP7"/>
      <c r="MEQ7"/>
      <c r="MER7"/>
      <c r="MES7"/>
      <c r="MET7"/>
      <c r="MEU7"/>
      <c r="MEV7"/>
      <c r="MEW7"/>
      <c r="MEX7"/>
      <c r="MEY7"/>
      <c r="MEZ7"/>
      <c r="MFA7"/>
      <c r="MFB7"/>
      <c r="MFC7"/>
      <c r="MFD7"/>
      <c r="MFE7"/>
      <c r="MFF7"/>
      <c r="MFG7"/>
      <c r="MFH7"/>
      <c r="MFI7"/>
      <c r="MFJ7"/>
      <c r="MFK7"/>
      <c r="MFL7"/>
      <c r="MFM7"/>
      <c r="MFN7"/>
      <c r="MFO7"/>
      <c r="MFP7"/>
      <c r="MFQ7"/>
      <c r="MFR7"/>
      <c r="MFS7"/>
      <c r="MFT7"/>
      <c r="MFU7"/>
      <c r="MFV7"/>
      <c r="MFW7"/>
      <c r="MFX7"/>
      <c r="MFY7"/>
      <c r="MFZ7"/>
      <c r="MGA7"/>
      <c r="MGB7"/>
      <c r="MGC7"/>
      <c r="MGD7"/>
      <c r="MGE7"/>
      <c r="MGF7"/>
      <c r="MGG7"/>
      <c r="MGH7"/>
      <c r="MGI7"/>
      <c r="MGJ7"/>
      <c r="MGK7"/>
      <c r="MGL7"/>
      <c r="MGM7"/>
      <c r="MGN7"/>
      <c r="MGO7"/>
      <c r="MGP7"/>
      <c r="MGQ7"/>
      <c r="MGR7"/>
      <c r="MGS7"/>
      <c r="MGT7"/>
      <c r="MGU7"/>
      <c r="MGV7"/>
      <c r="MGW7"/>
      <c r="MGX7"/>
      <c r="MGY7"/>
      <c r="MGZ7"/>
      <c r="MHA7"/>
      <c r="MHB7"/>
      <c r="MHC7"/>
      <c r="MHD7"/>
      <c r="MHE7"/>
      <c r="MHF7"/>
      <c r="MHG7"/>
      <c r="MHH7"/>
      <c r="MHI7"/>
      <c r="MHJ7"/>
      <c r="MHK7"/>
      <c r="MHL7"/>
      <c r="MHM7"/>
      <c r="MHN7"/>
      <c r="MHO7"/>
      <c r="MHP7"/>
      <c r="MHQ7"/>
      <c r="MHR7"/>
      <c r="MHS7"/>
      <c r="MHT7"/>
      <c r="MHU7"/>
      <c r="MHV7"/>
      <c r="MHW7"/>
      <c r="MHX7"/>
      <c r="MHY7"/>
      <c r="MHZ7"/>
      <c r="MIA7"/>
      <c r="MIB7"/>
      <c r="MIC7"/>
      <c r="MID7"/>
      <c r="MIE7"/>
      <c r="MIF7"/>
      <c r="MIG7"/>
      <c r="MIH7"/>
      <c r="MII7"/>
      <c r="MIJ7"/>
      <c r="MIK7"/>
      <c r="MIL7"/>
      <c r="MIM7"/>
      <c r="MIN7"/>
      <c r="MIO7"/>
      <c r="MIP7"/>
      <c r="MIQ7"/>
      <c r="MIR7"/>
      <c r="MIS7"/>
      <c r="MIT7"/>
      <c r="MIU7"/>
      <c r="MIV7"/>
      <c r="MIW7"/>
      <c r="MIX7"/>
      <c r="MIY7"/>
      <c r="MIZ7"/>
      <c r="MJA7"/>
      <c r="MJB7"/>
      <c r="MJC7"/>
      <c r="MJD7"/>
      <c r="MJE7"/>
      <c r="MJF7"/>
      <c r="MJG7"/>
      <c r="MJH7"/>
      <c r="MJI7"/>
      <c r="MJJ7"/>
      <c r="MJK7"/>
      <c r="MJL7"/>
      <c r="MJM7"/>
      <c r="MJN7"/>
      <c r="MJO7"/>
      <c r="MJP7"/>
      <c r="MJQ7"/>
      <c r="MJR7"/>
      <c r="MJS7"/>
      <c r="MJT7"/>
      <c r="MJU7"/>
      <c r="MJV7"/>
      <c r="MJW7"/>
      <c r="MJX7"/>
      <c r="MJY7"/>
      <c r="MJZ7"/>
      <c r="MKA7"/>
      <c r="MKB7"/>
      <c r="MKC7"/>
      <c r="MKD7"/>
      <c r="MKE7"/>
      <c r="MKF7"/>
      <c r="MKG7"/>
      <c r="MKH7"/>
      <c r="MKI7"/>
      <c r="MKJ7"/>
      <c r="MKK7"/>
      <c r="MKL7"/>
      <c r="MKM7"/>
      <c r="MKN7"/>
      <c r="MKO7"/>
      <c r="MKP7"/>
      <c r="MKQ7"/>
      <c r="MKR7"/>
      <c r="MKS7"/>
      <c r="MKT7"/>
      <c r="MKU7"/>
      <c r="MKV7"/>
      <c r="MKW7"/>
      <c r="MKX7"/>
      <c r="MKY7"/>
      <c r="MKZ7"/>
      <c r="MLA7"/>
      <c r="MLB7"/>
      <c r="MLC7"/>
      <c r="MLD7"/>
      <c r="MLE7"/>
      <c r="MLF7"/>
      <c r="MLG7"/>
      <c r="MLH7"/>
      <c r="MLI7"/>
      <c r="MLJ7"/>
      <c r="MLK7"/>
      <c r="MLL7"/>
      <c r="MLM7"/>
      <c r="MLN7"/>
      <c r="MLO7"/>
      <c r="MLP7"/>
      <c r="MLQ7"/>
      <c r="MLR7"/>
      <c r="MLS7"/>
      <c r="MLT7"/>
      <c r="MLU7"/>
      <c r="MLV7"/>
      <c r="MLW7"/>
      <c r="MLX7"/>
      <c r="MLY7"/>
      <c r="MLZ7"/>
      <c r="MMA7"/>
      <c r="MMB7"/>
      <c r="MMC7"/>
      <c r="MMD7"/>
      <c r="MME7"/>
      <c r="MMF7"/>
      <c r="MMG7"/>
      <c r="MMH7"/>
      <c r="MMI7"/>
      <c r="MMJ7"/>
      <c r="MMK7"/>
      <c r="MML7"/>
      <c r="MMM7"/>
      <c r="MMN7"/>
      <c r="MMO7"/>
      <c r="MMP7"/>
      <c r="MMQ7"/>
      <c r="MMR7"/>
      <c r="MMS7"/>
      <c r="MMT7"/>
      <c r="MMU7"/>
      <c r="MMV7"/>
      <c r="MMW7"/>
      <c r="MMX7"/>
      <c r="MMY7"/>
      <c r="MMZ7"/>
      <c r="MNA7"/>
      <c r="MNB7"/>
      <c r="MNC7"/>
      <c r="MND7"/>
      <c r="MNE7"/>
      <c r="MNF7"/>
      <c r="MNG7"/>
      <c r="MNH7"/>
      <c r="MNI7"/>
      <c r="MNJ7"/>
      <c r="MNK7"/>
      <c r="MNL7"/>
      <c r="MNM7"/>
      <c r="MNN7"/>
      <c r="MNO7"/>
      <c r="MNP7"/>
      <c r="MNQ7"/>
      <c r="MNR7"/>
      <c r="MNS7"/>
      <c r="MNT7"/>
      <c r="MNU7"/>
      <c r="MNV7"/>
      <c r="MNW7"/>
      <c r="MNX7"/>
      <c r="MNY7"/>
      <c r="MNZ7"/>
      <c r="MOA7"/>
      <c r="MOB7"/>
      <c r="MOC7"/>
      <c r="MOD7"/>
      <c r="MOE7"/>
      <c r="MOF7"/>
      <c r="MOG7"/>
      <c r="MOH7"/>
      <c r="MOI7"/>
      <c r="MOJ7"/>
      <c r="MOK7"/>
      <c r="MOL7"/>
      <c r="MOM7"/>
      <c r="MON7"/>
      <c r="MOO7"/>
      <c r="MOP7"/>
      <c r="MOQ7"/>
      <c r="MOR7"/>
      <c r="MOS7"/>
      <c r="MOT7"/>
      <c r="MOU7"/>
      <c r="MOV7"/>
      <c r="MOW7"/>
      <c r="MOX7"/>
      <c r="MOY7"/>
      <c r="MOZ7"/>
      <c r="MPA7"/>
      <c r="MPB7"/>
      <c r="MPC7"/>
      <c r="MPD7"/>
      <c r="MPE7"/>
      <c r="MPF7"/>
      <c r="MPG7"/>
      <c r="MPH7"/>
      <c r="MPI7"/>
      <c r="MPJ7"/>
      <c r="MPK7"/>
      <c r="MPL7"/>
      <c r="MPM7"/>
      <c r="MPN7"/>
      <c r="MPO7"/>
      <c r="MPP7"/>
      <c r="MPQ7"/>
      <c r="MPR7"/>
      <c r="MPS7"/>
      <c r="MPT7"/>
      <c r="MPU7"/>
      <c r="MPV7"/>
      <c r="MPW7"/>
      <c r="MPX7"/>
      <c r="MPY7"/>
      <c r="MPZ7"/>
      <c r="MQA7"/>
      <c r="MQB7"/>
      <c r="MQC7"/>
      <c r="MQD7"/>
      <c r="MQE7"/>
      <c r="MQF7"/>
      <c r="MQG7"/>
      <c r="MQH7"/>
      <c r="MQI7"/>
      <c r="MQJ7"/>
      <c r="MQK7"/>
      <c r="MQL7"/>
      <c r="MQM7"/>
      <c r="MQN7"/>
      <c r="MQO7"/>
      <c r="MQP7"/>
      <c r="MQQ7"/>
      <c r="MQR7"/>
      <c r="MQS7"/>
      <c r="MQT7"/>
      <c r="MQU7"/>
      <c r="MQV7"/>
      <c r="MQW7"/>
      <c r="MQX7"/>
      <c r="MQY7"/>
      <c r="MQZ7"/>
      <c r="MRA7"/>
      <c r="MRB7"/>
      <c r="MRC7"/>
      <c r="MRD7"/>
      <c r="MRE7"/>
      <c r="MRF7"/>
      <c r="MRG7"/>
      <c r="MRH7"/>
      <c r="MRI7"/>
      <c r="MRJ7"/>
      <c r="MRK7"/>
      <c r="MRL7"/>
      <c r="MRM7"/>
      <c r="MRN7"/>
      <c r="MRO7"/>
      <c r="MRP7"/>
      <c r="MRQ7"/>
      <c r="MRR7"/>
      <c r="MRS7"/>
      <c r="MRT7"/>
      <c r="MRU7"/>
      <c r="MRV7"/>
      <c r="MRW7"/>
      <c r="MRX7"/>
      <c r="MRY7"/>
      <c r="MRZ7"/>
      <c r="MSA7"/>
      <c r="MSB7"/>
      <c r="MSC7"/>
      <c r="MSD7"/>
      <c r="MSE7"/>
      <c r="MSF7"/>
      <c r="MSG7"/>
      <c r="MSH7"/>
      <c r="MSI7"/>
      <c r="MSJ7"/>
      <c r="MSK7"/>
      <c r="MSL7"/>
      <c r="MSM7"/>
      <c r="MSN7"/>
      <c r="MSO7"/>
      <c r="MSP7"/>
      <c r="MSQ7"/>
      <c r="MSR7"/>
      <c r="MSS7"/>
      <c r="MST7"/>
      <c r="MSU7"/>
      <c r="MSV7"/>
      <c r="MSW7"/>
      <c r="MSX7"/>
      <c r="MSY7"/>
      <c r="MSZ7"/>
      <c r="MTA7"/>
      <c r="MTB7"/>
      <c r="MTC7"/>
      <c r="MTD7"/>
      <c r="MTE7"/>
      <c r="MTF7"/>
      <c r="MTG7"/>
      <c r="MTH7"/>
      <c r="MTI7"/>
      <c r="MTJ7"/>
      <c r="MTK7"/>
      <c r="MTL7"/>
      <c r="MTM7"/>
      <c r="MTN7"/>
      <c r="MTO7"/>
      <c r="MTP7"/>
      <c r="MTQ7"/>
      <c r="MTR7"/>
      <c r="MTS7"/>
      <c r="MTT7"/>
      <c r="MTU7"/>
      <c r="MTV7"/>
      <c r="MTW7"/>
      <c r="MTX7"/>
      <c r="MTY7"/>
      <c r="MTZ7"/>
      <c r="MUA7"/>
      <c r="MUB7"/>
      <c r="MUC7"/>
      <c r="MUD7"/>
      <c r="MUE7"/>
      <c r="MUF7"/>
      <c r="MUG7"/>
      <c r="MUH7"/>
      <c r="MUI7"/>
      <c r="MUJ7"/>
      <c r="MUK7"/>
      <c r="MUL7"/>
      <c r="MUM7"/>
      <c r="MUN7"/>
      <c r="MUO7"/>
      <c r="MUP7"/>
      <c r="MUQ7"/>
      <c r="MUR7"/>
      <c r="MUS7"/>
      <c r="MUT7"/>
      <c r="MUU7"/>
      <c r="MUV7"/>
      <c r="MUW7"/>
      <c r="MUX7"/>
      <c r="MUY7"/>
      <c r="MUZ7"/>
      <c r="MVA7"/>
      <c r="MVB7"/>
      <c r="MVC7"/>
      <c r="MVD7"/>
      <c r="MVE7"/>
      <c r="MVF7"/>
      <c r="MVG7"/>
      <c r="MVH7"/>
      <c r="MVI7"/>
      <c r="MVJ7"/>
      <c r="MVK7"/>
      <c r="MVL7"/>
      <c r="MVM7"/>
      <c r="MVN7"/>
      <c r="MVO7"/>
      <c r="MVP7"/>
      <c r="MVQ7"/>
      <c r="MVR7"/>
      <c r="MVS7"/>
      <c r="MVT7"/>
      <c r="MVU7"/>
      <c r="MVV7"/>
      <c r="MVW7"/>
      <c r="MVX7"/>
      <c r="MVY7"/>
      <c r="MVZ7"/>
      <c r="MWA7"/>
      <c r="MWB7"/>
      <c r="MWC7"/>
      <c r="MWD7"/>
      <c r="MWE7"/>
      <c r="MWF7"/>
      <c r="MWG7"/>
      <c r="MWH7"/>
      <c r="MWI7"/>
      <c r="MWJ7"/>
      <c r="MWK7"/>
      <c r="MWL7"/>
      <c r="MWM7"/>
      <c r="MWN7"/>
      <c r="MWO7"/>
      <c r="MWP7"/>
      <c r="MWQ7"/>
      <c r="MWR7"/>
      <c r="MWS7"/>
      <c r="MWT7"/>
      <c r="MWU7"/>
      <c r="MWV7"/>
      <c r="MWW7"/>
      <c r="MWX7"/>
      <c r="MWY7"/>
      <c r="MWZ7"/>
      <c r="MXA7"/>
      <c r="MXB7"/>
      <c r="MXC7"/>
      <c r="MXD7"/>
      <c r="MXE7"/>
      <c r="MXF7"/>
      <c r="MXG7"/>
      <c r="MXH7"/>
      <c r="MXI7"/>
      <c r="MXJ7"/>
      <c r="MXK7"/>
      <c r="MXL7"/>
      <c r="MXM7"/>
      <c r="MXN7"/>
      <c r="MXO7"/>
      <c r="MXP7"/>
      <c r="MXQ7"/>
      <c r="MXR7"/>
      <c r="MXS7"/>
      <c r="MXT7"/>
      <c r="MXU7"/>
      <c r="MXV7"/>
      <c r="MXW7"/>
      <c r="MXX7"/>
      <c r="MXY7"/>
      <c r="MXZ7"/>
      <c r="MYA7"/>
      <c r="MYB7"/>
      <c r="MYC7"/>
      <c r="MYD7"/>
      <c r="MYE7"/>
      <c r="MYF7"/>
      <c r="MYG7"/>
      <c r="MYH7"/>
      <c r="MYI7"/>
      <c r="MYJ7"/>
      <c r="MYK7"/>
      <c r="MYL7"/>
      <c r="MYM7"/>
      <c r="MYN7"/>
      <c r="MYO7"/>
      <c r="MYP7"/>
      <c r="MYQ7"/>
      <c r="MYR7"/>
      <c r="MYS7"/>
      <c r="MYT7"/>
      <c r="MYU7"/>
      <c r="MYV7"/>
      <c r="MYW7"/>
      <c r="MYX7"/>
      <c r="MYY7"/>
      <c r="MYZ7"/>
      <c r="MZA7"/>
      <c r="MZB7"/>
      <c r="MZC7"/>
      <c r="MZD7"/>
      <c r="MZE7"/>
      <c r="MZF7"/>
      <c r="MZG7"/>
      <c r="MZH7"/>
      <c r="MZI7"/>
      <c r="MZJ7"/>
      <c r="MZK7"/>
      <c r="MZL7"/>
      <c r="MZM7"/>
      <c r="MZN7"/>
      <c r="MZO7"/>
      <c r="MZP7"/>
      <c r="MZQ7"/>
      <c r="MZR7"/>
      <c r="MZS7"/>
      <c r="MZT7"/>
      <c r="MZU7"/>
      <c r="MZV7"/>
      <c r="MZW7"/>
      <c r="MZX7"/>
      <c r="MZY7"/>
      <c r="MZZ7"/>
      <c r="NAA7"/>
      <c r="NAB7"/>
      <c r="NAC7"/>
      <c r="NAD7"/>
      <c r="NAE7"/>
      <c r="NAF7"/>
      <c r="NAG7"/>
      <c r="NAH7"/>
      <c r="NAI7"/>
      <c r="NAJ7"/>
      <c r="NAK7"/>
      <c r="NAL7"/>
      <c r="NAM7"/>
      <c r="NAN7"/>
      <c r="NAO7"/>
      <c r="NAP7"/>
      <c r="NAQ7"/>
      <c r="NAR7"/>
      <c r="NAS7"/>
      <c r="NAT7"/>
      <c r="NAU7"/>
      <c r="NAV7"/>
      <c r="NAW7"/>
      <c r="NAX7"/>
      <c r="NAY7"/>
      <c r="NAZ7"/>
      <c r="NBA7"/>
      <c r="NBB7"/>
      <c r="NBC7"/>
      <c r="NBD7"/>
      <c r="NBE7"/>
      <c r="NBF7"/>
      <c r="NBG7"/>
      <c r="NBH7"/>
      <c r="NBI7"/>
      <c r="NBJ7"/>
      <c r="NBK7"/>
      <c r="NBL7"/>
      <c r="NBM7"/>
      <c r="NBN7"/>
      <c r="NBO7"/>
      <c r="NBP7"/>
      <c r="NBQ7"/>
      <c r="NBR7"/>
      <c r="NBS7"/>
      <c r="NBT7"/>
      <c r="NBU7"/>
      <c r="NBV7"/>
      <c r="NBW7"/>
      <c r="NBX7"/>
      <c r="NBY7"/>
      <c r="NBZ7"/>
      <c r="NCA7"/>
      <c r="NCB7"/>
      <c r="NCC7"/>
      <c r="NCD7"/>
      <c r="NCE7"/>
      <c r="NCF7"/>
      <c r="NCG7"/>
      <c r="NCH7"/>
      <c r="NCI7"/>
      <c r="NCJ7"/>
      <c r="NCK7"/>
      <c r="NCL7"/>
      <c r="NCM7"/>
      <c r="NCN7"/>
      <c r="NCO7"/>
      <c r="NCP7"/>
      <c r="NCQ7"/>
      <c r="NCR7"/>
      <c r="NCS7"/>
      <c r="NCT7"/>
      <c r="NCU7"/>
      <c r="NCV7"/>
      <c r="NCW7"/>
      <c r="NCX7"/>
      <c r="NCY7"/>
      <c r="NCZ7"/>
      <c r="NDA7"/>
      <c r="NDB7"/>
      <c r="NDC7"/>
      <c r="NDD7"/>
      <c r="NDE7"/>
      <c r="NDF7"/>
      <c r="NDG7"/>
      <c r="NDH7"/>
      <c r="NDI7"/>
      <c r="NDJ7"/>
      <c r="NDK7"/>
      <c r="NDL7"/>
      <c r="NDM7"/>
      <c r="NDN7"/>
      <c r="NDO7"/>
      <c r="NDP7"/>
      <c r="NDQ7"/>
      <c r="NDR7"/>
      <c r="NDS7"/>
      <c r="NDT7"/>
      <c r="NDU7"/>
      <c r="NDV7"/>
      <c r="NDW7"/>
      <c r="NDX7"/>
      <c r="NDY7"/>
      <c r="NDZ7"/>
      <c r="NEA7"/>
      <c r="NEB7"/>
      <c r="NEC7"/>
      <c r="NED7"/>
      <c r="NEE7"/>
      <c r="NEF7"/>
      <c r="NEG7"/>
      <c r="NEH7"/>
      <c r="NEI7"/>
      <c r="NEJ7"/>
      <c r="NEK7"/>
      <c r="NEL7"/>
      <c r="NEM7"/>
      <c r="NEN7"/>
      <c r="NEO7"/>
      <c r="NEP7"/>
      <c r="NEQ7"/>
      <c r="NER7"/>
      <c r="NES7"/>
      <c r="NET7"/>
      <c r="NEU7"/>
      <c r="NEV7"/>
      <c r="NEW7"/>
      <c r="NEX7"/>
      <c r="NEY7"/>
      <c r="NEZ7"/>
      <c r="NFA7"/>
      <c r="NFB7"/>
      <c r="NFC7"/>
      <c r="NFD7"/>
      <c r="NFE7"/>
      <c r="NFF7"/>
      <c r="NFG7"/>
      <c r="NFH7"/>
      <c r="NFI7"/>
      <c r="NFJ7"/>
      <c r="NFK7"/>
      <c r="NFL7"/>
      <c r="NFM7"/>
      <c r="NFN7"/>
      <c r="NFO7"/>
      <c r="NFP7"/>
      <c r="NFQ7"/>
      <c r="NFR7"/>
      <c r="NFS7"/>
      <c r="NFT7"/>
      <c r="NFU7"/>
      <c r="NFV7"/>
      <c r="NFW7"/>
      <c r="NFX7"/>
      <c r="NFY7"/>
      <c r="NFZ7"/>
      <c r="NGA7"/>
      <c r="NGB7"/>
      <c r="NGC7"/>
      <c r="NGD7"/>
      <c r="NGE7"/>
      <c r="NGF7"/>
      <c r="NGG7"/>
      <c r="NGH7"/>
      <c r="NGI7"/>
      <c r="NGJ7"/>
      <c r="NGK7"/>
      <c r="NGL7"/>
      <c r="NGM7"/>
      <c r="NGN7"/>
      <c r="NGO7"/>
      <c r="NGP7"/>
      <c r="NGQ7"/>
      <c r="NGR7"/>
      <c r="NGS7"/>
      <c r="NGT7"/>
      <c r="NGU7"/>
      <c r="NGV7"/>
      <c r="NGW7"/>
      <c r="NGX7"/>
      <c r="NGY7"/>
      <c r="NGZ7"/>
      <c r="NHA7"/>
      <c r="NHB7"/>
      <c r="NHC7"/>
      <c r="NHD7"/>
      <c r="NHE7"/>
      <c r="NHF7"/>
      <c r="NHG7"/>
      <c r="NHH7"/>
      <c r="NHI7"/>
      <c r="NHJ7"/>
      <c r="NHK7"/>
      <c r="NHL7"/>
      <c r="NHM7"/>
      <c r="NHN7"/>
      <c r="NHO7"/>
      <c r="NHP7"/>
      <c r="NHQ7"/>
      <c r="NHR7"/>
      <c r="NHS7"/>
      <c r="NHT7"/>
      <c r="NHU7"/>
      <c r="NHV7"/>
      <c r="NHW7"/>
      <c r="NHX7"/>
      <c r="NHY7"/>
      <c r="NHZ7"/>
      <c r="NIA7"/>
      <c r="NIB7"/>
      <c r="NIC7"/>
      <c r="NID7"/>
      <c r="NIE7"/>
      <c r="NIF7"/>
      <c r="NIG7"/>
      <c r="NIH7"/>
      <c r="NII7"/>
      <c r="NIJ7"/>
      <c r="NIK7"/>
      <c r="NIL7"/>
      <c r="NIM7"/>
      <c r="NIN7"/>
      <c r="NIO7"/>
      <c r="NIP7"/>
      <c r="NIQ7"/>
      <c r="NIR7"/>
      <c r="NIS7"/>
      <c r="NIT7"/>
      <c r="NIU7"/>
      <c r="NIV7"/>
      <c r="NIW7"/>
      <c r="NIX7"/>
      <c r="NIY7"/>
      <c r="NIZ7"/>
      <c r="NJA7"/>
      <c r="NJB7"/>
      <c r="NJC7"/>
      <c r="NJD7"/>
      <c r="NJE7"/>
      <c r="NJF7"/>
      <c r="NJG7"/>
      <c r="NJH7"/>
      <c r="NJI7"/>
      <c r="NJJ7"/>
      <c r="NJK7"/>
      <c r="NJL7"/>
      <c r="NJM7"/>
      <c r="NJN7"/>
      <c r="NJO7"/>
      <c r="NJP7"/>
      <c r="NJQ7"/>
      <c r="NJR7"/>
      <c r="NJS7"/>
      <c r="NJT7"/>
      <c r="NJU7"/>
      <c r="NJV7"/>
      <c r="NJW7"/>
      <c r="NJX7"/>
      <c r="NJY7"/>
      <c r="NJZ7"/>
      <c r="NKA7"/>
      <c r="NKB7"/>
      <c r="NKC7"/>
      <c r="NKD7"/>
      <c r="NKE7"/>
      <c r="NKF7"/>
      <c r="NKG7"/>
      <c r="NKH7"/>
      <c r="NKI7"/>
      <c r="NKJ7"/>
      <c r="NKK7"/>
      <c r="NKL7"/>
      <c r="NKM7"/>
      <c r="NKN7"/>
      <c r="NKO7"/>
      <c r="NKP7"/>
      <c r="NKQ7"/>
      <c r="NKR7"/>
      <c r="NKS7"/>
      <c r="NKT7"/>
      <c r="NKU7"/>
      <c r="NKV7"/>
      <c r="NKW7"/>
      <c r="NKX7"/>
      <c r="NKY7"/>
      <c r="NKZ7"/>
      <c r="NLA7"/>
      <c r="NLB7"/>
      <c r="NLC7"/>
      <c r="NLD7"/>
      <c r="NLE7"/>
      <c r="NLF7"/>
      <c r="NLG7"/>
      <c r="NLH7"/>
      <c r="NLI7"/>
      <c r="NLJ7"/>
      <c r="NLK7"/>
      <c r="NLL7"/>
      <c r="NLM7"/>
      <c r="NLN7"/>
      <c r="NLO7"/>
      <c r="NLP7"/>
      <c r="NLQ7"/>
      <c r="NLR7"/>
      <c r="NLS7"/>
      <c r="NLT7"/>
      <c r="NLU7"/>
      <c r="NLV7"/>
      <c r="NLW7"/>
      <c r="NLX7"/>
      <c r="NLY7"/>
      <c r="NLZ7"/>
      <c r="NMA7"/>
      <c r="NMB7"/>
      <c r="NMC7"/>
      <c r="NMD7"/>
      <c r="NME7"/>
      <c r="NMF7"/>
      <c r="NMG7"/>
      <c r="NMH7"/>
      <c r="NMI7"/>
      <c r="NMJ7"/>
      <c r="NMK7"/>
      <c r="NML7"/>
      <c r="NMM7"/>
      <c r="NMN7"/>
      <c r="NMO7"/>
      <c r="NMP7"/>
      <c r="NMQ7"/>
      <c r="NMR7"/>
      <c r="NMS7"/>
      <c r="NMT7"/>
      <c r="NMU7"/>
      <c r="NMV7"/>
      <c r="NMW7"/>
      <c r="NMX7"/>
      <c r="NMY7"/>
      <c r="NMZ7"/>
      <c r="NNA7"/>
      <c r="NNB7"/>
      <c r="NNC7"/>
      <c r="NND7"/>
      <c r="NNE7"/>
      <c r="NNF7"/>
      <c r="NNG7"/>
      <c r="NNH7"/>
      <c r="NNI7"/>
      <c r="NNJ7"/>
      <c r="NNK7"/>
      <c r="NNL7"/>
      <c r="NNM7"/>
      <c r="NNN7"/>
      <c r="NNO7"/>
      <c r="NNP7"/>
      <c r="NNQ7"/>
      <c r="NNR7"/>
      <c r="NNS7"/>
      <c r="NNT7"/>
      <c r="NNU7"/>
      <c r="NNV7"/>
      <c r="NNW7"/>
      <c r="NNX7"/>
      <c r="NNY7"/>
      <c r="NNZ7"/>
      <c r="NOA7"/>
      <c r="NOB7"/>
      <c r="NOC7"/>
      <c r="NOD7"/>
      <c r="NOE7"/>
      <c r="NOF7"/>
      <c r="NOG7"/>
      <c r="NOH7"/>
      <c r="NOI7"/>
      <c r="NOJ7"/>
      <c r="NOK7"/>
      <c r="NOL7"/>
      <c r="NOM7"/>
      <c r="NON7"/>
      <c r="NOO7"/>
      <c r="NOP7"/>
      <c r="NOQ7"/>
      <c r="NOR7"/>
      <c r="NOS7"/>
      <c r="NOT7"/>
      <c r="NOU7"/>
      <c r="NOV7"/>
      <c r="NOW7"/>
      <c r="NOX7"/>
      <c r="NOY7"/>
      <c r="NOZ7"/>
      <c r="NPA7"/>
      <c r="NPB7"/>
      <c r="NPC7"/>
      <c r="NPD7"/>
      <c r="NPE7"/>
      <c r="NPF7"/>
      <c r="NPG7"/>
      <c r="NPH7"/>
      <c r="NPI7"/>
      <c r="NPJ7"/>
      <c r="NPK7"/>
      <c r="NPL7"/>
      <c r="NPM7"/>
      <c r="NPN7"/>
      <c r="NPO7"/>
      <c r="NPP7"/>
      <c r="NPQ7"/>
      <c r="NPR7"/>
      <c r="NPS7"/>
      <c r="NPT7"/>
      <c r="NPU7"/>
      <c r="NPV7"/>
      <c r="NPW7"/>
      <c r="NPX7"/>
      <c r="NPY7"/>
      <c r="NPZ7"/>
      <c r="NQA7"/>
      <c r="NQB7"/>
      <c r="NQC7"/>
      <c r="NQD7"/>
      <c r="NQE7"/>
      <c r="NQF7"/>
      <c r="NQG7"/>
      <c r="NQH7"/>
      <c r="NQI7"/>
      <c r="NQJ7"/>
      <c r="NQK7"/>
      <c r="NQL7"/>
      <c r="NQM7"/>
      <c r="NQN7"/>
      <c r="NQO7"/>
      <c r="NQP7"/>
      <c r="NQQ7"/>
      <c r="NQR7"/>
      <c r="NQS7"/>
      <c r="NQT7"/>
      <c r="NQU7"/>
      <c r="NQV7"/>
      <c r="NQW7"/>
      <c r="NQX7"/>
      <c r="NQY7"/>
      <c r="NQZ7"/>
      <c r="NRA7"/>
      <c r="NRB7"/>
      <c r="NRC7"/>
      <c r="NRD7"/>
      <c r="NRE7"/>
      <c r="NRF7"/>
      <c r="NRG7"/>
      <c r="NRH7"/>
      <c r="NRI7"/>
      <c r="NRJ7"/>
      <c r="NRK7"/>
      <c r="NRL7"/>
      <c r="NRM7"/>
      <c r="NRN7"/>
      <c r="NRO7"/>
      <c r="NRP7"/>
      <c r="NRQ7"/>
      <c r="NRR7"/>
      <c r="NRS7"/>
      <c r="NRT7"/>
      <c r="NRU7"/>
      <c r="NRV7"/>
      <c r="NRW7"/>
      <c r="NRX7"/>
      <c r="NRY7"/>
      <c r="NRZ7"/>
      <c r="NSA7"/>
      <c r="NSB7"/>
      <c r="NSC7"/>
      <c r="NSD7"/>
      <c r="NSE7"/>
      <c r="NSF7"/>
      <c r="NSG7"/>
      <c r="NSH7"/>
      <c r="NSI7"/>
      <c r="NSJ7"/>
      <c r="NSK7"/>
      <c r="NSL7"/>
      <c r="NSM7"/>
      <c r="NSN7"/>
      <c r="NSO7"/>
      <c r="NSP7"/>
      <c r="NSQ7"/>
      <c r="NSR7"/>
      <c r="NSS7"/>
      <c r="NST7"/>
      <c r="NSU7"/>
      <c r="NSV7"/>
      <c r="NSW7"/>
      <c r="NSX7"/>
      <c r="NSY7"/>
      <c r="NSZ7"/>
      <c r="NTA7"/>
      <c r="NTB7"/>
      <c r="NTC7"/>
      <c r="NTD7"/>
      <c r="NTE7"/>
      <c r="NTF7"/>
      <c r="NTG7"/>
      <c r="NTH7"/>
      <c r="NTI7"/>
      <c r="NTJ7"/>
      <c r="NTK7"/>
      <c r="NTL7"/>
      <c r="NTM7"/>
      <c r="NTN7"/>
      <c r="NTO7"/>
      <c r="NTP7"/>
      <c r="NTQ7"/>
      <c r="NTR7"/>
      <c r="NTS7"/>
      <c r="NTT7"/>
      <c r="NTU7"/>
      <c r="NTV7"/>
      <c r="NTW7"/>
      <c r="NTX7"/>
      <c r="NTY7"/>
      <c r="NTZ7"/>
      <c r="NUA7"/>
      <c r="NUB7"/>
      <c r="NUC7"/>
      <c r="NUD7"/>
      <c r="NUE7"/>
      <c r="NUF7"/>
      <c r="NUG7"/>
      <c r="NUH7"/>
      <c r="NUI7"/>
      <c r="NUJ7"/>
      <c r="NUK7"/>
      <c r="NUL7"/>
      <c r="NUM7"/>
      <c r="NUN7"/>
      <c r="NUO7"/>
      <c r="NUP7"/>
      <c r="NUQ7"/>
      <c r="NUR7"/>
      <c r="NUS7"/>
      <c r="NUT7"/>
      <c r="NUU7"/>
      <c r="NUV7"/>
      <c r="NUW7"/>
      <c r="NUX7"/>
      <c r="NUY7"/>
      <c r="NUZ7"/>
      <c r="NVA7"/>
      <c r="NVB7"/>
      <c r="NVC7"/>
      <c r="NVD7"/>
      <c r="NVE7"/>
      <c r="NVF7"/>
      <c r="NVG7"/>
      <c r="NVH7"/>
      <c r="NVI7"/>
      <c r="NVJ7"/>
      <c r="NVK7"/>
      <c r="NVL7"/>
      <c r="NVM7"/>
      <c r="NVN7"/>
      <c r="NVO7"/>
      <c r="NVP7"/>
      <c r="NVQ7"/>
      <c r="NVR7"/>
      <c r="NVS7"/>
      <c r="NVT7"/>
      <c r="NVU7"/>
      <c r="NVV7"/>
      <c r="NVW7"/>
      <c r="NVX7"/>
      <c r="NVY7"/>
      <c r="NVZ7"/>
      <c r="NWA7"/>
      <c r="NWB7"/>
      <c r="NWC7"/>
      <c r="NWD7"/>
      <c r="NWE7"/>
      <c r="NWF7"/>
      <c r="NWG7"/>
      <c r="NWH7"/>
      <c r="NWI7"/>
      <c r="NWJ7"/>
      <c r="NWK7"/>
      <c r="NWL7"/>
      <c r="NWM7"/>
      <c r="NWN7"/>
      <c r="NWO7"/>
      <c r="NWP7"/>
      <c r="NWQ7"/>
      <c r="NWR7"/>
      <c r="NWS7"/>
      <c r="NWT7"/>
      <c r="NWU7"/>
      <c r="NWV7"/>
      <c r="NWW7"/>
      <c r="NWX7"/>
      <c r="NWY7"/>
      <c r="NWZ7"/>
      <c r="NXA7"/>
      <c r="NXB7"/>
      <c r="NXC7"/>
      <c r="NXD7"/>
      <c r="NXE7"/>
      <c r="NXF7"/>
      <c r="NXG7"/>
      <c r="NXH7"/>
      <c r="NXI7"/>
      <c r="NXJ7"/>
      <c r="NXK7"/>
      <c r="NXL7"/>
      <c r="NXM7"/>
      <c r="NXN7"/>
      <c r="NXO7"/>
      <c r="NXP7"/>
      <c r="NXQ7"/>
      <c r="NXR7"/>
      <c r="NXS7"/>
      <c r="NXT7"/>
      <c r="NXU7"/>
      <c r="NXV7"/>
      <c r="NXW7"/>
      <c r="NXX7"/>
      <c r="NXY7"/>
      <c r="NXZ7"/>
      <c r="NYA7"/>
      <c r="NYB7"/>
      <c r="NYC7"/>
      <c r="NYD7"/>
      <c r="NYE7"/>
      <c r="NYF7"/>
      <c r="NYG7"/>
      <c r="NYH7"/>
      <c r="NYI7"/>
      <c r="NYJ7"/>
      <c r="NYK7"/>
      <c r="NYL7"/>
      <c r="NYM7"/>
      <c r="NYN7"/>
      <c r="NYO7"/>
      <c r="NYP7"/>
      <c r="NYQ7"/>
      <c r="NYR7"/>
      <c r="NYS7"/>
      <c r="NYT7"/>
      <c r="NYU7"/>
      <c r="NYV7"/>
      <c r="NYW7"/>
      <c r="NYX7"/>
      <c r="NYY7"/>
      <c r="NYZ7"/>
      <c r="NZA7"/>
      <c r="NZB7"/>
      <c r="NZC7"/>
      <c r="NZD7"/>
      <c r="NZE7"/>
      <c r="NZF7"/>
      <c r="NZG7"/>
      <c r="NZH7"/>
      <c r="NZI7"/>
      <c r="NZJ7"/>
      <c r="NZK7"/>
      <c r="NZL7"/>
      <c r="NZM7"/>
      <c r="NZN7"/>
      <c r="NZO7"/>
      <c r="NZP7"/>
      <c r="NZQ7"/>
      <c r="NZR7"/>
      <c r="NZS7"/>
      <c r="NZT7"/>
      <c r="NZU7"/>
      <c r="NZV7"/>
      <c r="NZW7"/>
      <c r="NZX7"/>
      <c r="NZY7"/>
      <c r="NZZ7"/>
      <c r="OAA7"/>
      <c r="OAB7"/>
      <c r="OAC7"/>
      <c r="OAD7"/>
      <c r="OAE7"/>
      <c r="OAF7"/>
      <c r="OAG7"/>
      <c r="OAH7"/>
      <c r="OAI7"/>
      <c r="OAJ7"/>
      <c r="OAK7"/>
      <c r="OAL7"/>
      <c r="OAM7"/>
      <c r="OAN7"/>
      <c r="OAO7"/>
      <c r="OAP7"/>
      <c r="OAQ7"/>
      <c r="OAR7"/>
      <c r="OAS7"/>
      <c r="OAT7"/>
      <c r="OAU7"/>
      <c r="OAV7"/>
      <c r="OAW7"/>
      <c r="OAX7"/>
      <c r="OAY7"/>
      <c r="OAZ7"/>
      <c r="OBA7"/>
      <c r="OBB7"/>
      <c r="OBC7"/>
      <c r="OBD7"/>
      <c r="OBE7"/>
      <c r="OBF7"/>
      <c r="OBG7"/>
      <c r="OBH7"/>
      <c r="OBI7"/>
      <c r="OBJ7"/>
      <c r="OBK7"/>
      <c r="OBL7"/>
      <c r="OBM7"/>
      <c r="OBN7"/>
      <c r="OBO7"/>
      <c r="OBP7"/>
      <c r="OBQ7"/>
      <c r="OBR7"/>
      <c r="OBS7"/>
      <c r="OBT7"/>
      <c r="OBU7"/>
      <c r="OBV7"/>
      <c r="OBW7"/>
      <c r="OBX7"/>
      <c r="OBY7"/>
      <c r="OBZ7"/>
      <c r="OCA7"/>
      <c r="OCB7"/>
      <c r="OCC7"/>
      <c r="OCD7"/>
      <c r="OCE7"/>
      <c r="OCF7"/>
      <c r="OCG7"/>
      <c r="OCH7"/>
      <c r="OCI7"/>
      <c r="OCJ7"/>
      <c r="OCK7"/>
      <c r="OCL7"/>
      <c r="OCM7"/>
      <c r="OCN7"/>
      <c r="OCO7"/>
      <c r="OCP7"/>
      <c r="OCQ7"/>
      <c r="OCR7"/>
      <c r="OCS7"/>
      <c r="OCT7"/>
      <c r="OCU7"/>
      <c r="OCV7"/>
      <c r="OCW7"/>
      <c r="OCX7"/>
      <c r="OCY7"/>
      <c r="OCZ7"/>
      <c r="ODA7"/>
      <c r="ODB7"/>
      <c r="ODC7"/>
      <c r="ODD7"/>
      <c r="ODE7"/>
      <c r="ODF7"/>
      <c r="ODG7"/>
      <c r="ODH7"/>
      <c r="ODI7"/>
      <c r="ODJ7"/>
      <c r="ODK7"/>
      <c r="ODL7"/>
      <c r="ODM7"/>
      <c r="ODN7"/>
      <c r="ODO7"/>
      <c r="ODP7"/>
      <c r="ODQ7"/>
      <c r="ODR7"/>
      <c r="ODS7"/>
      <c r="ODT7"/>
      <c r="ODU7"/>
      <c r="ODV7"/>
      <c r="ODW7"/>
      <c r="ODX7"/>
      <c r="ODY7"/>
      <c r="ODZ7"/>
      <c r="OEA7"/>
      <c r="OEB7"/>
      <c r="OEC7"/>
      <c r="OED7"/>
      <c r="OEE7"/>
      <c r="OEF7"/>
      <c r="OEG7"/>
      <c r="OEH7"/>
      <c r="OEI7"/>
      <c r="OEJ7"/>
      <c r="OEK7"/>
      <c r="OEL7"/>
      <c r="OEM7"/>
      <c r="OEN7"/>
      <c r="OEO7"/>
      <c r="OEP7"/>
      <c r="OEQ7"/>
      <c r="OER7"/>
      <c r="OES7"/>
      <c r="OET7"/>
      <c r="OEU7"/>
      <c r="OEV7"/>
      <c r="OEW7"/>
      <c r="OEX7"/>
      <c r="OEY7"/>
      <c r="OEZ7"/>
      <c r="OFA7"/>
      <c r="OFB7"/>
      <c r="OFC7"/>
      <c r="OFD7"/>
      <c r="OFE7"/>
      <c r="OFF7"/>
      <c r="OFG7"/>
      <c r="OFH7"/>
      <c r="OFI7"/>
      <c r="OFJ7"/>
      <c r="OFK7"/>
      <c r="OFL7"/>
      <c r="OFM7"/>
      <c r="OFN7"/>
      <c r="OFO7"/>
      <c r="OFP7"/>
      <c r="OFQ7"/>
      <c r="OFR7"/>
      <c r="OFS7"/>
      <c r="OFT7"/>
      <c r="OFU7"/>
      <c r="OFV7"/>
      <c r="OFW7"/>
      <c r="OFX7"/>
      <c r="OFY7"/>
      <c r="OFZ7"/>
      <c r="OGA7"/>
      <c r="OGB7"/>
      <c r="OGC7"/>
      <c r="OGD7"/>
      <c r="OGE7"/>
      <c r="OGF7"/>
      <c r="OGG7"/>
      <c r="OGH7"/>
      <c r="OGI7"/>
      <c r="OGJ7"/>
      <c r="OGK7"/>
      <c r="OGL7"/>
      <c r="OGM7"/>
      <c r="OGN7"/>
      <c r="OGO7"/>
      <c r="OGP7"/>
      <c r="OGQ7"/>
      <c r="OGR7"/>
      <c r="OGS7"/>
      <c r="OGT7"/>
      <c r="OGU7"/>
      <c r="OGV7"/>
      <c r="OGW7"/>
      <c r="OGX7"/>
      <c r="OGY7"/>
      <c r="OGZ7"/>
      <c r="OHA7"/>
      <c r="OHB7"/>
      <c r="OHC7"/>
      <c r="OHD7"/>
      <c r="OHE7"/>
      <c r="OHF7"/>
      <c r="OHG7"/>
      <c r="OHH7"/>
      <c r="OHI7"/>
      <c r="OHJ7"/>
      <c r="OHK7"/>
      <c r="OHL7"/>
      <c r="OHM7"/>
      <c r="OHN7"/>
      <c r="OHO7"/>
      <c r="OHP7"/>
      <c r="OHQ7"/>
      <c r="OHR7"/>
      <c r="OHS7"/>
      <c r="OHT7"/>
      <c r="OHU7"/>
      <c r="OHV7"/>
      <c r="OHW7"/>
      <c r="OHX7"/>
      <c r="OHY7"/>
      <c r="OHZ7"/>
      <c r="OIA7"/>
      <c r="OIB7"/>
      <c r="OIC7"/>
      <c r="OID7"/>
      <c r="OIE7"/>
      <c r="OIF7"/>
      <c r="OIG7"/>
      <c r="OIH7"/>
      <c r="OII7"/>
      <c r="OIJ7"/>
      <c r="OIK7"/>
      <c r="OIL7"/>
    </row>
    <row r="8" spans="1:10386" s="35" customFormat="1" ht="20.100000000000001" customHeight="1" thickTop="1" x14ac:dyDescent="0.25">
      <c r="A8" s="25" t="s">
        <v>247</v>
      </c>
      <c r="B8" s="414" t="s">
        <v>248</v>
      </c>
      <c r="C8" s="314">
        <v>2085.7449825459189</v>
      </c>
      <c r="D8" s="314">
        <v>2025.8147420339774</v>
      </c>
      <c r="E8" s="314">
        <v>2065.3071678899605</v>
      </c>
      <c r="F8" s="314">
        <v>2110.5927392301019</v>
      </c>
      <c r="G8" s="314">
        <v>2117.2023657958111</v>
      </c>
      <c r="H8" s="314">
        <v>2129.4043020583567</v>
      </c>
      <c r="I8" s="314">
        <v>2149.7649999999999</v>
      </c>
      <c r="J8" s="314">
        <v>2173.69</v>
      </c>
      <c r="K8" s="314">
        <v>2197.501960647407</v>
      </c>
      <c r="L8" s="314">
        <v>2247.8556859118944</v>
      </c>
      <c r="M8" s="314">
        <v>2289.7804094889257</v>
      </c>
      <c r="N8" s="314">
        <v>2331.9803555540102</v>
      </c>
      <c r="O8" s="314">
        <v>2150.4451411884756</v>
      </c>
      <c r="P8" s="314">
        <v>2297.0319513477125</v>
      </c>
      <c r="Q8" s="415">
        <f>P8*(1+Q9)</f>
        <v>2355.14685971681</v>
      </c>
      <c r="R8" s="415">
        <f t="shared" ref="R8:BM8" si="0">Q8*(1+R9)</f>
        <v>2388.1189157528452</v>
      </c>
      <c r="S8" s="415">
        <f t="shared" si="0"/>
        <v>2426.3288184048906</v>
      </c>
      <c r="T8" s="415">
        <f t="shared" si="0"/>
        <v>2468.0616740814548</v>
      </c>
      <c r="U8" s="415">
        <f t="shared" si="0"/>
        <v>2510.5123348756561</v>
      </c>
      <c r="V8" s="415">
        <f t="shared" si="0"/>
        <v>2556.2036593703929</v>
      </c>
      <c r="W8" s="415">
        <f t="shared" si="0"/>
        <v>2573.0746035222373</v>
      </c>
      <c r="X8" s="415">
        <f t="shared" si="0"/>
        <v>2589.7995884451316</v>
      </c>
      <c r="Y8" s="415">
        <f t="shared" si="0"/>
        <v>2607.6692056054026</v>
      </c>
      <c r="Z8" s="415">
        <f t="shared" si="0"/>
        <v>2626.4444238857618</v>
      </c>
      <c r="AA8" s="415">
        <f t="shared" si="0"/>
        <v>2644.5668904105733</v>
      </c>
      <c r="AB8" s="415">
        <f t="shared" si="0"/>
        <v>2673.6571262050893</v>
      </c>
      <c r="AC8" s="415">
        <f t="shared" si="0"/>
        <v>2703.8694517312069</v>
      </c>
      <c r="AD8" s="415">
        <f t="shared" si="0"/>
        <v>2735.5047243164622</v>
      </c>
      <c r="AE8" s="415">
        <f t="shared" si="0"/>
        <v>2766.1423772288067</v>
      </c>
      <c r="AF8" s="415">
        <f t="shared" si="0"/>
        <v>2795.7401006651548</v>
      </c>
      <c r="AG8" s="415">
        <f t="shared" si="0"/>
        <v>2825.654519742272</v>
      </c>
      <c r="AH8" s="415">
        <f t="shared" si="0"/>
        <v>2854.7587612956172</v>
      </c>
      <c r="AI8" s="415">
        <f t="shared" si="0"/>
        <v>2881.5934936517961</v>
      </c>
      <c r="AJ8" s="415">
        <f t="shared" si="0"/>
        <v>2907.2396757452966</v>
      </c>
      <c r="AK8" s="415">
        <f t="shared" si="0"/>
        <v>2932.241936956706</v>
      </c>
      <c r="AL8" s="415">
        <f t="shared" si="0"/>
        <v>2957.1659934208378</v>
      </c>
      <c r="AM8" s="415">
        <f t="shared" si="0"/>
        <v>2982.5976209642567</v>
      </c>
      <c r="AN8" s="415">
        <f t="shared" si="0"/>
        <v>3007.6514409803563</v>
      </c>
      <c r="AO8" s="415">
        <f t="shared" si="0"/>
        <v>3030.5095919318073</v>
      </c>
      <c r="AP8" s="415">
        <f t="shared" si="0"/>
        <v>3053.8445157896822</v>
      </c>
      <c r="AQ8" s="415">
        <f t="shared" si="0"/>
        <v>3077.9698874644209</v>
      </c>
      <c r="AR8" s="415">
        <f t="shared" si="0"/>
        <v>3103.5170375303755</v>
      </c>
      <c r="AS8" s="415">
        <f t="shared" si="0"/>
        <v>3128.0348221268655</v>
      </c>
      <c r="AT8" s="415">
        <f t="shared" si="0"/>
        <v>3153.0591007038806</v>
      </c>
      <c r="AU8" s="415">
        <f t="shared" si="0"/>
        <v>3179.5447971497929</v>
      </c>
      <c r="AV8" s="415">
        <f t="shared" si="0"/>
        <v>3206.888882405281</v>
      </c>
      <c r="AW8" s="415">
        <f t="shared" si="0"/>
        <v>3235.7508823469284</v>
      </c>
      <c r="AX8" s="415">
        <f t="shared" si="0"/>
        <v>3265.8433655527551</v>
      </c>
      <c r="AY8" s="415">
        <f t="shared" si="0"/>
        <v>3294.9093715061745</v>
      </c>
      <c r="AZ8" s="415">
        <f t="shared" si="0"/>
        <v>3325.2225377240316</v>
      </c>
      <c r="BA8" s="415">
        <f t="shared" si="0"/>
        <v>3356.1471073248654</v>
      </c>
      <c r="BB8" s="415">
        <f t="shared" si="0"/>
        <v>3388.030504844452</v>
      </c>
      <c r="BC8" s="415">
        <f t="shared" si="0"/>
        <v>3419.87799158999</v>
      </c>
      <c r="BD8" s="415">
        <f t="shared" si="0"/>
        <v>3451.3408691126183</v>
      </c>
      <c r="BE8" s="415">
        <f t="shared" si="0"/>
        <v>3483.4383391953661</v>
      </c>
      <c r="BF8" s="415">
        <f t="shared" si="0"/>
        <v>3516.1826595838029</v>
      </c>
      <c r="BG8" s="415">
        <f t="shared" si="0"/>
        <v>3548.5315400519744</v>
      </c>
      <c r="BH8" s="415">
        <f t="shared" si="0"/>
        <v>3579.7586176044315</v>
      </c>
      <c r="BI8" s="415">
        <f t="shared" si="0"/>
        <v>3609.4706141305483</v>
      </c>
      <c r="BJ8" s="415">
        <f t="shared" si="0"/>
        <v>3639.7901672892449</v>
      </c>
      <c r="BK8" s="415">
        <f t="shared" si="0"/>
        <v>3670.0004256777456</v>
      </c>
      <c r="BL8" s="415">
        <f t="shared" si="0"/>
        <v>3700.0944291683031</v>
      </c>
      <c r="BM8" s="415">
        <f t="shared" si="0"/>
        <v>3728.9551657158158</v>
      </c>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c r="AMF8"/>
      <c r="AMG8"/>
      <c r="AMH8"/>
      <c r="AMI8"/>
      <c r="AMJ8"/>
      <c r="AMK8"/>
      <c r="AML8"/>
      <c r="AMM8"/>
      <c r="AMN8"/>
      <c r="AMO8"/>
      <c r="AMP8"/>
      <c r="AMQ8"/>
      <c r="AMR8"/>
      <c r="AMS8"/>
      <c r="AMT8"/>
      <c r="AMU8"/>
      <c r="AMV8"/>
      <c r="AMW8"/>
      <c r="AMX8"/>
      <c r="AMY8"/>
      <c r="AMZ8"/>
      <c r="ANA8"/>
      <c r="ANB8"/>
      <c r="ANC8"/>
      <c r="AND8"/>
      <c r="ANE8"/>
      <c r="ANF8"/>
      <c r="ANG8"/>
      <c r="ANH8"/>
      <c r="ANI8"/>
      <c r="ANJ8"/>
      <c r="ANK8"/>
      <c r="ANL8"/>
      <c r="ANM8"/>
      <c r="ANN8"/>
      <c r="ANO8"/>
      <c r="ANP8"/>
      <c r="ANQ8"/>
      <c r="ANR8"/>
      <c r="ANS8"/>
      <c r="ANT8"/>
      <c r="ANU8"/>
      <c r="ANV8"/>
      <c r="ANW8"/>
      <c r="ANX8"/>
      <c r="ANY8"/>
      <c r="ANZ8"/>
      <c r="AOA8"/>
      <c r="AOB8"/>
      <c r="AOC8"/>
      <c r="AOD8"/>
      <c r="AOE8"/>
      <c r="AOF8"/>
      <c r="AOG8"/>
      <c r="AOH8"/>
      <c r="AOI8"/>
      <c r="AOJ8"/>
      <c r="AOK8"/>
      <c r="AOL8"/>
      <c r="AOM8"/>
      <c r="AON8"/>
      <c r="AOO8"/>
      <c r="AOP8"/>
      <c r="AOQ8"/>
      <c r="AOR8"/>
      <c r="AOS8"/>
      <c r="AOT8"/>
      <c r="AOU8"/>
      <c r="AOV8"/>
      <c r="AOW8"/>
      <c r="AOX8"/>
      <c r="AOY8"/>
      <c r="AOZ8"/>
      <c r="APA8"/>
      <c r="APB8"/>
      <c r="APC8"/>
      <c r="APD8"/>
      <c r="APE8"/>
      <c r="APF8"/>
      <c r="APG8"/>
      <c r="APH8"/>
      <c r="API8"/>
      <c r="APJ8"/>
      <c r="APK8"/>
      <c r="APL8"/>
      <c r="APM8"/>
      <c r="APN8"/>
      <c r="APO8"/>
      <c r="APP8"/>
      <c r="APQ8"/>
      <c r="APR8"/>
      <c r="APS8"/>
      <c r="APT8"/>
      <c r="APU8"/>
      <c r="APV8"/>
      <c r="APW8"/>
      <c r="APX8"/>
      <c r="APY8"/>
      <c r="APZ8"/>
      <c r="AQA8"/>
      <c r="AQB8"/>
      <c r="AQC8"/>
      <c r="AQD8"/>
      <c r="AQE8"/>
      <c r="AQF8"/>
      <c r="AQG8"/>
      <c r="AQH8"/>
      <c r="AQI8"/>
      <c r="AQJ8"/>
      <c r="AQK8"/>
      <c r="AQL8"/>
      <c r="AQM8"/>
      <c r="AQN8"/>
      <c r="AQO8"/>
      <c r="AQP8"/>
      <c r="AQQ8"/>
      <c r="AQR8"/>
      <c r="AQS8"/>
      <c r="AQT8"/>
      <c r="AQU8"/>
      <c r="AQV8"/>
      <c r="AQW8"/>
      <c r="AQX8"/>
      <c r="AQY8"/>
      <c r="AQZ8"/>
      <c r="ARA8"/>
      <c r="ARB8"/>
      <c r="ARC8"/>
      <c r="ARD8"/>
      <c r="ARE8"/>
      <c r="ARF8"/>
      <c r="ARG8"/>
      <c r="ARH8"/>
      <c r="ARI8"/>
      <c r="ARJ8"/>
      <c r="ARK8"/>
      <c r="ARL8"/>
      <c r="ARM8"/>
      <c r="ARN8"/>
      <c r="ARO8"/>
      <c r="ARP8"/>
      <c r="ARQ8"/>
      <c r="ARR8"/>
      <c r="ARS8"/>
      <c r="ART8"/>
      <c r="ARU8"/>
      <c r="ARV8"/>
      <c r="ARW8"/>
      <c r="ARX8"/>
      <c r="ARY8"/>
      <c r="ARZ8"/>
      <c r="ASA8"/>
      <c r="ASB8"/>
      <c r="ASC8"/>
      <c r="ASD8"/>
      <c r="ASE8"/>
      <c r="ASF8"/>
      <c r="ASG8"/>
      <c r="ASH8"/>
      <c r="ASI8"/>
      <c r="ASJ8"/>
      <c r="ASK8"/>
      <c r="ASL8"/>
      <c r="ASM8"/>
      <c r="ASN8"/>
      <c r="ASO8"/>
      <c r="ASP8"/>
      <c r="ASQ8"/>
      <c r="ASR8"/>
      <c r="ASS8"/>
      <c r="AST8"/>
      <c r="ASU8"/>
      <c r="ASV8"/>
      <c r="ASW8"/>
      <c r="ASX8"/>
      <c r="ASY8"/>
      <c r="ASZ8"/>
      <c r="ATA8"/>
      <c r="ATB8"/>
      <c r="ATC8"/>
      <c r="ATD8"/>
      <c r="ATE8"/>
      <c r="ATF8"/>
      <c r="ATG8"/>
      <c r="ATH8"/>
      <c r="ATI8"/>
      <c r="ATJ8"/>
      <c r="ATK8"/>
      <c r="ATL8"/>
      <c r="ATM8"/>
      <c r="ATN8"/>
      <c r="ATO8"/>
      <c r="ATP8"/>
      <c r="ATQ8"/>
      <c r="ATR8"/>
      <c r="ATS8"/>
      <c r="ATT8"/>
      <c r="ATU8"/>
      <c r="ATV8"/>
      <c r="ATW8"/>
      <c r="ATX8"/>
      <c r="ATY8"/>
      <c r="ATZ8"/>
      <c r="AUA8"/>
      <c r="AUB8"/>
      <c r="AUC8"/>
      <c r="AUD8"/>
      <c r="AUE8"/>
      <c r="AUF8"/>
      <c r="AUG8"/>
      <c r="AUH8"/>
      <c r="AUI8"/>
      <c r="AUJ8"/>
      <c r="AUK8"/>
      <c r="AUL8"/>
      <c r="AUM8"/>
      <c r="AUN8"/>
      <c r="AUO8"/>
      <c r="AUP8"/>
      <c r="AUQ8"/>
      <c r="AUR8"/>
      <c r="AUS8"/>
      <c r="AUT8"/>
      <c r="AUU8"/>
      <c r="AUV8"/>
      <c r="AUW8"/>
      <c r="AUX8"/>
      <c r="AUY8"/>
      <c r="AUZ8"/>
      <c r="AVA8"/>
      <c r="AVB8"/>
      <c r="AVC8"/>
      <c r="AVD8"/>
      <c r="AVE8"/>
      <c r="AVF8"/>
      <c r="AVG8"/>
      <c r="AVH8"/>
      <c r="AVI8"/>
      <c r="AVJ8"/>
      <c r="AVK8"/>
      <c r="AVL8"/>
      <c r="AVM8"/>
      <c r="AVN8"/>
      <c r="AVO8"/>
      <c r="AVP8"/>
      <c r="AVQ8"/>
      <c r="AVR8"/>
      <c r="AVS8"/>
      <c r="AVT8"/>
      <c r="AVU8"/>
      <c r="AVV8"/>
      <c r="AVW8"/>
      <c r="AVX8"/>
      <c r="AVY8"/>
      <c r="AVZ8"/>
      <c r="AWA8"/>
      <c r="AWB8"/>
      <c r="AWC8"/>
      <c r="AWD8"/>
      <c r="AWE8"/>
      <c r="AWF8"/>
      <c r="AWG8"/>
      <c r="AWH8"/>
      <c r="AWI8"/>
      <c r="AWJ8"/>
      <c r="AWK8"/>
      <c r="AWL8"/>
      <c r="AWM8"/>
      <c r="AWN8"/>
      <c r="AWO8"/>
      <c r="AWP8"/>
      <c r="AWQ8"/>
      <c r="AWR8"/>
      <c r="AWS8"/>
      <c r="AWT8"/>
      <c r="AWU8"/>
      <c r="AWV8"/>
      <c r="AWW8"/>
      <c r="AWX8"/>
      <c r="AWY8"/>
      <c r="AWZ8"/>
      <c r="AXA8"/>
      <c r="AXB8"/>
      <c r="AXC8"/>
      <c r="AXD8"/>
      <c r="AXE8"/>
      <c r="AXF8"/>
      <c r="AXG8"/>
      <c r="AXH8"/>
      <c r="AXI8"/>
      <c r="AXJ8"/>
      <c r="AXK8"/>
      <c r="AXL8"/>
      <c r="AXM8"/>
      <c r="AXN8"/>
      <c r="AXO8"/>
      <c r="AXP8"/>
      <c r="AXQ8"/>
      <c r="AXR8"/>
      <c r="AXS8"/>
      <c r="AXT8"/>
      <c r="AXU8"/>
      <c r="AXV8"/>
      <c r="AXW8"/>
      <c r="AXX8"/>
      <c r="AXY8"/>
      <c r="AXZ8"/>
      <c r="AYA8"/>
      <c r="AYB8"/>
      <c r="AYC8"/>
      <c r="AYD8"/>
      <c r="AYE8"/>
      <c r="AYF8"/>
      <c r="AYG8"/>
      <c r="AYH8"/>
      <c r="AYI8"/>
      <c r="AYJ8"/>
      <c r="AYK8"/>
      <c r="AYL8"/>
      <c r="AYM8"/>
      <c r="AYN8"/>
      <c r="AYO8"/>
      <c r="AYP8"/>
      <c r="AYQ8"/>
      <c r="AYR8"/>
      <c r="AYS8"/>
      <c r="AYT8"/>
      <c r="AYU8"/>
      <c r="AYV8"/>
      <c r="AYW8"/>
      <c r="AYX8"/>
      <c r="AYY8"/>
      <c r="AYZ8"/>
      <c r="AZA8"/>
      <c r="AZB8"/>
      <c r="AZC8"/>
      <c r="AZD8"/>
      <c r="AZE8"/>
      <c r="AZF8"/>
      <c r="AZG8"/>
      <c r="AZH8"/>
      <c r="AZI8"/>
      <c r="AZJ8"/>
      <c r="AZK8"/>
      <c r="AZL8"/>
      <c r="AZM8"/>
      <c r="AZN8"/>
      <c r="AZO8"/>
      <c r="AZP8"/>
      <c r="AZQ8"/>
      <c r="AZR8"/>
      <c r="AZS8"/>
      <c r="AZT8"/>
      <c r="AZU8"/>
      <c r="AZV8"/>
      <c r="AZW8"/>
      <c r="AZX8"/>
      <c r="AZY8"/>
      <c r="AZZ8"/>
      <c r="BAA8"/>
      <c r="BAB8"/>
      <c r="BAC8"/>
      <c r="BAD8"/>
      <c r="BAE8"/>
      <c r="BAF8"/>
      <c r="BAG8"/>
      <c r="BAH8"/>
      <c r="BAI8"/>
      <c r="BAJ8"/>
      <c r="BAK8"/>
      <c r="BAL8"/>
      <c r="BAM8"/>
      <c r="BAN8"/>
      <c r="BAO8"/>
      <c r="BAP8"/>
      <c r="BAQ8"/>
      <c r="BAR8"/>
      <c r="BAS8"/>
      <c r="BAT8"/>
      <c r="BAU8"/>
      <c r="BAV8"/>
      <c r="BAW8"/>
      <c r="BAX8"/>
      <c r="BAY8"/>
      <c r="BAZ8"/>
      <c r="BBA8"/>
      <c r="BBB8"/>
      <c r="BBC8"/>
      <c r="BBD8"/>
      <c r="BBE8"/>
      <c r="BBF8"/>
      <c r="BBG8"/>
      <c r="BBH8"/>
      <c r="BBI8"/>
      <c r="BBJ8"/>
      <c r="BBK8"/>
      <c r="BBL8"/>
      <c r="BBM8"/>
      <c r="BBN8"/>
      <c r="BBO8"/>
      <c r="BBP8"/>
      <c r="BBQ8"/>
      <c r="BBR8"/>
      <c r="BBS8"/>
      <c r="BBT8"/>
      <c r="BBU8"/>
      <c r="BBV8"/>
      <c r="BBW8"/>
      <c r="BBX8"/>
      <c r="BBY8"/>
      <c r="BBZ8"/>
      <c r="BCA8"/>
      <c r="BCB8"/>
      <c r="BCC8"/>
      <c r="BCD8"/>
      <c r="BCE8"/>
      <c r="BCF8"/>
      <c r="BCG8"/>
      <c r="BCH8"/>
      <c r="BCI8"/>
      <c r="BCJ8"/>
      <c r="BCK8"/>
      <c r="BCL8"/>
      <c r="BCM8"/>
      <c r="BCN8"/>
      <c r="BCO8"/>
      <c r="BCP8"/>
      <c r="BCQ8"/>
      <c r="BCR8"/>
      <c r="BCS8"/>
      <c r="BCT8"/>
      <c r="BCU8"/>
      <c r="BCV8"/>
      <c r="BCW8"/>
      <c r="BCX8"/>
      <c r="BCY8"/>
      <c r="BCZ8"/>
      <c r="BDA8"/>
      <c r="BDB8"/>
      <c r="BDC8"/>
      <c r="BDD8"/>
      <c r="BDE8"/>
      <c r="BDF8"/>
      <c r="BDG8"/>
      <c r="BDH8"/>
      <c r="BDI8"/>
      <c r="BDJ8"/>
      <c r="BDK8"/>
      <c r="BDL8"/>
      <c r="BDM8"/>
      <c r="BDN8"/>
      <c r="BDO8"/>
      <c r="BDP8"/>
      <c r="BDQ8"/>
      <c r="BDR8"/>
      <c r="BDS8"/>
      <c r="BDT8"/>
      <c r="BDU8"/>
      <c r="BDV8"/>
      <c r="BDW8"/>
      <c r="BDX8"/>
      <c r="BDY8"/>
      <c r="BDZ8"/>
      <c r="BEA8"/>
      <c r="BEB8"/>
      <c r="BEC8"/>
      <c r="BED8"/>
      <c r="BEE8"/>
      <c r="BEF8"/>
      <c r="BEG8"/>
      <c r="BEH8"/>
      <c r="BEI8"/>
      <c r="BEJ8"/>
      <c r="BEK8"/>
      <c r="BEL8"/>
      <c r="BEM8"/>
      <c r="BEN8"/>
      <c r="BEO8"/>
      <c r="BEP8"/>
      <c r="BEQ8"/>
      <c r="BER8"/>
      <c r="BES8"/>
      <c r="BET8"/>
      <c r="BEU8"/>
      <c r="BEV8"/>
      <c r="BEW8"/>
      <c r="BEX8"/>
      <c r="BEY8"/>
      <c r="BEZ8"/>
      <c r="BFA8"/>
      <c r="BFB8"/>
      <c r="BFC8"/>
      <c r="BFD8"/>
      <c r="BFE8"/>
      <c r="BFF8"/>
      <c r="BFG8"/>
      <c r="BFH8"/>
      <c r="BFI8"/>
      <c r="BFJ8"/>
      <c r="BFK8"/>
      <c r="BFL8"/>
      <c r="BFM8"/>
      <c r="BFN8"/>
      <c r="BFO8"/>
      <c r="BFP8"/>
      <c r="BFQ8"/>
      <c r="BFR8"/>
      <c r="BFS8"/>
      <c r="BFT8"/>
      <c r="BFU8"/>
      <c r="BFV8"/>
      <c r="BFW8"/>
      <c r="BFX8"/>
      <c r="BFY8"/>
      <c r="BFZ8"/>
      <c r="BGA8"/>
      <c r="BGB8"/>
      <c r="BGC8"/>
      <c r="BGD8"/>
      <c r="BGE8"/>
      <c r="BGF8"/>
      <c r="BGG8"/>
      <c r="BGH8"/>
      <c r="BGI8"/>
      <c r="BGJ8"/>
      <c r="BGK8"/>
      <c r="BGL8"/>
      <c r="BGM8"/>
      <c r="BGN8"/>
      <c r="BGO8"/>
      <c r="BGP8"/>
      <c r="BGQ8"/>
      <c r="BGR8"/>
      <c r="BGS8"/>
      <c r="BGT8"/>
      <c r="BGU8"/>
      <c r="BGV8"/>
      <c r="BGW8"/>
      <c r="BGX8"/>
      <c r="BGY8"/>
      <c r="BGZ8"/>
      <c r="BHA8"/>
      <c r="BHB8"/>
      <c r="BHC8"/>
      <c r="BHD8"/>
      <c r="BHE8"/>
      <c r="BHF8"/>
      <c r="BHG8"/>
      <c r="BHH8"/>
      <c r="BHI8"/>
      <c r="BHJ8"/>
      <c r="BHK8"/>
      <c r="BHL8"/>
      <c r="BHM8"/>
      <c r="BHN8"/>
      <c r="BHO8"/>
      <c r="BHP8"/>
      <c r="BHQ8"/>
      <c r="BHR8"/>
      <c r="BHS8"/>
      <c r="BHT8"/>
      <c r="BHU8"/>
      <c r="BHV8"/>
      <c r="BHW8"/>
      <c r="BHX8"/>
      <c r="BHY8"/>
      <c r="BHZ8"/>
      <c r="BIA8"/>
      <c r="BIB8"/>
      <c r="BIC8"/>
      <c r="BID8"/>
      <c r="BIE8"/>
      <c r="BIF8"/>
      <c r="BIG8"/>
      <c r="BIH8"/>
      <c r="BII8"/>
      <c r="BIJ8"/>
      <c r="BIK8"/>
      <c r="BIL8"/>
      <c r="BIM8"/>
      <c r="BIN8"/>
      <c r="BIO8"/>
      <c r="BIP8"/>
      <c r="BIQ8"/>
      <c r="BIR8"/>
      <c r="BIS8"/>
      <c r="BIT8"/>
      <c r="BIU8"/>
      <c r="BIV8"/>
      <c r="BIW8"/>
      <c r="BIX8"/>
      <c r="BIY8"/>
      <c r="BIZ8"/>
      <c r="BJA8"/>
      <c r="BJB8"/>
      <c r="BJC8"/>
      <c r="BJD8"/>
      <c r="BJE8"/>
      <c r="BJF8"/>
      <c r="BJG8"/>
      <c r="BJH8"/>
      <c r="BJI8"/>
      <c r="BJJ8"/>
      <c r="BJK8"/>
      <c r="BJL8"/>
      <c r="BJM8"/>
      <c r="BJN8"/>
      <c r="BJO8"/>
      <c r="BJP8"/>
      <c r="BJQ8"/>
      <c r="BJR8"/>
      <c r="BJS8"/>
      <c r="BJT8"/>
      <c r="BJU8"/>
      <c r="BJV8"/>
      <c r="BJW8"/>
      <c r="BJX8"/>
      <c r="BJY8"/>
      <c r="BJZ8"/>
      <c r="BKA8"/>
      <c r="BKB8"/>
      <c r="BKC8"/>
      <c r="BKD8"/>
      <c r="BKE8"/>
      <c r="BKF8"/>
      <c r="BKG8"/>
      <c r="BKH8"/>
      <c r="BKI8"/>
      <c r="BKJ8"/>
      <c r="BKK8"/>
      <c r="BKL8"/>
      <c r="BKM8"/>
      <c r="BKN8"/>
      <c r="BKO8"/>
      <c r="BKP8"/>
      <c r="BKQ8"/>
      <c r="BKR8"/>
      <c r="BKS8"/>
      <c r="BKT8"/>
      <c r="BKU8"/>
      <c r="BKV8"/>
      <c r="BKW8"/>
      <c r="BKX8"/>
      <c r="BKY8"/>
      <c r="BKZ8"/>
      <c r="BLA8"/>
      <c r="BLB8"/>
      <c r="BLC8"/>
      <c r="BLD8"/>
      <c r="BLE8"/>
      <c r="BLF8"/>
      <c r="BLG8"/>
      <c r="BLH8"/>
      <c r="BLI8"/>
      <c r="BLJ8"/>
      <c r="BLK8"/>
      <c r="BLL8"/>
      <c r="BLM8"/>
      <c r="BLN8"/>
      <c r="BLO8"/>
      <c r="BLP8"/>
      <c r="BLQ8"/>
      <c r="BLR8"/>
      <c r="BLS8"/>
      <c r="BLT8"/>
      <c r="BLU8"/>
      <c r="BLV8"/>
      <c r="BLW8"/>
      <c r="BLX8"/>
      <c r="BLY8"/>
      <c r="BLZ8"/>
      <c r="BMA8"/>
      <c r="BMB8"/>
      <c r="BMC8"/>
      <c r="BMD8"/>
      <c r="BME8"/>
      <c r="BMF8"/>
      <c r="BMG8"/>
      <c r="BMH8"/>
      <c r="BMI8"/>
      <c r="BMJ8"/>
      <c r="BMK8"/>
      <c r="BML8"/>
      <c r="BMM8"/>
      <c r="BMN8"/>
      <c r="BMO8"/>
      <c r="BMP8"/>
      <c r="BMQ8"/>
      <c r="BMR8"/>
      <c r="BMS8"/>
      <c r="BMT8"/>
      <c r="BMU8"/>
      <c r="BMV8"/>
      <c r="BMW8"/>
      <c r="BMX8"/>
      <c r="BMY8"/>
      <c r="BMZ8"/>
      <c r="BNA8"/>
      <c r="BNB8"/>
      <c r="BNC8"/>
      <c r="BND8"/>
      <c r="BNE8"/>
      <c r="BNF8"/>
      <c r="BNG8"/>
      <c r="BNH8"/>
      <c r="BNI8"/>
      <c r="BNJ8"/>
      <c r="BNK8"/>
      <c r="BNL8"/>
      <c r="BNM8"/>
      <c r="BNN8"/>
      <c r="BNO8"/>
      <c r="BNP8"/>
      <c r="BNQ8"/>
      <c r="BNR8"/>
      <c r="BNS8"/>
      <c r="BNT8"/>
      <c r="BNU8"/>
      <c r="BNV8"/>
      <c r="BNW8"/>
      <c r="BNX8"/>
      <c r="BNY8"/>
      <c r="BNZ8"/>
      <c r="BOA8"/>
      <c r="BOB8"/>
      <c r="BOC8"/>
      <c r="BOD8"/>
      <c r="BOE8"/>
      <c r="BOF8"/>
      <c r="BOG8"/>
      <c r="BOH8"/>
      <c r="BOI8"/>
      <c r="BOJ8"/>
      <c r="BOK8"/>
      <c r="BOL8"/>
      <c r="BOM8"/>
      <c r="BON8"/>
      <c r="BOO8"/>
      <c r="BOP8"/>
      <c r="BOQ8"/>
      <c r="BOR8"/>
      <c r="BOS8"/>
      <c r="BOT8"/>
      <c r="BOU8"/>
      <c r="BOV8"/>
      <c r="BOW8"/>
      <c r="BOX8"/>
      <c r="BOY8"/>
      <c r="BOZ8"/>
      <c r="BPA8"/>
      <c r="BPB8"/>
      <c r="BPC8"/>
      <c r="BPD8"/>
      <c r="BPE8"/>
      <c r="BPF8"/>
      <c r="BPG8"/>
      <c r="BPH8"/>
      <c r="BPI8"/>
      <c r="BPJ8"/>
      <c r="BPK8"/>
      <c r="BPL8"/>
      <c r="BPM8"/>
      <c r="BPN8"/>
      <c r="BPO8"/>
      <c r="BPP8"/>
      <c r="BPQ8"/>
      <c r="BPR8"/>
      <c r="BPS8"/>
      <c r="BPT8"/>
      <c r="BPU8"/>
      <c r="BPV8"/>
      <c r="BPW8"/>
      <c r="BPX8"/>
      <c r="BPY8"/>
      <c r="BPZ8"/>
      <c r="BQA8"/>
      <c r="BQB8"/>
      <c r="BQC8"/>
      <c r="BQD8"/>
      <c r="BQE8"/>
      <c r="BQF8"/>
      <c r="BQG8"/>
      <c r="BQH8"/>
      <c r="BQI8"/>
      <c r="BQJ8"/>
      <c r="BQK8"/>
      <c r="BQL8"/>
      <c r="BQM8"/>
      <c r="BQN8"/>
      <c r="BQO8"/>
      <c r="BQP8"/>
      <c r="BQQ8"/>
      <c r="BQR8"/>
      <c r="BQS8"/>
      <c r="BQT8"/>
      <c r="BQU8"/>
      <c r="BQV8"/>
      <c r="BQW8"/>
      <c r="BQX8"/>
      <c r="BQY8"/>
      <c r="BQZ8"/>
      <c r="BRA8"/>
      <c r="BRB8"/>
      <c r="BRC8"/>
      <c r="BRD8"/>
      <c r="BRE8"/>
      <c r="BRF8"/>
      <c r="BRG8"/>
      <c r="BRH8"/>
      <c r="BRI8"/>
      <c r="BRJ8"/>
      <c r="BRK8"/>
      <c r="BRL8"/>
      <c r="BRM8"/>
      <c r="BRN8"/>
      <c r="BRO8"/>
      <c r="BRP8"/>
      <c r="BRQ8"/>
      <c r="BRR8"/>
      <c r="BRS8"/>
      <c r="BRT8"/>
      <c r="BRU8"/>
      <c r="BRV8"/>
      <c r="BRW8"/>
      <c r="BRX8"/>
      <c r="BRY8"/>
      <c r="BRZ8"/>
      <c r="BSA8"/>
      <c r="BSB8"/>
      <c r="BSC8"/>
      <c r="BSD8"/>
      <c r="BSE8"/>
      <c r="BSF8"/>
      <c r="BSG8"/>
      <c r="BSH8"/>
      <c r="BSI8"/>
      <c r="BSJ8"/>
      <c r="BSK8"/>
      <c r="BSL8"/>
      <c r="BSM8"/>
      <c r="BSN8"/>
      <c r="BSO8"/>
      <c r="BSP8"/>
      <c r="BSQ8"/>
      <c r="BSR8"/>
      <c r="BSS8"/>
      <c r="BST8"/>
      <c r="BSU8"/>
      <c r="BSV8"/>
      <c r="BSW8"/>
      <c r="BSX8"/>
      <c r="BSY8"/>
      <c r="BSZ8"/>
      <c r="BTA8"/>
      <c r="BTB8"/>
      <c r="BTC8"/>
      <c r="BTD8"/>
      <c r="BTE8"/>
      <c r="BTF8"/>
      <c r="BTG8"/>
      <c r="BTH8"/>
      <c r="BTI8"/>
      <c r="BTJ8"/>
      <c r="BTK8"/>
      <c r="BTL8"/>
      <c r="BTM8"/>
      <c r="BTN8"/>
      <c r="BTO8"/>
      <c r="BTP8"/>
      <c r="BTQ8"/>
      <c r="BTR8"/>
      <c r="BTS8"/>
      <c r="BTT8"/>
      <c r="BTU8"/>
      <c r="BTV8"/>
      <c r="BTW8"/>
      <c r="BTX8"/>
      <c r="BTY8"/>
      <c r="BTZ8"/>
      <c r="BUA8"/>
      <c r="BUB8"/>
      <c r="BUC8"/>
      <c r="BUD8"/>
      <c r="BUE8"/>
      <c r="BUF8"/>
      <c r="BUG8"/>
      <c r="BUH8"/>
      <c r="BUI8"/>
      <c r="BUJ8"/>
      <c r="BUK8"/>
      <c r="BUL8"/>
      <c r="BUM8"/>
      <c r="BUN8"/>
      <c r="BUO8"/>
      <c r="BUP8"/>
      <c r="BUQ8"/>
      <c r="BUR8"/>
      <c r="BUS8"/>
      <c r="BUT8"/>
      <c r="BUU8"/>
      <c r="BUV8"/>
      <c r="BUW8"/>
      <c r="BUX8"/>
      <c r="BUY8"/>
      <c r="BUZ8"/>
      <c r="BVA8"/>
      <c r="BVB8"/>
      <c r="BVC8"/>
      <c r="BVD8"/>
      <c r="BVE8"/>
      <c r="BVF8"/>
      <c r="BVG8"/>
      <c r="BVH8"/>
      <c r="BVI8"/>
      <c r="BVJ8"/>
      <c r="BVK8"/>
      <c r="BVL8"/>
      <c r="BVM8"/>
      <c r="BVN8"/>
      <c r="BVO8"/>
      <c r="BVP8"/>
      <c r="BVQ8"/>
      <c r="BVR8"/>
      <c r="BVS8"/>
      <c r="BVT8"/>
      <c r="BVU8"/>
      <c r="BVV8"/>
      <c r="BVW8"/>
      <c r="BVX8"/>
      <c r="BVY8"/>
      <c r="BVZ8"/>
      <c r="BWA8"/>
      <c r="BWB8"/>
      <c r="BWC8"/>
      <c r="BWD8"/>
      <c r="BWE8"/>
      <c r="BWF8"/>
      <c r="BWG8"/>
      <c r="BWH8"/>
      <c r="BWI8"/>
      <c r="BWJ8"/>
      <c r="BWK8"/>
      <c r="BWL8"/>
      <c r="BWM8"/>
      <c r="BWN8"/>
      <c r="BWO8"/>
      <c r="BWP8"/>
      <c r="BWQ8"/>
      <c r="BWR8"/>
      <c r="BWS8"/>
      <c r="BWT8"/>
      <c r="BWU8"/>
      <c r="BWV8"/>
      <c r="BWW8"/>
      <c r="BWX8"/>
      <c r="BWY8"/>
      <c r="BWZ8"/>
      <c r="BXA8"/>
      <c r="BXB8"/>
      <c r="BXC8"/>
      <c r="BXD8"/>
      <c r="BXE8"/>
      <c r="BXF8"/>
      <c r="BXG8"/>
      <c r="BXH8"/>
      <c r="BXI8"/>
      <c r="BXJ8"/>
      <c r="BXK8"/>
      <c r="BXL8"/>
      <c r="BXM8"/>
      <c r="BXN8"/>
      <c r="BXO8"/>
      <c r="BXP8"/>
      <c r="BXQ8"/>
      <c r="BXR8"/>
      <c r="BXS8"/>
      <c r="BXT8"/>
      <c r="BXU8"/>
      <c r="BXV8"/>
      <c r="BXW8"/>
      <c r="BXX8"/>
      <c r="BXY8"/>
      <c r="BXZ8"/>
      <c r="BYA8"/>
      <c r="BYB8"/>
      <c r="BYC8"/>
      <c r="BYD8"/>
      <c r="BYE8"/>
      <c r="BYF8"/>
      <c r="BYG8"/>
      <c r="BYH8"/>
      <c r="BYI8"/>
      <c r="BYJ8"/>
      <c r="BYK8"/>
      <c r="BYL8"/>
      <c r="BYM8"/>
      <c r="BYN8"/>
      <c r="BYO8"/>
      <c r="BYP8"/>
      <c r="BYQ8"/>
      <c r="BYR8"/>
      <c r="BYS8"/>
      <c r="BYT8"/>
      <c r="BYU8"/>
      <c r="BYV8"/>
      <c r="BYW8"/>
      <c r="BYX8"/>
      <c r="BYY8"/>
      <c r="BYZ8"/>
      <c r="BZA8"/>
      <c r="BZB8"/>
      <c r="BZC8"/>
      <c r="BZD8"/>
      <c r="BZE8"/>
      <c r="BZF8"/>
      <c r="BZG8"/>
      <c r="BZH8"/>
      <c r="BZI8"/>
      <c r="BZJ8"/>
      <c r="BZK8"/>
      <c r="BZL8"/>
      <c r="BZM8"/>
      <c r="BZN8"/>
      <c r="BZO8"/>
      <c r="BZP8"/>
      <c r="BZQ8"/>
      <c r="BZR8"/>
      <c r="BZS8"/>
      <c r="BZT8"/>
      <c r="BZU8"/>
      <c r="BZV8"/>
      <c r="BZW8"/>
      <c r="BZX8"/>
      <c r="BZY8"/>
      <c r="BZZ8"/>
      <c r="CAA8"/>
      <c r="CAB8"/>
      <c r="CAC8"/>
      <c r="CAD8"/>
      <c r="CAE8"/>
      <c r="CAF8"/>
      <c r="CAG8"/>
      <c r="CAH8"/>
      <c r="CAI8"/>
      <c r="CAJ8"/>
      <c r="CAK8"/>
      <c r="CAL8"/>
      <c r="CAM8"/>
      <c r="CAN8"/>
      <c r="CAO8"/>
      <c r="CAP8"/>
      <c r="CAQ8"/>
      <c r="CAR8"/>
      <c r="CAS8"/>
      <c r="CAT8"/>
      <c r="CAU8"/>
      <c r="CAV8"/>
      <c r="CAW8"/>
      <c r="CAX8"/>
      <c r="CAY8"/>
      <c r="CAZ8"/>
      <c r="CBA8"/>
      <c r="CBB8"/>
      <c r="CBC8"/>
      <c r="CBD8"/>
      <c r="CBE8"/>
      <c r="CBF8"/>
      <c r="CBG8"/>
      <c r="CBH8"/>
      <c r="CBI8"/>
      <c r="CBJ8"/>
      <c r="CBK8"/>
      <c r="CBL8"/>
      <c r="CBM8"/>
      <c r="CBN8"/>
      <c r="CBO8"/>
      <c r="CBP8"/>
      <c r="CBQ8"/>
      <c r="CBR8"/>
      <c r="CBS8"/>
      <c r="CBT8"/>
      <c r="CBU8"/>
      <c r="CBV8"/>
      <c r="CBW8"/>
      <c r="CBX8"/>
      <c r="CBY8"/>
      <c r="CBZ8"/>
      <c r="CCA8"/>
      <c r="CCB8"/>
      <c r="CCC8"/>
      <c r="CCD8"/>
      <c r="CCE8"/>
      <c r="CCF8"/>
      <c r="CCG8"/>
      <c r="CCH8"/>
      <c r="CCI8"/>
      <c r="CCJ8"/>
      <c r="CCK8"/>
      <c r="CCL8"/>
      <c r="CCM8"/>
      <c r="CCN8"/>
      <c r="CCO8"/>
      <c r="CCP8"/>
      <c r="CCQ8"/>
      <c r="CCR8"/>
      <c r="CCS8"/>
      <c r="CCT8"/>
      <c r="CCU8"/>
      <c r="CCV8"/>
      <c r="CCW8"/>
      <c r="CCX8"/>
      <c r="CCY8"/>
      <c r="CCZ8"/>
      <c r="CDA8"/>
      <c r="CDB8"/>
      <c r="CDC8"/>
      <c r="CDD8"/>
      <c r="CDE8"/>
      <c r="CDF8"/>
      <c r="CDG8"/>
      <c r="CDH8"/>
      <c r="CDI8"/>
      <c r="CDJ8"/>
      <c r="CDK8"/>
      <c r="CDL8"/>
      <c r="CDM8"/>
      <c r="CDN8"/>
      <c r="CDO8"/>
      <c r="CDP8"/>
      <c r="CDQ8"/>
      <c r="CDR8"/>
      <c r="CDS8"/>
      <c r="CDT8"/>
      <c r="CDU8"/>
      <c r="CDV8"/>
      <c r="CDW8"/>
      <c r="CDX8"/>
      <c r="CDY8"/>
      <c r="CDZ8"/>
      <c r="CEA8"/>
      <c r="CEB8"/>
      <c r="CEC8"/>
      <c r="CED8"/>
      <c r="CEE8"/>
      <c r="CEF8"/>
      <c r="CEG8"/>
      <c r="CEH8"/>
      <c r="CEI8"/>
      <c r="CEJ8"/>
      <c r="CEK8"/>
      <c r="CEL8"/>
      <c r="CEM8"/>
      <c r="CEN8"/>
      <c r="CEO8"/>
      <c r="CEP8"/>
      <c r="CEQ8"/>
      <c r="CER8"/>
      <c r="CES8"/>
      <c r="CET8"/>
      <c r="CEU8"/>
      <c r="CEV8"/>
      <c r="CEW8"/>
      <c r="CEX8"/>
      <c r="CEY8"/>
      <c r="CEZ8"/>
      <c r="CFA8"/>
      <c r="CFB8"/>
      <c r="CFC8"/>
      <c r="CFD8"/>
      <c r="CFE8"/>
      <c r="CFF8"/>
      <c r="CFG8"/>
      <c r="CFH8"/>
      <c r="CFI8"/>
      <c r="CFJ8"/>
      <c r="CFK8"/>
      <c r="CFL8"/>
      <c r="CFM8"/>
      <c r="CFN8"/>
      <c r="CFO8"/>
      <c r="CFP8"/>
      <c r="CFQ8"/>
      <c r="CFR8"/>
      <c r="CFS8"/>
      <c r="CFT8"/>
      <c r="CFU8"/>
      <c r="CFV8"/>
      <c r="CFW8"/>
      <c r="CFX8"/>
      <c r="CFY8"/>
      <c r="CFZ8"/>
      <c r="CGA8"/>
      <c r="CGB8"/>
      <c r="CGC8"/>
      <c r="CGD8"/>
      <c r="CGE8"/>
      <c r="CGF8"/>
      <c r="CGG8"/>
      <c r="CGH8"/>
      <c r="CGI8"/>
      <c r="CGJ8"/>
      <c r="CGK8"/>
      <c r="CGL8"/>
      <c r="CGM8"/>
      <c r="CGN8"/>
      <c r="CGO8"/>
      <c r="CGP8"/>
      <c r="CGQ8"/>
      <c r="CGR8"/>
      <c r="CGS8"/>
      <c r="CGT8"/>
      <c r="CGU8"/>
      <c r="CGV8"/>
      <c r="CGW8"/>
      <c r="CGX8"/>
      <c r="CGY8"/>
      <c r="CGZ8"/>
      <c r="CHA8"/>
      <c r="CHB8"/>
      <c r="CHC8"/>
      <c r="CHD8"/>
      <c r="CHE8"/>
      <c r="CHF8"/>
      <c r="CHG8"/>
      <c r="CHH8"/>
      <c r="CHI8"/>
      <c r="CHJ8"/>
      <c r="CHK8"/>
      <c r="CHL8"/>
      <c r="CHM8"/>
      <c r="CHN8"/>
      <c r="CHO8"/>
      <c r="CHP8"/>
      <c r="CHQ8"/>
      <c r="CHR8"/>
      <c r="CHS8"/>
      <c r="CHT8"/>
      <c r="CHU8"/>
      <c r="CHV8"/>
      <c r="CHW8"/>
      <c r="CHX8"/>
      <c r="CHY8"/>
      <c r="CHZ8"/>
      <c r="CIA8"/>
      <c r="CIB8"/>
      <c r="CIC8"/>
      <c r="CID8"/>
      <c r="CIE8"/>
      <c r="CIF8"/>
      <c r="CIG8"/>
      <c r="CIH8"/>
      <c r="CII8"/>
      <c r="CIJ8"/>
      <c r="CIK8"/>
      <c r="CIL8"/>
      <c r="CIM8"/>
      <c r="CIN8"/>
      <c r="CIO8"/>
      <c r="CIP8"/>
      <c r="CIQ8"/>
      <c r="CIR8"/>
      <c r="CIS8"/>
      <c r="CIT8"/>
      <c r="CIU8"/>
      <c r="CIV8"/>
      <c r="CIW8"/>
      <c r="CIX8"/>
      <c r="CIY8"/>
      <c r="CIZ8"/>
      <c r="CJA8"/>
      <c r="CJB8"/>
      <c r="CJC8"/>
      <c r="CJD8"/>
      <c r="CJE8"/>
      <c r="CJF8"/>
      <c r="CJG8"/>
      <c r="CJH8"/>
      <c r="CJI8"/>
      <c r="CJJ8"/>
      <c r="CJK8"/>
      <c r="CJL8"/>
      <c r="CJM8"/>
      <c r="CJN8"/>
      <c r="CJO8"/>
      <c r="CJP8"/>
      <c r="CJQ8"/>
      <c r="CJR8"/>
      <c r="CJS8"/>
      <c r="CJT8"/>
      <c r="CJU8"/>
      <c r="CJV8"/>
      <c r="CJW8"/>
      <c r="CJX8"/>
      <c r="CJY8"/>
      <c r="CJZ8"/>
      <c r="CKA8"/>
      <c r="CKB8"/>
      <c r="CKC8"/>
      <c r="CKD8"/>
      <c r="CKE8"/>
      <c r="CKF8"/>
      <c r="CKG8"/>
      <c r="CKH8"/>
      <c r="CKI8"/>
      <c r="CKJ8"/>
      <c r="CKK8"/>
      <c r="CKL8"/>
      <c r="CKM8"/>
      <c r="CKN8"/>
      <c r="CKO8"/>
      <c r="CKP8"/>
      <c r="CKQ8"/>
      <c r="CKR8"/>
      <c r="CKS8"/>
      <c r="CKT8"/>
      <c r="CKU8"/>
      <c r="CKV8"/>
      <c r="CKW8"/>
      <c r="CKX8"/>
      <c r="CKY8"/>
      <c r="CKZ8"/>
      <c r="CLA8"/>
      <c r="CLB8"/>
      <c r="CLC8"/>
      <c r="CLD8"/>
      <c r="CLE8"/>
      <c r="CLF8"/>
      <c r="CLG8"/>
      <c r="CLH8"/>
      <c r="CLI8"/>
      <c r="CLJ8"/>
      <c r="CLK8"/>
      <c r="CLL8"/>
      <c r="CLM8"/>
      <c r="CLN8"/>
      <c r="CLO8"/>
      <c r="CLP8"/>
      <c r="CLQ8"/>
      <c r="CLR8"/>
      <c r="CLS8"/>
      <c r="CLT8"/>
      <c r="CLU8"/>
      <c r="CLV8"/>
      <c r="CLW8"/>
      <c r="CLX8"/>
      <c r="CLY8"/>
      <c r="CLZ8"/>
      <c r="CMA8"/>
      <c r="CMB8"/>
      <c r="CMC8"/>
      <c r="CMD8"/>
      <c r="CME8"/>
      <c r="CMF8"/>
      <c r="CMG8"/>
      <c r="CMH8"/>
      <c r="CMI8"/>
      <c r="CMJ8"/>
      <c r="CMK8"/>
      <c r="CML8"/>
      <c r="CMM8"/>
      <c r="CMN8"/>
      <c r="CMO8"/>
      <c r="CMP8"/>
      <c r="CMQ8"/>
      <c r="CMR8"/>
      <c r="CMS8"/>
      <c r="CMT8"/>
      <c r="CMU8"/>
      <c r="CMV8"/>
      <c r="CMW8"/>
      <c r="CMX8"/>
      <c r="CMY8"/>
      <c r="CMZ8"/>
      <c r="CNA8"/>
      <c r="CNB8"/>
      <c r="CNC8"/>
      <c r="CND8"/>
      <c r="CNE8"/>
      <c r="CNF8"/>
      <c r="CNG8"/>
      <c r="CNH8"/>
      <c r="CNI8"/>
      <c r="CNJ8"/>
      <c r="CNK8"/>
      <c r="CNL8"/>
      <c r="CNM8"/>
      <c r="CNN8"/>
      <c r="CNO8"/>
      <c r="CNP8"/>
      <c r="CNQ8"/>
      <c r="CNR8"/>
      <c r="CNS8"/>
      <c r="CNT8"/>
      <c r="CNU8"/>
      <c r="CNV8"/>
      <c r="CNW8"/>
      <c r="CNX8"/>
      <c r="CNY8"/>
      <c r="CNZ8"/>
      <c r="COA8"/>
      <c r="COB8"/>
      <c r="COC8"/>
      <c r="COD8"/>
      <c r="COE8"/>
      <c r="COF8"/>
      <c r="COG8"/>
      <c r="COH8"/>
      <c r="COI8"/>
      <c r="COJ8"/>
      <c r="COK8"/>
      <c r="COL8"/>
      <c r="COM8"/>
      <c r="CON8"/>
      <c r="COO8"/>
      <c r="COP8"/>
      <c r="COQ8"/>
      <c r="COR8"/>
      <c r="COS8"/>
      <c r="COT8"/>
      <c r="COU8"/>
      <c r="COV8"/>
      <c r="COW8"/>
      <c r="COX8"/>
      <c r="COY8"/>
      <c r="COZ8"/>
      <c r="CPA8"/>
      <c r="CPB8"/>
      <c r="CPC8"/>
      <c r="CPD8"/>
      <c r="CPE8"/>
      <c r="CPF8"/>
      <c r="CPG8"/>
      <c r="CPH8"/>
      <c r="CPI8"/>
      <c r="CPJ8"/>
      <c r="CPK8"/>
      <c r="CPL8"/>
      <c r="CPM8"/>
      <c r="CPN8"/>
      <c r="CPO8"/>
      <c r="CPP8"/>
      <c r="CPQ8"/>
      <c r="CPR8"/>
      <c r="CPS8"/>
      <c r="CPT8"/>
      <c r="CPU8"/>
      <c r="CPV8"/>
      <c r="CPW8"/>
      <c r="CPX8"/>
      <c r="CPY8"/>
      <c r="CPZ8"/>
      <c r="CQA8"/>
      <c r="CQB8"/>
      <c r="CQC8"/>
      <c r="CQD8"/>
      <c r="CQE8"/>
      <c r="CQF8"/>
      <c r="CQG8"/>
      <c r="CQH8"/>
      <c r="CQI8"/>
      <c r="CQJ8"/>
      <c r="CQK8"/>
      <c r="CQL8"/>
      <c r="CQM8"/>
      <c r="CQN8"/>
      <c r="CQO8"/>
      <c r="CQP8"/>
      <c r="CQQ8"/>
      <c r="CQR8"/>
      <c r="CQS8"/>
      <c r="CQT8"/>
      <c r="CQU8"/>
      <c r="CQV8"/>
      <c r="CQW8"/>
      <c r="CQX8"/>
      <c r="CQY8"/>
      <c r="CQZ8"/>
      <c r="CRA8"/>
      <c r="CRB8"/>
      <c r="CRC8"/>
      <c r="CRD8"/>
      <c r="CRE8"/>
      <c r="CRF8"/>
      <c r="CRG8"/>
      <c r="CRH8"/>
      <c r="CRI8"/>
      <c r="CRJ8"/>
      <c r="CRK8"/>
      <c r="CRL8"/>
      <c r="CRM8"/>
      <c r="CRN8"/>
      <c r="CRO8"/>
      <c r="CRP8"/>
      <c r="CRQ8"/>
      <c r="CRR8"/>
      <c r="CRS8"/>
      <c r="CRT8"/>
      <c r="CRU8"/>
      <c r="CRV8"/>
      <c r="CRW8"/>
      <c r="CRX8"/>
      <c r="CRY8"/>
      <c r="CRZ8"/>
      <c r="CSA8"/>
      <c r="CSB8"/>
      <c r="CSC8"/>
      <c r="CSD8"/>
      <c r="CSE8"/>
      <c r="CSF8"/>
      <c r="CSG8"/>
      <c r="CSH8"/>
      <c r="CSI8"/>
      <c r="CSJ8"/>
      <c r="CSK8"/>
      <c r="CSL8"/>
      <c r="CSM8"/>
      <c r="CSN8"/>
      <c r="CSO8"/>
      <c r="CSP8"/>
      <c r="CSQ8"/>
      <c r="CSR8"/>
      <c r="CSS8"/>
      <c r="CST8"/>
      <c r="CSU8"/>
      <c r="CSV8"/>
      <c r="CSW8"/>
      <c r="CSX8"/>
      <c r="CSY8"/>
      <c r="CSZ8"/>
      <c r="CTA8"/>
      <c r="CTB8"/>
      <c r="CTC8"/>
      <c r="CTD8"/>
      <c r="CTE8"/>
      <c r="CTF8"/>
      <c r="CTG8"/>
      <c r="CTH8"/>
      <c r="CTI8"/>
      <c r="CTJ8"/>
      <c r="CTK8"/>
      <c r="CTL8"/>
      <c r="CTM8"/>
      <c r="CTN8"/>
      <c r="CTO8"/>
      <c r="CTP8"/>
      <c r="CTQ8"/>
      <c r="CTR8"/>
      <c r="CTS8"/>
      <c r="CTT8"/>
      <c r="CTU8"/>
      <c r="CTV8"/>
      <c r="CTW8"/>
      <c r="CTX8"/>
      <c r="CTY8"/>
      <c r="CTZ8"/>
      <c r="CUA8"/>
      <c r="CUB8"/>
      <c r="CUC8"/>
      <c r="CUD8"/>
      <c r="CUE8"/>
      <c r="CUF8"/>
      <c r="CUG8"/>
      <c r="CUH8"/>
      <c r="CUI8"/>
      <c r="CUJ8"/>
      <c r="CUK8"/>
      <c r="CUL8"/>
      <c r="CUM8"/>
      <c r="CUN8"/>
      <c r="CUO8"/>
      <c r="CUP8"/>
      <c r="CUQ8"/>
      <c r="CUR8"/>
      <c r="CUS8"/>
      <c r="CUT8"/>
      <c r="CUU8"/>
      <c r="CUV8"/>
      <c r="CUW8"/>
      <c r="CUX8"/>
      <c r="CUY8"/>
      <c r="CUZ8"/>
      <c r="CVA8"/>
      <c r="CVB8"/>
      <c r="CVC8"/>
      <c r="CVD8"/>
      <c r="CVE8"/>
      <c r="CVF8"/>
      <c r="CVG8"/>
      <c r="CVH8"/>
      <c r="CVI8"/>
      <c r="CVJ8"/>
      <c r="CVK8"/>
      <c r="CVL8"/>
      <c r="CVM8"/>
      <c r="CVN8"/>
      <c r="CVO8"/>
      <c r="CVP8"/>
      <c r="CVQ8"/>
      <c r="CVR8"/>
      <c r="CVS8"/>
      <c r="CVT8"/>
      <c r="CVU8"/>
      <c r="CVV8"/>
      <c r="CVW8"/>
      <c r="CVX8"/>
      <c r="CVY8"/>
      <c r="CVZ8"/>
      <c r="CWA8"/>
      <c r="CWB8"/>
      <c r="CWC8"/>
      <c r="CWD8"/>
      <c r="CWE8"/>
      <c r="CWF8"/>
      <c r="CWG8"/>
      <c r="CWH8"/>
      <c r="CWI8"/>
      <c r="CWJ8"/>
      <c r="CWK8"/>
      <c r="CWL8"/>
      <c r="CWM8"/>
      <c r="CWN8"/>
      <c r="CWO8"/>
      <c r="CWP8"/>
      <c r="CWQ8"/>
      <c r="CWR8"/>
      <c r="CWS8"/>
      <c r="CWT8"/>
      <c r="CWU8"/>
      <c r="CWV8"/>
      <c r="CWW8"/>
      <c r="CWX8"/>
      <c r="CWY8"/>
      <c r="CWZ8"/>
      <c r="CXA8"/>
      <c r="CXB8"/>
      <c r="CXC8"/>
      <c r="CXD8"/>
      <c r="CXE8"/>
      <c r="CXF8"/>
      <c r="CXG8"/>
      <c r="CXH8"/>
      <c r="CXI8"/>
      <c r="CXJ8"/>
      <c r="CXK8"/>
      <c r="CXL8"/>
      <c r="CXM8"/>
      <c r="CXN8"/>
      <c r="CXO8"/>
      <c r="CXP8"/>
      <c r="CXQ8"/>
      <c r="CXR8"/>
      <c r="CXS8"/>
      <c r="CXT8"/>
      <c r="CXU8"/>
      <c r="CXV8"/>
      <c r="CXW8"/>
      <c r="CXX8"/>
      <c r="CXY8"/>
      <c r="CXZ8"/>
      <c r="CYA8"/>
      <c r="CYB8"/>
      <c r="CYC8"/>
      <c r="CYD8"/>
      <c r="CYE8"/>
      <c r="CYF8"/>
      <c r="CYG8"/>
      <c r="CYH8"/>
      <c r="CYI8"/>
      <c r="CYJ8"/>
      <c r="CYK8"/>
      <c r="CYL8"/>
      <c r="CYM8"/>
      <c r="CYN8"/>
      <c r="CYO8"/>
      <c r="CYP8"/>
      <c r="CYQ8"/>
      <c r="CYR8"/>
      <c r="CYS8"/>
      <c r="CYT8"/>
      <c r="CYU8"/>
      <c r="CYV8"/>
      <c r="CYW8"/>
      <c r="CYX8"/>
      <c r="CYY8"/>
      <c r="CYZ8"/>
      <c r="CZA8"/>
      <c r="CZB8"/>
      <c r="CZC8"/>
      <c r="CZD8"/>
      <c r="CZE8"/>
      <c r="CZF8"/>
      <c r="CZG8"/>
      <c r="CZH8"/>
      <c r="CZI8"/>
      <c r="CZJ8"/>
      <c r="CZK8"/>
      <c r="CZL8"/>
      <c r="CZM8"/>
      <c r="CZN8"/>
      <c r="CZO8"/>
      <c r="CZP8"/>
      <c r="CZQ8"/>
      <c r="CZR8"/>
      <c r="CZS8"/>
      <c r="CZT8"/>
      <c r="CZU8"/>
      <c r="CZV8"/>
      <c r="CZW8"/>
      <c r="CZX8"/>
      <c r="CZY8"/>
      <c r="CZZ8"/>
      <c r="DAA8"/>
      <c r="DAB8"/>
      <c r="DAC8"/>
      <c r="DAD8"/>
      <c r="DAE8"/>
      <c r="DAF8"/>
      <c r="DAG8"/>
      <c r="DAH8"/>
      <c r="DAI8"/>
      <c r="DAJ8"/>
      <c r="DAK8"/>
      <c r="DAL8"/>
      <c r="DAM8"/>
      <c r="DAN8"/>
      <c r="DAO8"/>
      <c r="DAP8"/>
      <c r="DAQ8"/>
      <c r="DAR8"/>
      <c r="DAS8"/>
      <c r="DAT8"/>
      <c r="DAU8"/>
      <c r="DAV8"/>
      <c r="DAW8"/>
      <c r="DAX8"/>
      <c r="DAY8"/>
      <c r="DAZ8"/>
      <c r="DBA8"/>
      <c r="DBB8"/>
      <c r="DBC8"/>
      <c r="DBD8"/>
      <c r="DBE8"/>
      <c r="DBF8"/>
      <c r="DBG8"/>
      <c r="DBH8"/>
      <c r="DBI8"/>
      <c r="DBJ8"/>
      <c r="DBK8"/>
      <c r="DBL8"/>
      <c r="DBM8"/>
      <c r="DBN8"/>
      <c r="DBO8"/>
      <c r="DBP8"/>
      <c r="DBQ8"/>
      <c r="DBR8"/>
      <c r="DBS8"/>
      <c r="DBT8"/>
      <c r="DBU8"/>
      <c r="DBV8"/>
      <c r="DBW8"/>
      <c r="DBX8"/>
      <c r="DBY8"/>
      <c r="DBZ8"/>
      <c r="DCA8"/>
      <c r="DCB8"/>
      <c r="DCC8"/>
      <c r="DCD8"/>
      <c r="DCE8"/>
      <c r="DCF8"/>
      <c r="DCG8"/>
      <c r="DCH8"/>
      <c r="DCI8"/>
      <c r="DCJ8"/>
      <c r="DCK8"/>
      <c r="DCL8"/>
      <c r="DCM8"/>
      <c r="DCN8"/>
      <c r="DCO8"/>
      <c r="DCP8"/>
      <c r="DCQ8"/>
      <c r="DCR8"/>
      <c r="DCS8"/>
      <c r="DCT8"/>
      <c r="DCU8"/>
      <c r="DCV8"/>
      <c r="DCW8"/>
      <c r="DCX8"/>
      <c r="DCY8"/>
      <c r="DCZ8"/>
      <c r="DDA8"/>
      <c r="DDB8"/>
      <c r="DDC8"/>
      <c r="DDD8"/>
      <c r="DDE8"/>
      <c r="DDF8"/>
      <c r="DDG8"/>
      <c r="DDH8"/>
      <c r="DDI8"/>
      <c r="DDJ8"/>
      <c r="DDK8"/>
      <c r="DDL8"/>
      <c r="DDM8"/>
      <c r="DDN8"/>
      <c r="DDO8"/>
      <c r="DDP8"/>
      <c r="DDQ8"/>
      <c r="DDR8"/>
      <c r="DDS8"/>
      <c r="DDT8"/>
      <c r="DDU8"/>
      <c r="DDV8"/>
      <c r="DDW8"/>
      <c r="DDX8"/>
      <c r="DDY8"/>
      <c r="DDZ8"/>
      <c r="DEA8"/>
      <c r="DEB8"/>
      <c r="DEC8"/>
      <c r="DED8"/>
      <c r="DEE8"/>
      <c r="DEF8"/>
      <c r="DEG8"/>
      <c r="DEH8"/>
      <c r="DEI8"/>
      <c r="DEJ8"/>
      <c r="DEK8"/>
      <c r="DEL8"/>
      <c r="DEM8"/>
      <c r="DEN8"/>
      <c r="DEO8"/>
      <c r="DEP8"/>
      <c r="DEQ8"/>
      <c r="DER8"/>
      <c r="DES8"/>
      <c r="DET8"/>
      <c r="DEU8"/>
      <c r="DEV8"/>
      <c r="DEW8"/>
      <c r="DEX8"/>
      <c r="DEY8"/>
      <c r="DEZ8"/>
      <c r="DFA8"/>
      <c r="DFB8"/>
      <c r="DFC8"/>
      <c r="DFD8"/>
      <c r="DFE8"/>
      <c r="DFF8"/>
      <c r="DFG8"/>
      <c r="DFH8"/>
      <c r="DFI8"/>
      <c r="DFJ8"/>
      <c r="DFK8"/>
      <c r="DFL8"/>
      <c r="DFM8"/>
      <c r="DFN8"/>
      <c r="DFO8"/>
      <c r="DFP8"/>
      <c r="DFQ8"/>
      <c r="DFR8"/>
      <c r="DFS8"/>
      <c r="DFT8"/>
      <c r="DFU8"/>
      <c r="DFV8"/>
      <c r="DFW8"/>
      <c r="DFX8"/>
      <c r="DFY8"/>
      <c r="DFZ8"/>
      <c r="DGA8"/>
      <c r="DGB8"/>
      <c r="DGC8"/>
      <c r="DGD8"/>
      <c r="DGE8"/>
      <c r="DGF8"/>
      <c r="DGG8"/>
      <c r="DGH8"/>
      <c r="DGI8"/>
      <c r="DGJ8"/>
      <c r="DGK8"/>
      <c r="DGL8"/>
      <c r="DGM8"/>
      <c r="DGN8"/>
      <c r="DGO8"/>
      <c r="DGP8"/>
      <c r="DGQ8"/>
      <c r="DGR8"/>
      <c r="DGS8"/>
      <c r="DGT8"/>
      <c r="DGU8"/>
      <c r="DGV8"/>
      <c r="DGW8"/>
      <c r="DGX8"/>
      <c r="DGY8"/>
      <c r="DGZ8"/>
      <c r="DHA8"/>
      <c r="DHB8"/>
      <c r="DHC8"/>
      <c r="DHD8"/>
      <c r="DHE8"/>
      <c r="DHF8"/>
      <c r="DHG8"/>
      <c r="DHH8"/>
      <c r="DHI8"/>
      <c r="DHJ8"/>
      <c r="DHK8"/>
      <c r="DHL8"/>
      <c r="DHM8"/>
      <c r="DHN8"/>
      <c r="DHO8"/>
      <c r="DHP8"/>
      <c r="DHQ8"/>
      <c r="DHR8"/>
      <c r="DHS8"/>
      <c r="DHT8"/>
      <c r="DHU8"/>
      <c r="DHV8"/>
      <c r="DHW8"/>
      <c r="DHX8"/>
      <c r="DHY8"/>
      <c r="DHZ8"/>
      <c r="DIA8"/>
      <c r="DIB8"/>
      <c r="DIC8"/>
      <c r="DID8"/>
      <c r="DIE8"/>
      <c r="DIF8"/>
      <c r="DIG8"/>
      <c r="DIH8"/>
      <c r="DII8"/>
      <c r="DIJ8"/>
      <c r="DIK8"/>
      <c r="DIL8"/>
      <c r="DIM8"/>
      <c r="DIN8"/>
      <c r="DIO8"/>
      <c r="DIP8"/>
      <c r="DIQ8"/>
      <c r="DIR8"/>
      <c r="DIS8"/>
      <c r="DIT8"/>
      <c r="DIU8"/>
      <c r="DIV8"/>
      <c r="DIW8"/>
      <c r="DIX8"/>
      <c r="DIY8"/>
      <c r="DIZ8"/>
      <c r="DJA8"/>
      <c r="DJB8"/>
      <c r="DJC8"/>
      <c r="DJD8"/>
      <c r="DJE8"/>
      <c r="DJF8"/>
      <c r="DJG8"/>
      <c r="DJH8"/>
      <c r="DJI8"/>
      <c r="DJJ8"/>
      <c r="DJK8"/>
      <c r="DJL8"/>
      <c r="DJM8"/>
      <c r="DJN8"/>
      <c r="DJO8"/>
      <c r="DJP8"/>
      <c r="DJQ8"/>
      <c r="DJR8"/>
      <c r="DJS8"/>
      <c r="DJT8"/>
      <c r="DJU8"/>
      <c r="DJV8"/>
      <c r="DJW8"/>
      <c r="DJX8"/>
      <c r="DJY8"/>
      <c r="DJZ8"/>
      <c r="DKA8"/>
      <c r="DKB8"/>
      <c r="DKC8"/>
      <c r="DKD8"/>
      <c r="DKE8"/>
      <c r="DKF8"/>
      <c r="DKG8"/>
      <c r="DKH8"/>
      <c r="DKI8"/>
      <c r="DKJ8"/>
      <c r="DKK8"/>
      <c r="DKL8"/>
      <c r="DKM8"/>
      <c r="DKN8"/>
      <c r="DKO8"/>
      <c r="DKP8"/>
      <c r="DKQ8"/>
      <c r="DKR8"/>
      <c r="DKS8"/>
      <c r="DKT8"/>
      <c r="DKU8"/>
      <c r="DKV8"/>
      <c r="DKW8"/>
      <c r="DKX8"/>
      <c r="DKY8"/>
      <c r="DKZ8"/>
      <c r="DLA8"/>
      <c r="DLB8"/>
      <c r="DLC8"/>
      <c r="DLD8"/>
      <c r="DLE8"/>
      <c r="DLF8"/>
      <c r="DLG8"/>
      <c r="DLH8"/>
      <c r="DLI8"/>
      <c r="DLJ8"/>
      <c r="DLK8"/>
      <c r="DLL8"/>
      <c r="DLM8"/>
      <c r="DLN8"/>
      <c r="DLO8"/>
      <c r="DLP8"/>
      <c r="DLQ8"/>
      <c r="DLR8"/>
      <c r="DLS8"/>
      <c r="DLT8"/>
      <c r="DLU8"/>
      <c r="DLV8"/>
      <c r="DLW8"/>
      <c r="DLX8"/>
      <c r="DLY8"/>
      <c r="DLZ8"/>
      <c r="DMA8"/>
      <c r="DMB8"/>
      <c r="DMC8"/>
      <c r="DMD8"/>
      <c r="DME8"/>
      <c r="DMF8"/>
      <c r="DMG8"/>
      <c r="DMH8"/>
      <c r="DMI8"/>
      <c r="DMJ8"/>
      <c r="DMK8"/>
      <c r="DML8"/>
      <c r="DMM8"/>
      <c r="DMN8"/>
      <c r="DMO8"/>
      <c r="DMP8"/>
      <c r="DMQ8"/>
      <c r="DMR8"/>
      <c r="DMS8"/>
      <c r="DMT8"/>
      <c r="DMU8"/>
      <c r="DMV8"/>
      <c r="DMW8"/>
      <c r="DMX8"/>
      <c r="DMY8"/>
      <c r="DMZ8"/>
      <c r="DNA8"/>
      <c r="DNB8"/>
      <c r="DNC8"/>
      <c r="DND8"/>
      <c r="DNE8"/>
      <c r="DNF8"/>
      <c r="DNG8"/>
      <c r="DNH8"/>
      <c r="DNI8"/>
      <c r="DNJ8"/>
      <c r="DNK8"/>
      <c r="DNL8"/>
      <c r="DNM8"/>
      <c r="DNN8"/>
      <c r="DNO8"/>
      <c r="DNP8"/>
      <c r="DNQ8"/>
      <c r="DNR8"/>
      <c r="DNS8"/>
      <c r="DNT8"/>
      <c r="DNU8"/>
      <c r="DNV8"/>
      <c r="DNW8"/>
      <c r="DNX8"/>
      <c r="DNY8"/>
      <c r="DNZ8"/>
      <c r="DOA8"/>
      <c r="DOB8"/>
      <c r="DOC8"/>
      <c r="DOD8"/>
      <c r="DOE8"/>
      <c r="DOF8"/>
      <c r="DOG8"/>
      <c r="DOH8"/>
      <c r="DOI8"/>
      <c r="DOJ8"/>
      <c r="DOK8"/>
      <c r="DOL8"/>
      <c r="DOM8"/>
      <c r="DON8"/>
      <c r="DOO8"/>
      <c r="DOP8"/>
      <c r="DOQ8"/>
      <c r="DOR8"/>
      <c r="DOS8"/>
      <c r="DOT8"/>
      <c r="DOU8"/>
      <c r="DOV8"/>
      <c r="DOW8"/>
      <c r="DOX8"/>
      <c r="DOY8"/>
      <c r="DOZ8"/>
      <c r="DPA8"/>
      <c r="DPB8"/>
      <c r="DPC8"/>
      <c r="DPD8"/>
      <c r="DPE8"/>
      <c r="DPF8"/>
      <c r="DPG8"/>
      <c r="DPH8"/>
      <c r="DPI8"/>
      <c r="DPJ8"/>
      <c r="DPK8"/>
      <c r="DPL8"/>
      <c r="DPM8"/>
      <c r="DPN8"/>
      <c r="DPO8"/>
      <c r="DPP8"/>
      <c r="DPQ8"/>
      <c r="DPR8"/>
      <c r="DPS8"/>
      <c r="DPT8"/>
      <c r="DPU8"/>
      <c r="DPV8"/>
      <c r="DPW8"/>
      <c r="DPX8"/>
      <c r="DPY8"/>
      <c r="DPZ8"/>
      <c r="DQA8"/>
      <c r="DQB8"/>
      <c r="DQC8"/>
      <c r="DQD8"/>
      <c r="DQE8"/>
      <c r="DQF8"/>
      <c r="DQG8"/>
      <c r="DQH8"/>
      <c r="DQI8"/>
      <c r="DQJ8"/>
      <c r="DQK8"/>
      <c r="DQL8"/>
      <c r="DQM8"/>
      <c r="DQN8"/>
      <c r="DQO8"/>
      <c r="DQP8"/>
      <c r="DQQ8"/>
      <c r="DQR8"/>
      <c r="DQS8"/>
      <c r="DQT8"/>
      <c r="DQU8"/>
      <c r="DQV8"/>
      <c r="DQW8"/>
      <c r="DQX8"/>
      <c r="DQY8"/>
      <c r="DQZ8"/>
      <c r="DRA8"/>
      <c r="DRB8"/>
      <c r="DRC8"/>
      <c r="DRD8"/>
      <c r="DRE8"/>
      <c r="DRF8"/>
      <c r="DRG8"/>
      <c r="DRH8"/>
      <c r="DRI8"/>
      <c r="DRJ8"/>
      <c r="DRK8"/>
      <c r="DRL8"/>
      <c r="DRM8"/>
      <c r="DRN8"/>
      <c r="DRO8"/>
      <c r="DRP8"/>
      <c r="DRQ8"/>
      <c r="DRR8"/>
      <c r="DRS8"/>
      <c r="DRT8"/>
      <c r="DRU8"/>
      <c r="DRV8"/>
      <c r="DRW8"/>
      <c r="DRX8"/>
      <c r="DRY8"/>
      <c r="DRZ8"/>
      <c r="DSA8"/>
      <c r="DSB8"/>
      <c r="DSC8"/>
      <c r="DSD8"/>
      <c r="DSE8"/>
      <c r="DSF8"/>
      <c r="DSG8"/>
      <c r="DSH8"/>
      <c r="DSI8"/>
      <c r="DSJ8"/>
      <c r="DSK8"/>
      <c r="DSL8"/>
      <c r="DSM8"/>
      <c r="DSN8"/>
      <c r="DSO8"/>
      <c r="DSP8"/>
      <c r="DSQ8"/>
      <c r="DSR8"/>
      <c r="DSS8"/>
      <c r="DST8"/>
      <c r="DSU8"/>
      <c r="DSV8"/>
      <c r="DSW8"/>
      <c r="DSX8"/>
      <c r="DSY8"/>
      <c r="DSZ8"/>
      <c r="DTA8"/>
      <c r="DTB8"/>
      <c r="DTC8"/>
      <c r="DTD8"/>
      <c r="DTE8"/>
      <c r="DTF8"/>
      <c r="DTG8"/>
      <c r="DTH8"/>
      <c r="DTI8"/>
      <c r="DTJ8"/>
      <c r="DTK8"/>
      <c r="DTL8"/>
      <c r="DTM8"/>
      <c r="DTN8"/>
      <c r="DTO8"/>
      <c r="DTP8"/>
      <c r="DTQ8"/>
      <c r="DTR8"/>
      <c r="DTS8"/>
      <c r="DTT8"/>
      <c r="DTU8"/>
      <c r="DTV8"/>
      <c r="DTW8"/>
      <c r="DTX8"/>
      <c r="DTY8"/>
      <c r="DTZ8"/>
      <c r="DUA8"/>
      <c r="DUB8"/>
      <c r="DUC8"/>
      <c r="DUD8"/>
      <c r="DUE8"/>
      <c r="DUF8"/>
      <c r="DUG8"/>
      <c r="DUH8"/>
      <c r="DUI8"/>
      <c r="DUJ8"/>
      <c r="DUK8"/>
      <c r="DUL8"/>
      <c r="DUM8"/>
      <c r="DUN8"/>
      <c r="DUO8"/>
      <c r="DUP8"/>
      <c r="DUQ8"/>
      <c r="DUR8"/>
      <c r="DUS8"/>
      <c r="DUT8"/>
      <c r="DUU8"/>
      <c r="DUV8"/>
      <c r="DUW8"/>
      <c r="DUX8"/>
      <c r="DUY8"/>
      <c r="DUZ8"/>
      <c r="DVA8"/>
      <c r="DVB8"/>
      <c r="DVC8"/>
      <c r="DVD8"/>
      <c r="DVE8"/>
      <c r="DVF8"/>
      <c r="DVG8"/>
      <c r="DVH8"/>
      <c r="DVI8"/>
      <c r="DVJ8"/>
      <c r="DVK8"/>
      <c r="DVL8"/>
      <c r="DVM8"/>
      <c r="DVN8"/>
      <c r="DVO8"/>
      <c r="DVP8"/>
      <c r="DVQ8"/>
      <c r="DVR8"/>
      <c r="DVS8"/>
      <c r="DVT8"/>
      <c r="DVU8"/>
      <c r="DVV8"/>
      <c r="DVW8"/>
      <c r="DVX8"/>
      <c r="DVY8"/>
      <c r="DVZ8"/>
      <c r="DWA8"/>
      <c r="DWB8"/>
      <c r="DWC8"/>
      <c r="DWD8"/>
      <c r="DWE8"/>
      <c r="DWF8"/>
      <c r="DWG8"/>
      <c r="DWH8"/>
      <c r="DWI8"/>
      <c r="DWJ8"/>
      <c r="DWK8"/>
      <c r="DWL8"/>
      <c r="DWM8"/>
      <c r="DWN8"/>
      <c r="DWO8"/>
      <c r="DWP8"/>
      <c r="DWQ8"/>
      <c r="DWR8"/>
      <c r="DWS8"/>
      <c r="DWT8"/>
      <c r="DWU8"/>
      <c r="DWV8"/>
      <c r="DWW8"/>
      <c r="DWX8"/>
      <c r="DWY8"/>
      <c r="DWZ8"/>
      <c r="DXA8"/>
      <c r="DXB8"/>
      <c r="DXC8"/>
      <c r="DXD8"/>
      <c r="DXE8"/>
      <c r="DXF8"/>
      <c r="DXG8"/>
      <c r="DXH8"/>
      <c r="DXI8"/>
      <c r="DXJ8"/>
      <c r="DXK8"/>
      <c r="DXL8"/>
      <c r="DXM8"/>
      <c r="DXN8"/>
      <c r="DXO8"/>
      <c r="DXP8"/>
      <c r="DXQ8"/>
      <c r="DXR8"/>
      <c r="DXS8"/>
      <c r="DXT8"/>
      <c r="DXU8"/>
      <c r="DXV8"/>
      <c r="DXW8"/>
      <c r="DXX8"/>
      <c r="DXY8"/>
      <c r="DXZ8"/>
      <c r="DYA8"/>
      <c r="DYB8"/>
      <c r="DYC8"/>
      <c r="DYD8"/>
      <c r="DYE8"/>
      <c r="DYF8"/>
      <c r="DYG8"/>
      <c r="DYH8"/>
      <c r="DYI8"/>
      <c r="DYJ8"/>
      <c r="DYK8"/>
      <c r="DYL8"/>
      <c r="DYM8"/>
      <c r="DYN8"/>
      <c r="DYO8"/>
      <c r="DYP8"/>
      <c r="DYQ8"/>
      <c r="DYR8"/>
      <c r="DYS8"/>
      <c r="DYT8"/>
      <c r="DYU8"/>
      <c r="DYV8"/>
      <c r="DYW8"/>
      <c r="DYX8"/>
      <c r="DYY8"/>
      <c r="DYZ8"/>
      <c r="DZA8"/>
      <c r="DZB8"/>
      <c r="DZC8"/>
      <c r="DZD8"/>
      <c r="DZE8"/>
      <c r="DZF8"/>
      <c r="DZG8"/>
      <c r="DZH8"/>
      <c r="DZI8"/>
      <c r="DZJ8"/>
      <c r="DZK8"/>
      <c r="DZL8"/>
      <c r="DZM8"/>
      <c r="DZN8"/>
      <c r="DZO8"/>
      <c r="DZP8"/>
      <c r="DZQ8"/>
      <c r="DZR8"/>
      <c r="DZS8"/>
      <c r="DZT8"/>
      <c r="DZU8"/>
      <c r="DZV8"/>
      <c r="DZW8"/>
      <c r="DZX8"/>
      <c r="DZY8"/>
      <c r="DZZ8"/>
      <c r="EAA8"/>
      <c r="EAB8"/>
      <c r="EAC8"/>
      <c r="EAD8"/>
      <c r="EAE8"/>
      <c r="EAF8"/>
      <c r="EAG8"/>
      <c r="EAH8"/>
      <c r="EAI8"/>
      <c r="EAJ8"/>
      <c r="EAK8"/>
      <c r="EAL8"/>
      <c r="EAM8"/>
      <c r="EAN8"/>
      <c r="EAO8"/>
      <c r="EAP8"/>
      <c r="EAQ8"/>
      <c r="EAR8"/>
      <c r="EAS8"/>
      <c r="EAT8"/>
      <c r="EAU8"/>
      <c r="EAV8"/>
      <c r="EAW8"/>
      <c r="EAX8"/>
      <c r="EAY8"/>
      <c r="EAZ8"/>
      <c r="EBA8"/>
      <c r="EBB8"/>
      <c r="EBC8"/>
      <c r="EBD8"/>
      <c r="EBE8"/>
      <c r="EBF8"/>
      <c r="EBG8"/>
      <c r="EBH8"/>
      <c r="EBI8"/>
      <c r="EBJ8"/>
      <c r="EBK8"/>
      <c r="EBL8"/>
      <c r="EBM8"/>
      <c r="EBN8"/>
      <c r="EBO8"/>
      <c r="EBP8"/>
      <c r="EBQ8"/>
      <c r="EBR8"/>
      <c r="EBS8"/>
      <c r="EBT8"/>
      <c r="EBU8"/>
      <c r="EBV8"/>
      <c r="EBW8"/>
      <c r="EBX8"/>
      <c r="EBY8"/>
      <c r="EBZ8"/>
      <c r="ECA8"/>
      <c r="ECB8"/>
      <c r="ECC8"/>
      <c r="ECD8"/>
      <c r="ECE8"/>
      <c r="ECF8"/>
      <c r="ECG8"/>
      <c r="ECH8"/>
      <c r="ECI8"/>
      <c r="ECJ8"/>
      <c r="ECK8"/>
      <c r="ECL8"/>
      <c r="ECM8"/>
      <c r="ECN8"/>
      <c r="ECO8"/>
      <c r="ECP8"/>
      <c r="ECQ8"/>
      <c r="ECR8"/>
      <c r="ECS8"/>
      <c r="ECT8"/>
      <c r="ECU8"/>
      <c r="ECV8"/>
      <c r="ECW8"/>
      <c r="ECX8"/>
      <c r="ECY8"/>
      <c r="ECZ8"/>
      <c r="EDA8"/>
      <c r="EDB8"/>
      <c r="EDC8"/>
      <c r="EDD8"/>
      <c r="EDE8"/>
      <c r="EDF8"/>
      <c r="EDG8"/>
      <c r="EDH8"/>
      <c r="EDI8"/>
      <c r="EDJ8"/>
      <c r="EDK8"/>
      <c r="EDL8"/>
      <c r="EDM8"/>
      <c r="EDN8"/>
      <c r="EDO8"/>
      <c r="EDP8"/>
      <c r="EDQ8"/>
      <c r="EDR8"/>
      <c r="EDS8"/>
      <c r="EDT8"/>
      <c r="EDU8"/>
      <c r="EDV8"/>
      <c r="EDW8"/>
      <c r="EDX8"/>
      <c r="EDY8"/>
      <c r="EDZ8"/>
      <c r="EEA8"/>
      <c r="EEB8"/>
      <c r="EEC8"/>
      <c r="EED8"/>
      <c r="EEE8"/>
      <c r="EEF8"/>
      <c r="EEG8"/>
      <c r="EEH8"/>
      <c r="EEI8"/>
      <c r="EEJ8"/>
      <c r="EEK8"/>
      <c r="EEL8"/>
      <c r="EEM8"/>
      <c r="EEN8"/>
      <c r="EEO8"/>
      <c r="EEP8"/>
      <c r="EEQ8"/>
      <c r="EER8"/>
      <c r="EES8"/>
      <c r="EET8"/>
      <c r="EEU8"/>
      <c r="EEV8"/>
      <c r="EEW8"/>
      <c r="EEX8"/>
      <c r="EEY8"/>
      <c r="EEZ8"/>
      <c r="EFA8"/>
      <c r="EFB8"/>
      <c r="EFC8"/>
      <c r="EFD8"/>
      <c r="EFE8"/>
      <c r="EFF8"/>
      <c r="EFG8"/>
      <c r="EFH8"/>
      <c r="EFI8"/>
      <c r="EFJ8"/>
      <c r="EFK8"/>
      <c r="EFL8"/>
      <c r="EFM8"/>
      <c r="EFN8"/>
      <c r="EFO8"/>
      <c r="EFP8"/>
      <c r="EFQ8"/>
      <c r="EFR8"/>
      <c r="EFS8"/>
      <c r="EFT8"/>
      <c r="EFU8"/>
      <c r="EFV8"/>
      <c r="EFW8"/>
      <c r="EFX8"/>
      <c r="EFY8"/>
      <c r="EFZ8"/>
      <c r="EGA8"/>
      <c r="EGB8"/>
      <c r="EGC8"/>
      <c r="EGD8"/>
      <c r="EGE8"/>
      <c r="EGF8"/>
      <c r="EGG8"/>
      <c r="EGH8"/>
      <c r="EGI8"/>
      <c r="EGJ8"/>
      <c r="EGK8"/>
      <c r="EGL8"/>
      <c r="EGM8"/>
      <c r="EGN8"/>
      <c r="EGO8"/>
      <c r="EGP8"/>
      <c r="EGQ8"/>
      <c r="EGR8"/>
      <c r="EGS8"/>
      <c r="EGT8"/>
      <c r="EGU8"/>
      <c r="EGV8"/>
      <c r="EGW8"/>
      <c r="EGX8"/>
      <c r="EGY8"/>
      <c r="EGZ8"/>
      <c r="EHA8"/>
      <c r="EHB8"/>
      <c r="EHC8"/>
      <c r="EHD8"/>
      <c r="EHE8"/>
      <c r="EHF8"/>
      <c r="EHG8"/>
      <c r="EHH8"/>
      <c r="EHI8"/>
      <c r="EHJ8"/>
      <c r="EHK8"/>
      <c r="EHL8"/>
      <c r="EHM8"/>
      <c r="EHN8"/>
      <c r="EHO8"/>
      <c r="EHP8"/>
      <c r="EHQ8"/>
      <c r="EHR8"/>
      <c r="EHS8"/>
      <c r="EHT8"/>
      <c r="EHU8"/>
      <c r="EHV8"/>
      <c r="EHW8"/>
      <c r="EHX8"/>
      <c r="EHY8"/>
      <c r="EHZ8"/>
      <c r="EIA8"/>
      <c r="EIB8"/>
      <c r="EIC8"/>
      <c r="EID8"/>
      <c r="EIE8"/>
      <c r="EIF8"/>
      <c r="EIG8"/>
      <c r="EIH8"/>
      <c r="EII8"/>
      <c r="EIJ8"/>
      <c r="EIK8"/>
      <c r="EIL8"/>
      <c r="EIM8"/>
      <c r="EIN8"/>
      <c r="EIO8"/>
      <c r="EIP8"/>
      <c r="EIQ8"/>
      <c r="EIR8"/>
      <c r="EIS8"/>
      <c r="EIT8"/>
      <c r="EIU8"/>
      <c r="EIV8"/>
      <c r="EIW8"/>
      <c r="EIX8"/>
      <c r="EIY8"/>
      <c r="EIZ8"/>
      <c r="EJA8"/>
      <c r="EJB8"/>
      <c r="EJC8"/>
      <c r="EJD8"/>
      <c r="EJE8"/>
      <c r="EJF8"/>
      <c r="EJG8"/>
      <c r="EJH8"/>
      <c r="EJI8"/>
      <c r="EJJ8"/>
      <c r="EJK8"/>
      <c r="EJL8"/>
      <c r="EJM8"/>
      <c r="EJN8"/>
      <c r="EJO8"/>
      <c r="EJP8"/>
      <c r="EJQ8"/>
      <c r="EJR8"/>
      <c r="EJS8"/>
      <c r="EJT8"/>
      <c r="EJU8"/>
      <c r="EJV8"/>
      <c r="EJW8"/>
      <c r="EJX8"/>
      <c r="EJY8"/>
      <c r="EJZ8"/>
      <c r="EKA8"/>
      <c r="EKB8"/>
      <c r="EKC8"/>
      <c r="EKD8"/>
      <c r="EKE8"/>
      <c r="EKF8"/>
      <c r="EKG8"/>
      <c r="EKH8"/>
      <c r="EKI8"/>
      <c r="EKJ8"/>
      <c r="EKK8"/>
      <c r="EKL8"/>
      <c r="EKM8"/>
      <c r="EKN8"/>
      <c r="EKO8"/>
      <c r="EKP8"/>
      <c r="EKQ8"/>
      <c r="EKR8"/>
      <c r="EKS8"/>
      <c r="EKT8"/>
      <c r="EKU8"/>
      <c r="EKV8"/>
      <c r="EKW8"/>
      <c r="EKX8"/>
      <c r="EKY8"/>
      <c r="EKZ8"/>
      <c r="ELA8"/>
      <c r="ELB8"/>
      <c r="ELC8"/>
      <c r="ELD8"/>
      <c r="ELE8"/>
      <c r="ELF8"/>
      <c r="ELG8"/>
      <c r="ELH8"/>
      <c r="ELI8"/>
      <c r="ELJ8"/>
      <c r="ELK8"/>
      <c r="ELL8"/>
      <c r="ELM8"/>
      <c r="ELN8"/>
      <c r="ELO8"/>
      <c r="ELP8"/>
      <c r="ELQ8"/>
      <c r="ELR8"/>
      <c r="ELS8"/>
      <c r="ELT8"/>
      <c r="ELU8"/>
      <c r="ELV8"/>
      <c r="ELW8"/>
      <c r="ELX8"/>
      <c r="ELY8"/>
      <c r="ELZ8"/>
      <c r="EMA8"/>
      <c r="EMB8"/>
      <c r="EMC8"/>
      <c r="EMD8"/>
      <c r="EME8"/>
      <c r="EMF8"/>
      <c r="EMG8"/>
      <c r="EMH8"/>
      <c r="EMI8"/>
      <c r="EMJ8"/>
      <c r="EMK8"/>
      <c r="EML8"/>
      <c r="EMM8"/>
      <c r="EMN8"/>
      <c r="EMO8"/>
      <c r="EMP8"/>
      <c r="EMQ8"/>
      <c r="EMR8"/>
      <c r="EMS8"/>
      <c r="EMT8"/>
      <c r="EMU8"/>
      <c r="EMV8"/>
      <c r="EMW8"/>
      <c r="EMX8"/>
      <c r="EMY8"/>
      <c r="EMZ8"/>
      <c r="ENA8"/>
      <c r="ENB8"/>
      <c r="ENC8"/>
      <c r="END8"/>
      <c r="ENE8"/>
      <c r="ENF8"/>
      <c r="ENG8"/>
      <c r="ENH8"/>
      <c r="ENI8"/>
      <c r="ENJ8"/>
      <c r="ENK8"/>
      <c r="ENL8"/>
      <c r="ENM8"/>
      <c r="ENN8"/>
      <c r="ENO8"/>
      <c r="ENP8"/>
      <c r="ENQ8"/>
      <c r="ENR8"/>
      <c r="ENS8"/>
      <c r="ENT8"/>
      <c r="ENU8"/>
      <c r="ENV8"/>
      <c r="ENW8"/>
      <c r="ENX8"/>
      <c r="ENY8"/>
      <c r="ENZ8"/>
      <c r="EOA8"/>
      <c r="EOB8"/>
      <c r="EOC8"/>
      <c r="EOD8"/>
      <c r="EOE8"/>
      <c r="EOF8"/>
      <c r="EOG8"/>
      <c r="EOH8"/>
      <c r="EOI8"/>
      <c r="EOJ8"/>
      <c r="EOK8"/>
      <c r="EOL8"/>
      <c r="EOM8"/>
      <c r="EON8"/>
      <c r="EOO8"/>
      <c r="EOP8"/>
      <c r="EOQ8"/>
      <c r="EOR8"/>
      <c r="EOS8"/>
      <c r="EOT8"/>
      <c r="EOU8"/>
      <c r="EOV8"/>
      <c r="EOW8"/>
      <c r="EOX8"/>
      <c r="EOY8"/>
      <c r="EOZ8"/>
      <c r="EPA8"/>
      <c r="EPB8"/>
      <c r="EPC8"/>
      <c r="EPD8"/>
      <c r="EPE8"/>
      <c r="EPF8"/>
      <c r="EPG8"/>
      <c r="EPH8"/>
      <c r="EPI8"/>
      <c r="EPJ8"/>
      <c r="EPK8"/>
      <c r="EPL8"/>
      <c r="EPM8"/>
      <c r="EPN8"/>
      <c r="EPO8"/>
      <c r="EPP8"/>
      <c r="EPQ8"/>
      <c r="EPR8"/>
      <c r="EPS8"/>
      <c r="EPT8"/>
      <c r="EPU8"/>
      <c r="EPV8"/>
      <c r="EPW8"/>
      <c r="EPX8"/>
      <c r="EPY8"/>
      <c r="EPZ8"/>
      <c r="EQA8"/>
      <c r="EQB8"/>
      <c r="EQC8"/>
      <c r="EQD8"/>
      <c r="EQE8"/>
      <c r="EQF8"/>
      <c r="EQG8"/>
      <c r="EQH8"/>
      <c r="EQI8"/>
      <c r="EQJ8"/>
      <c r="EQK8"/>
      <c r="EQL8"/>
      <c r="EQM8"/>
      <c r="EQN8"/>
      <c r="EQO8"/>
      <c r="EQP8"/>
      <c r="EQQ8"/>
      <c r="EQR8"/>
      <c r="EQS8"/>
      <c r="EQT8"/>
      <c r="EQU8"/>
      <c r="EQV8"/>
      <c r="EQW8"/>
      <c r="EQX8"/>
      <c r="EQY8"/>
      <c r="EQZ8"/>
      <c r="ERA8"/>
      <c r="ERB8"/>
      <c r="ERC8"/>
      <c r="ERD8"/>
      <c r="ERE8"/>
      <c r="ERF8"/>
      <c r="ERG8"/>
      <c r="ERH8"/>
      <c r="ERI8"/>
      <c r="ERJ8"/>
      <c r="ERK8"/>
      <c r="ERL8"/>
      <c r="ERM8"/>
      <c r="ERN8"/>
      <c r="ERO8"/>
      <c r="ERP8"/>
      <c r="ERQ8"/>
      <c r="ERR8"/>
      <c r="ERS8"/>
      <c r="ERT8"/>
      <c r="ERU8"/>
      <c r="ERV8"/>
      <c r="ERW8"/>
      <c r="ERX8"/>
      <c r="ERY8"/>
      <c r="ERZ8"/>
      <c r="ESA8"/>
      <c r="ESB8"/>
      <c r="ESC8"/>
      <c r="ESD8"/>
      <c r="ESE8"/>
      <c r="ESF8"/>
      <c r="ESG8"/>
      <c r="ESH8"/>
      <c r="ESI8"/>
      <c r="ESJ8"/>
      <c r="ESK8"/>
      <c r="ESL8"/>
      <c r="ESM8"/>
      <c r="ESN8"/>
      <c r="ESO8"/>
      <c r="ESP8"/>
      <c r="ESQ8"/>
      <c r="ESR8"/>
      <c r="ESS8"/>
      <c r="EST8"/>
      <c r="ESU8"/>
      <c r="ESV8"/>
      <c r="ESW8"/>
      <c r="ESX8"/>
      <c r="ESY8"/>
      <c r="ESZ8"/>
      <c r="ETA8"/>
      <c r="ETB8"/>
      <c r="ETC8"/>
      <c r="ETD8"/>
      <c r="ETE8"/>
      <c r="ETF8"/>
      <c r="ETG8"/>
      <c r="ETH8"/>
      <c r="ETI8"/>
      <c r="ETJ8"/>
      <c r="ETK8"/>
      <c r="ETL8"/>
      <c r="ETM8"/>
      <c r="ETN8"/>
      <c r="ETO8"/>
      <c r="ETP8"/>
      <c r="ETQ8"/>
      <c r="ETR8"/>
      <c r="ETS8"/>
      <c r="ETT8"/>
      <c r="ETU8"/>
      <c r="ETV8"/>
      <c r="ETW8"/>
      <c r="ETX8"/>
      <c r="ETY8"/>
      <c r="ETZ8"/>
      <c r="EUA8"/>
      <c r="EUB8"/>
      <c r="EUC8"/>
      <c r="EUD8"/>
      <c r="EUE8"/>
      <c r="EUF8"/>
      <c r="EUG8"/>
      <c r="EUH8"/>
      <c r="EUI8"/>
      <c r="EUJ8"/>
      <c r="EUK8"/>
      <c r="EUL8"/>
      <c r="EUM8"/>
      <c r="EUN8"/>
      <c r="EUO8"/>
      <c r="EUP8"/>
      <c r="EUQ8"/>
      <c r="EUR8"/>
      <c r="EUS8"/>
      <c r="EUT8"/>
      <c r="EUU8"/>
      <c r="EUV8"/>
      <c r="EUW8"/>
      <c r="EUX8"/>
      <c r="EUY8"/>
      <c r="EUZ8"/>
      <c r="EVA8"/>
      <c r="EVB8"/>
      <c r="EVC8"/>
      <c r="EVD8"/>
      <c r="EVE8"/>
      <c r="EVF8"/>
      <c r="EVG8"/>
      <c r="EVH8"/>
      <c r="EVI8"/>
      <c r="EVJ8"/>
      <c r="EVK8"/>
      <c r="EVL8"/>
      <c r="EVM8"/>
      <c r="EVN8"/>
      <c r="EVO8"/>
      <c r="EVP8"/>
      <c r="EVQ8"/>
      <c r="EVR8"/>
      <c r="EVS8"/>
      <c r="EVT8"/>
      <c r="EVU8"/>
      <c r="EVV8"/>
      <c r="EVW8"/>
      <c r="EVX8"/>
      <c r="EVY8"/>
      <c r="EVZ8"/>
      <c r="EWA8"/>
      <c r="EWB8"/>
      <c r="EWC8"/>
      <c r="EWD8"/>
      <c r="EWE8"/>
      <c r="EWF8"/>
      <c r="EWG8"/>
      <c r="EWH8"/>
      <c r="EWI8"/>
      <c r="EWJ8"/>
      <c r="EWK8"/>
      <c r="EWL8"/>
      <c r="EWM8"/>
      <c r="EWN8"/>
      <c r="EWO8"/>
      <c r="EWP8"/>
      <c r="EWQ8"/>
      <c r="EWR8"/>
      <c r="EWS8"/>
      <c r="EWT8"/>
      <c r="EWU8"/>
      <c r="EWV8"/>
      <c r="EWW8"/>
      <c r="EWX8"/>
      <c r="EWY8"/>
      <c r="EWZ8"/>
      <c r="EXA8"/>
      <c r="EXB8"/>
      <c r="EXC8"/>
      <c r="EXD8"/>
      <c r="EXE8"/>
      <c r="EXF8"/>
      <c r="EXG8"/>
      <c r="EXH8"/>
      <c r="EXI8"/>
      <c r="EXJ8"/>
      <c r="EXK8"/>
      <c r="EXL8"/>
      <c r="EXM8"/>
      <c r="EXN8"/>
      <c r="EXO8"/>
      <c r="EXP8"/>
      <c r="EXQ8"/>
      <c r="EXR8"/>
      <c r="EXS8"/>
      <c r="EXT8"/>
      <c r="EXU8"/>
      <c r="EXV8"/>
      <c r="EXW8"/>
      <c r="EXX8"/>
      <c r="EXY8"/>
      <c r="EXZ8"/>
      <c r="EYA8"/>
      <c r="EYB8"/>
      <c r="EYC8"/>
      <c r="EYD8"/>
      <c r="EYE8"/>
      <c r="EYF8"/>
      <c r="EYG8"/>
      <c r="EYH8"/>
      <c r="EYI8"/>
      <c r="EYJ8"/>
      <c r="EYK8"/>
      <c r="EYL8"/>
      <c r="EYM8"/>
      <c r="EYN8"/>
      <c r="EYO8"/>
      <c r="EYP8"/>
      <c r="EYQ8"/>
      <c r="EYR8"/>
      <c r="EYS8"/>
      <c r="EYT8"/>
      <c r="EYU8"/>
      <c r="EYV8"/>
      <c r="EYW8"/>
      <c r="EYX8"/>
      <c r="EYY8"/>
      <c r="EYZ8"/>
      <c r="EZA8"/>
      <c r="EZB8"/>
      <c r="EZC8"/>
      <c r="EZD8"/>
      <c r="EZE8"/>
      <c r="EZF8"/>
      <c r="EZG8"/>
      <c r="EZH8"/>
      <c r="EZI8"/>
      <c r="EZJ8"/>
      <c r="EZK8"/>
      <c r="EZL8"/>
      <c r="EZM8"/>
      <c r="EZN8"/>
      <c r="EZO8"/>
      <c r="EZP8"/>
      <c r="EZQ8"/>
      <c r="EZR8"/>
      <c r="EZS8"/>
      <c r="EZT8"/>
      <c r="EZU8"/>
      <c r="EZV8"/>
      <c r="EZW8"/>
      <c r="EZX8"/>
      <c r="EZY8"/>
      <c r="EZZ8"/>
      <c r="FAA8"/>
      <c r="FAB8"/>
      <c r="FAC8"/>
      <c r="FAD8"/>
      <c r="FAE8"/>
      <c r="FAF8"/>
      <c r="FAG8"/>
      <c r="FAH8"/>
      <c r="FAI8"/>
      <c r="FAJ8"/>
      <c r="FAK8"/>
      <c r="FAL8"/>
      <c r="FAM8"/>
      <c r="FAN8"/>
      <c r="FAO8"/>
      <c r="FAP8"/>
      <c r="FAQ8"/>
      <c r="FAR8"/>
      <c r="FAS8"/>
      <c r="FAT8"/>
      <c r="FAU8"/>
      <c r="FAV8"/>
      <c r="FAW8"/>
      <c r="FAX8"/>
      <c r="FAY8"/>
      <c r="FAZ8"/>
      <c r="FBA8"/>
      <c r="FBB8"/>
      <c r="FBC8"/>
      <c r="FBD8"/>
      <c r="FBE8"/>
      <c r="FBF8"/>
      <c r="FBG8"/>
      <c r="FBH8"/>
      <c r="FBI8"/>
      <c r="FBJ8"/>
      <c r="FBK8"/>
      <c r="FBL8"/>
      <c r="FBM8"/>
      <c r="FBN8"/>
      <c r="FBO8"/>
      <c r="FBP8"/>
      <c r="FBQ8"/>
      <c r="FBR8"/>
      <c r="FBS8"/>
      <c r="FBT8"/>
      <c r="FBU8"/>
      <c r="FBV8"/>
      <c r="FBW8"/>
      <c r="FBX8"/>
      <c r="FBY8"/>
      <c r="FBZ8"/>
      <c r="FCA8"/>
      <c r="FCB8"/>
      <c r="FCC8"/>
      <c r="FCD8"/>
      <c r="FCE8"/>
      <c r="FCF8"/>
      <c r="FCG8"/>
      <c r="FCH8"/>
      <c r="FCI8"/>
      <c r="FCJ8"/>
      <c r="FCK8"/>
      <c r="FCL8"/>
      <c r="FCM8"/>
      <c r="FCN8"/>
      <c r="FCO8"/>
      <c r="FCP8"/>
      <c r="FCQ8"/>
      <c r="FCR8"/>
      <c r="FCS8"/>
      <c r="FCT8"/>
      <c r="FCU8"/>
      <c r="FCV8"/>
      <c r="FCW8"/>
      <c r="FCX8"/>
      <c r="FCY8"/>
      <c r="FCZ8"/>
      <c r="FDA8"/>
      <c r="FDB8"/>
      <c r="FDC8"/>
      <c r="FDD8"/>
      <c r="FDE8"/>
      <c r="FDF8"/>
      <c r="FDG8"/>
      <c r="FDH8"/>
      <c r="FDI8"/>
      <c r="FDJ8"/>
      <c r="FDK8"/>
      <c r="FDL8"/>
      <c r="FDM8"/>
      <c r="FDN8"/>
      <c r="FDO8"/>
      <c r="FDP8"/>
      <c r="FDQ8"/>
      <c r="FDR8"/>
      <c r="FDS8"/>
      <c r="FDT8"/>
      <c r="FDU8"/>
      <c r="FDV8"/>
      <c r="FDW8"/>
      <c r="FDX8"/>
      <c r="FDY8"/>
      <c r="FDZ8"/>
      <c r="FEA8"/>
      <c r="FEB8"/>
      <c r="FEC8"/>
      <c r="FED8"/>
      <c r="FEE8"/>
      <c r="FEF8"/>
      <c r="FEG8"/>
      <c r="FEH8"/>
      <c r="FEI8"/>
      <c r="FEJ8"/>
      <c r="FEK8"/>
      <c r="FEL8"/>
      <c r="FEM8"/>
      <c r="FEN8"/>
      <c r="FEO8"/>
      <c r="FEP8"/>
      <c r="FEQ8"/>
      <c r="FER8"/>
      <c r="FES8"/>
      <c r="FET8"/>
      <c r="FEU8"/>
      <c r="FEV8"/>
      <c r="FEW8"/>
      <c r="FEX8"/>
      <c r="FEY8"/>
      <c r="FEZ8"/>
      <c r="FFA8"/>
      <c r="FFB8"/>
      <c r="FFC8"/>
      <c r="FFD8"/>
      <c r="FFE8"/>
      <c r="FFF8"/>
      <c r="FFG8"/>
      <c r="FFH8"/>
      <c r="FFI8"/>
      <c r="FFJ8"/>
      <c r="FFK8"/>
      <c r="FFL8"/>
      <c r="FFM8"/>
      <c r="FFN8"/>
      <c r="FFO8"/>
      <c r="FFP8"/>
      <c r="FFQ8"/>
      <c r="FFR8"/>
      <c r="FFS8"/>
      <c r="FFT8"/>
      <c r="FFU8"/>
      <c r="FFV8"/>
      <c r="FFW8"/>
      <c r="FFX8"/>
      <c r="FFY8"/>
      <c r="FFZ8"/>
      <c r="FGA8"/>
      <c r="FGB8"/>
      <c r="FGC8"/>
      <c r="FGD8"/>
      <c r="FGE8"/>
      <c r="FGF8"/>
      <c r="FGG8"/>
      <c r="FGH8"/>
      <c r="FGI8"/>
      <c r="FGJ8"/>
      <c r="FGK8"/>
      <c r="FGL8"/>
      <c r="FGM8"/>
      <c r="FGN8"/>
      <c r="FGO8"/>
      <c r="FGP8"/>
      <c r="FGQ8"/>
      <c r="FGR8"/>
      <c r="FGS8"/>
      <c r="FGT8"/>
      <c r="FGU8"/>
      <c r="FGV8"/>
      <c r="FGW8"/>
      <c r="FGX8"/>
      <c r="FGY8"/>
      <c r="FGZ8"/>
      <c r="FHA8"/>
      <c r="FHB8"/>
      <c r="FHC8"/>
      <c r="FHD8"/>
      <c r="FHE8"/>
      <c r="FHF8"/>
      <c r="FHG8"/>
      <c r="FHH8"/>
      <c r="FHI8"/>
      <c r="FHJ8"/>
      <c r="FHK8"/>
      <c r="FHL8"/>
      <c r="FHM8"/>
      <c r="FHN8"/>
      <c r="FHO8"/>
      <c r="FHP8"/>
      <c r="FHQ8"/>
      <c r="FHR8"/>
      <c r="FHS8"/>
      <c r="FHT8"/>
      <c r="FHU8"/>
      <c r="FHV8"/>
      <c r="FHW8"/>
      <c r="FHX8"/>
      <c r="FHY8"/>
      <c r="FHZ8"/>
      <c r="FIA8"/>
      <c r="FIB8"/>
      <c r="FIC8"/>
      <c r="FID8"/>
      <c r="FIE8"/>
      <c r="FIF8"/>
      <c r="FIG8"/>
      <c r="FIH8"/>
      <c r="FII8"/>
      <c r="FIJ8"/>
      <c r="FIK8"/>
      <c r="FIL8"/>
      <c r="FIM8"/>
      <c r="FIN8"/>
      <c r="FIO8"/>
      <c r="FIP8"/>
      <c r="FIQ8"/>
      <c r="FIR8"/>
      <c r="FIS8"/>
      <c r="FIT8"/>
      <c r="FIU8"/>
      <c r="FIV8"/>
      <c r="FIW8"/>
      <c r="FIX8"/>
      <c r="FIY8"/>
      <c r="FIZ8"/>
      <c r="FJA8"/>
      <c r="FJB8"/>
      <c r="FJC8"/>
      <c r="FJD8"/>
      <c r="FJE8"/>
      <c r="FJF8"/>
      <c r="FJG8"/>
      <c r="FJH8"/>
      <c r="FJI8"/>
      <c r="FJJ8"/>
      <c r="FJK8"/>
      <c r="FJL8"/>
      <c r="FJM8"/>
      <c r="FJN8"/>
      <c r="FJO8"/>
      <c r="FJP8"/>
      <c r="FJQ8"/>
      <c r="FJR8"/>
      <c r="FJS8"/>
      <c r="FJT8"/>
      <c r="FJU8"/>
      <c r="FJV8"/>
      <c r="FJW8"/>
      <c r="FJX8"/>
      <c r="FJY8"/>
      <c r="FJZ8"/>
      <c r="FKA8"/>
      <c r="FKB8"/>
      <c r="FKC8"/>
      <c r="FKD8"/>
      <c r="FKE8"/>
      <c r="FKF8"/>
      <c r="FKG8"/>
      <c r="FKH8"/>
      <c r="FKI8"/>
      <c r="FKJ8"/>
      <c r="FKK8"/>
      <c r="FKL8"/>
      <c r="FKM8"/>
      <c r="FKN8"/>
      <c r="FKO8"/>
      <c r="FKP8"/>
      <c r="FKQ8"/>
      <c r="FKR8"/>
      <c r="FKS8"/>
      <c r="FKT8"/>
      <c r="FKU8"/>
      <c r="FKV8"/>
      <c r="FKW8"/>
      <c r="FKX8"/>
      <c r="FKY8"/>
      <c r="FKZ8"/>
      <c r="FLA8"/>
      <c r="FLB8"/>
      <c r="FLC8"/>
      <c r="FLD8"/>
      <c r="FLE8"/>
      <c r="FLF8"/>
      <c r="FLG8"/>
      <c r="FLH8"/>
      <c r="FLI8"/>
      <c r="FLJ8"/>
      <c r="FLK8"/>
      <c r="FLL8"/>
      <c r="FLM8"/>
      <c r="FLN8"/>
      <c r="FLO8"/>
      <c r="FLP8"/>
      <c r="FLQ8"/>
      <c r="FLR8"/>
      <c r="FLS8"/>
      <c r="FLT8"/>
      <c r="FLU8"/>
      <c r="FLV8"/>
      <c r="FLW8"/>
      <c r="FLX8"/>
      <c r="FLY8"/>
      <c r="FLZ8"/>
      <c r="FMA8"/>
      <c r="FMB8"/>
      <c r="FMC8"/>
      <c r="FMD8"/>
      <c r="FME8"/>
      <c r="FMF8"/>
      <c r="FMG8"/>
      <c r="FMH8"/>
      <c r="FMI8"/>
      <c r="FMJ8"/>
      <c r="FMK8"/>
      <c r="FML8"/>
      <c r="FMM8"/>
      <c r="FMN8"/>
      <c r="FMO8"/>
      <c r="FMP8"/>
      <c r="FMQ8"/>
      <c r="FMR8"/>
      <c r="FMS8"/>
      <c r="FMT8"/>
      <c r="FMU8"/>
      <c r="FMV8"/>
      <c r="FMW8"/>
      <c r="FMX8"/>
      <c r="FMY8"/>
      <c r="FMZ8"/>
      <c r="FNA8"/>
      <c r="FNB8"/>
      <c r="FNC8"/>
      <c r="FND8"/>
      <c r="FNE8"/>
      <c r="FNF8"/>
      <c r="FNG8"/>
      <c r="FNH8"/>
      <c r="FNI8"/>
      <c r="FNJ8"/>
      <c r="FNK8"/>
      <c r="FNL8"/>
      <c r="FNM8"/>
      <c r="FNN8"/>
      <c r="FNO8"/>
      <c r="FNP8"/>
      <c r="FNQ8"/>
      <c r="FNR8"/>
      <c r="FNS8"/>
      <c r="FNT8"/>
      <c r="FNU8"/>
      <c r="FNV8"/>
      <c r="FNW8"/>
      <c r="FNX8"/>
      <c r="FNY8"/>
      <c r="FNZ8"/>
      <c r="FOA8"/>
      <c r="FOB8"/>
      <c r="FOC8"/>
      <c r="FOD8"/>
      <c r="FOE8"/>
      <c r="FOF8"/>
      <c r="FOG8"/>
      <c r="FOH8"/>
      <c r="FOI8"/>
      <c r="FOJ8"/>
      <c r="FOK8"/>
      <c r="FOL8"/>
      <c r="FOM8"/>
      <c r="FON8"/>
      <c r="FOO8"/>
      <c r="FOP8"/>
      <c r="FOQ8"/>
      <c r="FOR8"/>
      <c r="FOS8"/>
      <c r="FOT8"/>
      <c r="FOU8"/>
      <c r="FOV8"/>
      <c r="FOW8"/>
      <c r="FOX8"/>
      <c r="FOY8"/>
      <c r="FOZ8"/>
      <c r="FPA8"/>
      <c r="FPB8"/>
      <c r="FPC8"/>
      <c r="FPD8"/>
      <c r="FPE8"/>
      <c r="FPF8"/>
      <c r="FPG8"/>
      <c r="FPH8"/>
      <c r="FPI8"/>
      <c r="FPJ8"/>
      <c r="FPK8"/>
      <c r="FPL8"/>
      <c r="FPM8"/>
      <c r="FPN8"/>
      <c r="FPO8"/>
      <c r="FPP8"/>
      <c r="FPQ8"/>
      <c r="FPR8"/>
      <c r="FPS8"/>
      <c r="FPT8"/>
      <c r="FPU8"/>
      <c r="FPV8"/>
      <c r="FPW8"/>
      <c r="FPX8"/>
      <c r="FPY8"/>
      <c r="FPZ8"/>
      <c r="FQA8"/>
      <c r="FQB8"/>
      <c r="FQC8"/>
      <c r="FQD8"/>
      <c r="FQE8"/>
      <c r="FQF8"/>
      <c r="FQG8"/>
      <c r="FQH8"/>
      <c r="FQI8"/>
      <c r="FQJ8"/>
      <c r="FQK8"/>
      <c r="FQL8"/>
      <c r="FQM8"/>
      <c r="FQN8"/>
      <c r="FQO8"/>
      <c r="FQP8"/>
      <c r="FQQ8"/>
      <c r="FQR8"/>
      <c r="FQS8"/>
      <c r="FQT8"/>
      <c r="FQU8"/>
      <c r="FQV8"/>
      <c r="FQW8"/>
      <c r="FQX8"/>
      <c r="FQY8"/>
      <c r="FQZ8"/>
      <c r="FRA8"/>
      <c r="FRB8"/>
      <c r="FRC8"/>
      <c r="FRD8"/>
      <c r="FRE8"/>
      <c r="FRF8"/>
      <c r="FRG8"/>
      <c r="FRH8"/>
      <c r="FRI8"/>
      <c r="FRJ8"/>
      <c r="FRK8"/>
      <c r="FRL8"/>
      <c r="FRM8"/>
      <c r="FRN8"/>
      <c r="FRO8"/>
      <c r="FRP8"/>
      <c r="FRQ8"/>
      <c r="FRR8"/>
      <c r="FRS8"/>
      <c r="FRT8"/>
      <c r="FRU8"/>
      <c r="FRV8"/>
      <c r="FRW8"/>
      <c r="FRX8"/>
      <c r="FRY8"/>
      <c r="FRZ8"/>
      <c r="FSA8"/>
      <c r="FSB8"/>
      <c r="FSC8"/>
      <c r="FSD8"/>
      <c r="FSE8"/>
      <c r="FSF8"/>
      <c r="FSG8"/>
      <c r="FSH8"/>
      <c r="FSI8"/>
      <c r="FSJ8"/>
      <c r="FSK8"/>
      <c r="FSL8"/>
      <c r="FSM8"/>
      <c r="FSN8"/>
      <c r="FSO8"/>
      <c r="FSP8"/>
      <c r="FSQ8"/>
      <c r="FSR8"/>
      <c r="FSS8"/>
      <c r="FST8"/>
      <c r="FSU8"/>
      <c r="FSV8"/>
      <c r="FSW8"/>
      <c r="FSX8"/>
      <c r="FSY8"/>
      <c r="FSZ8"/>
      <c r="FTA8"/>
      <c r="FTB8"/>
      <c r="FTC8"/>
      <c r="FTD8"/>
      <c r="FTE8"/>
      <c r="FTF8"/>
      <c r="FTG8"/>
      <c r="FTH8"/>
      <c r="FTI8"/>
      <c r="FTJ8"/>
      <c r="FTK8"/>
      <c r="FTL8"/>
      <c r="FTM8"/>
      <c r="FTN8"/>
      <c r="FTO8"/>
      <c r="FTP8"/>
      <c r="FTQ8"/>
      <c r="FTR8"/>
      <c r="FTS8"/>
      <c r="FTT8"/>
      <c r="FTU8"/>
      <c r="FTV8"/>
      <c r="FTW8"/>
      <c r="FTX8"/>
      <c r="FTY8"/>
      <c r="FTZ8"/>
      <c r="FUA8"/>
      <c r="FUB8"/>
      <c r="FUC8"/>
      <c r="FUD8"/>
      <c r="FUE8"/>
      <c r="FUF8"/>
      <c r="FUG8"/>
      <c r="FUH8"/>
      <c r="FUI8"/>
      <c r="FUJ8"/>
      <c r="FUK8"/>
      <c r="FUL8"/>
      <c r="FUM8"/>
      <c r="FUN8"/>
      <c r="FUO8"/>
      <c r="FUP8"/>
      <c r="FUQ8"/>
      <c r="FUR8"/>
      <c r="FUS8"/>
      <c r="FUT8"/>
      <c r="FUU8"/>
      <c r="FUV8"/>
      <c r="FUW8"/>
      <c r="FUX8"/>
      <c r="FUY8"/>
      <c r="FUZ8"/>
      <c r="FVA8"/>
      <c r="FVB8"/>
      <c r="FVC8"/>
      <c r="FVD8"/>
      <c r="FVE8"/>
      <c r="FVF8"/>
      <c r="FVG8"/>
      <c r="FVH8"/>
      <c r="FVI8"/>
      <c r="FVJ8"/>
      <c r="FVK8"/>
      <c r="FVL8"/>
      <c r="FVM8"/>
      <c r="FVN8"/>
      <c r="FVO8"/>
      <c r="FVP8"/>
      <c r="FVQ8"/>
      <c r="FVR8"/>
      <c r="FVS8"/>
      <c r="FVT8"/>
      <c r="FVU8"/>
      <c r="FVV8"/>
      <c r="FVW8"/>
      <c r="FVX8"/>
      <c r="FVY8"/>
      <c r="FVZ8"/>
      <c r="FWA8"/>
      <c r="FWB8"/>
      <c r="FWC8"/>
      <c r="FWD8"/>
      <c r="FWE8"/>
      <c r="FWF8"/>
      <c r="FWG8"/>
      <c r="FWH8"/>
      <c r="FWI8"/>
      <c r="FWJ8"/>
      <c r="FWK8"/>
      <c r="FWL8"/>
      <c r="FWM8"/>
      <c r="FWN8"/>
      <c r="FWO8"/>
      <c r="FWP8"/>
      <c r="FWQ8"/>
      <c r="FWR8"/>
      <c r="FWS8"/>
      <c r="FWT8"/>
      <c r="FWU8"/>
      <c r="FWV8"/>
      <c r="FWW8"/>
      <c r="FWX8"/>
      <c r="FWY8"/>
      <c r="FWZ8"/>
      <c r="FXA8"/>
      <c r="FXB8"/>
      <c r="FXC8"/>
      <c r="FXD8"/>
      <c r="FXE8"/>
      <c r="FXF8"/>
      <c r="FXG8"/>
      <c r="FXH8"/>
      <c r="FXI8"/>
      <c r="FXJ8"/>
      <c r="FXK8"/>
      <c r="FXL8"/>
      <c r="FXM8"/>
      <c r="FXN8"/>
      <c r="FXO8"/>
      <c r="FXP8"/>
      <c r="FXQ8"/>
      <c r="FXR8"/>
      <c r="FXS8"/>
      <c r="FXT8"/>
      <c r="FXU8"/>
      <c r="FXV8"/>
      <c r="FXW8"/>
      <c r="FXX8"/>
      <c r="FXY8"/>
      <c r="FXZ8"/>
      <c r="FYA8"/>
      <c r="FYB8"/>
      <c r="FYC8"/>
      <c r="FYD8"/>
      <c r="FYE8"/>
      <c r="FYF8"/>
      <c r="FYG8"/>
      <c r="FYH8"/>
      <c r="FYI8"/>
      <c r="FYJ8"/>
      <c r="FYK8"/>
      <c r="FYL8"/>
      <c r="FYM8"/>
      <c r="FYN8"/>
      <c r="FYO8"/>
      <c r="FYP8"/>
      <c r="FYQ8"/>
      <c r="FYR8"/>
      <c r="FYS8"/>
      <c r="FYT8"/>
      <c r="FYU8"/>
      <c r="FYV8"/>
      <c r="FYW8"/>
      <c r="FYX8"/>
      <c r="FYY8"/>
      <c r="FYZ8"/>
      <c r="FZA8"/>
      <c r="FZB8"/>
      <c r="FZC8"/>
      <c r="FZD8"/>
      <c r="FZE8"/>
      <c r="FZF8"/>
      <c r="FZG8"/>
      <c r="FZH8"/>
      <c r="FZI8"/>
      <c r="FZJ8"/>
      <c r="FZK8"/>
      <c r="FZL8"/>
      <c r="FZM8"/>
      <c r="FZN8"/>
      <c r="FZO8"/>
      <c r="FZP8"/>
      <c r="FZQ8"/>
      <c r="FZR8"/>
      <c r="FZS8"/>
      <c r="FZT8"/>
      <c r="FZU8"/>
      <c r="FZV8"/>
      <c r="FZW8"/>
      <c r="FZX8"/>
      <c r="FZY8"/>
      <c r="FZZ8"/>
      <c r="GAA8"/>
      <c r="GAB8"/>
      <c r="GAC8"/>
      <c r="GAD8"/>
      <c r="GAE8"/>
      <c r="GAF8"/>
      <c r="GAG8"/>
      <c r="GAH8"/>
      <c r="GAI8"/>
      <c r="GAJ8"/>
      <c r="GAK8"/>
      <c r="GAL8"/>
      <c r="GAM8"/>
      <c r="GAN8"/>
      <c r="GAO8"/>
      <c r="GAP8"/>
      <c r="GAQ8"/>
      <c r="GAR8"/>
      <c r="GAS8"/>
      <c r="GAT8"/>
      <c r="GAU8"/>
      <c r="GAV8"/>
      <c r="GAW8"/>
      <c r="GAX8"/>
      <c r="GAY8"/>
      <c r="GAZ8"/>
      <c r="GBA8"/>
      <c r="GBB8"/>
      <c r="GBC8"/>
      <c r="GBD8"/>
      <c r="GBE8"/>
      <c r="GBF8"/>
      <c r="GBG8"/>
      <c r="GBH8"/>
      <c r="GBI8"/>
      <c r="GBJ8"/>
      <c r="GBK8"/>
      <c r="GBL8"/>
      <c r="GBM8"/>
      <c r="GBN8"/>
      <c r="GBO8"/>
      <c r="GBP8"/>
      <c r="GBQ8"/>
      <c r="GBR8"/>
      <c r="GBS8"/>
      <c r="GBT8"/>
      <c r="GBU8"/>
      <c r="GBV8"/>
      <c r="GBW8"/>
      <c r="GBX8"/>
      <c r="GBY8"/>
      <c r="GBZ8"/>
      <c r="GCA8"/>
      <c r="GCB8"/>
      <c r="GCC8"/>
      <c r="GCD8"/>
      <c r="GCE8"/>
      <c r="GCF8"/>
      <c r="GCG8"/>
      <c r="GCH8"/>
      <c r="GCI8"/>
      <c r="GCJ8"/>
      <c r="GCK8"/>
      <c r="GCL8"/>
      <c r="GCM8"/>
      <c r="GCN8"/>
      <c r="GCO8"/>
      <c r="GCP8"/>
      <c r="GCQ8"/>
      <c r="GCR8"/>
      <c r="GCS8"/>
      <c r="GCT8"/>
      <c r="GCU8"/>
      <c r="GCV8"/>
      <c r="GCW8"/>
      <c r="GCX8"/>
      <c r="GCY8"/>
      <c r="GCZ8"/>
      <c r="GDA8"/>
      <c r="GDB8"/>
      <c r="GDC8"/>
      <c r="GDD8"/>
      <c r="GDE8"/>
      <c r="GDF8"/>
      <c r="GDG8"/>
      <c r="GDH8"/>
      <c r="GDI8"/>
      <c r="GDJ8"/>
      <c r="GDK8"/>
      <c r="GDL8"/>
      <c r="GDM8"/>
      <c r="GDN8"/>
      <c r="GDO8"/>
      <c r="GDP8"/>
      <c r="GDQ8"/>
      <c r="GDR8"/>
      <c r="GDS8"/>
      <c r="GDT8"/>
      <c r="GDU8"/>
      <c r="GDV8"/>
      <c r="GDW8"/>
      <c r="GDX8"/>
      <c r="GDY8"/>
      <c r="GDZ8"/>
      <c r="GEA8"/>
      <c r="GEB8"/>
      <c r="GEC8"/>
      <c r="GED8"/>
      <c r="GEE8"/>
      <c r="GEF8"/>
      <c r="GEG8"/>
      <c r="GEH8"/>
      <c r="GEI8"/>
      <c r="GEJ8"/>
      <c r="GEK8"/>
      <c r="GEL8"/>
      <c r="GEM8"/>
      <c r="GEN8"/>
      <c r="GEO8"/>
      <c r="GEP8"/>
      <c r="GEQ8"/>
      <c r="GER8"/>
      <c r="GES8"/>
      <c r="GET8"/>
      <c r="GEU8"/>
      <c r="GEV8"/>
      <c r="GEW8"/>
      <c r="GEX8"/>
      <c r="GEY8"/>
      <c r="GEZ8"/>
      <c r="GFA8"/>
      <c r="GFB8"/>
      <c r="GFC8"/>
      <c r="GFD8"/>
      <c r="GFE8"/>
      <c r="GFF8"/>
      <c r="GFG8"/>
      <c r="GFH8"/>
      <c r="GFI8"/>
      <c r="GFJ8"/>
      <c r="GFK8"/>
      <c r="GFL8"/>
      <c r="GFM8"/>
      <c r="GFN8"/>
      <c r="GFO8"/>
      <c r="GFP8"/>
      <c r="GFQ8"/>
      <c r="GFR8"/>
      <c r="GFS8"/>
      <c r="GFT8"/>
      <c r="GFU8"/>
      <c r="GFV8"/>
      <c r="GFW8"/>
      <c r="GFX8"/>
      <c r="GFY8"/>
      <c r="GFZ8"/>
      <c r="GGA8"/>
      <c r="GGB8"/>
      <c r="GGC8"/>
      <c r="GGD8"/>
      <c r="GGE8"/>
      <c r="GGF8"/>
      <c r="GGG8"/>
      <c r="GGH8"/>
      <c r="GGI8"/>
      <c r="GGJ8"/>
      <c r="GGK8"/>
      <c r="GGL8"/>
      <c r="GGM8"/>
      <c r="GGN8"/>
      <c r="GGO8"/>
      <c r="GGP8"/>
      <c r="GGQ8"/>
      <c r="GGR8"/>
      <c r="GGS8"/>
      <c r="GGT8"/>
      <c r="GGU8"/>
      <c r="GGV8"/>
      <c r="GGW8"/>
      <c r="GGX8"/>
      <c r="GGY8"/>
      <c r="GGZ8"/>
      <c r="GHA8"/>
      <c r="GHB8"/>
      <c r="GHC8"/>
      <c r="GHD8"/>
      <c r="GHE8"/>
      <c r="GHF8"/>
      <c r="GHG8"/>
      <c r="GHH8"/>
      <c r="GHI8"/>
      <c r="GHJ8"/>
      <c r="GHK8"/>
      <c r="GHL8"/>
      <c r="GHM8"/>
      <c r="GHN8"/>
      <c r="GHO8"/>
      <c r="GHP8"/>
      <c r="GHQ8"/>
      <c r="GHR8"/>
      <c r="GHS8"/>
      <c r="GHT8"/>
      <c r="GHU8"/>
      <c r="GHV8"/>
      <c r="GHW8"/>
      <c r="GHX8"/>
      <c r="GHY8"/>
      <c r="GHZ8"/>
      <c r="GIA8"/>
      <c r="GIB8"/>
      <c r="GIC8"/>
      <c r="GID8"/>
      <c r="GIE8"/>
      <c r="GIF8"/>
      <c r="GIG8"/>
      <c r="GIH8"/>
      <c r="GII8"/>
      <c r="GIJ8"/>
      <c r="GIK8"/>
      <c r="GIL8"/>
      <c r="GIM8"/>
      <c r="GIN8"/>
      <c r="GIO8"/>
      <c r="GIP8"/>
      <c r="GIQ8"/>
      <c r="GIR8"/>
      <c r="GIS8"/>
      <c r="GIT8"/>
      <c r="GIU8"/>
      <c r="GIV8"/>
      <c r="GIW8"/>
      <c r="GIX8"/>
      <c r="GIY8"/>
      <c r="GIZ8"/>
      <c r="GJA8"/>
      <c r="GJB8"/>
      <c r="GJC8"/>
      <c r="GJD8"/>
      <c r="GJE8"/>
      <c r="GJF8"/>
      <c r="GJG8"/>
      <c r="GJH8"/>
      <c r="GJI8"/>
      <c r="GJJ8"/>
      <c r="GJK8"/>
      <c r="GJL8"/>
      <c r="GJM8"/>
      <c r="GJN8"/>
      <c r="GJO8"/>
      <c r="GJP8"/>
      <c r="GJQ8"/>
      <c r="GJR8"/>
      <c r="GJS8"/>
      <c r="GJT8"/>
      <c r="GJU8"/>
      <c r="GJV8"/>
      <c r="GJW8"/>
      <c r="GJX8"/>
      <c r="GJY8"/>
      <c r="GJZ8"/>
      <c r="GKA8"/>
      <c r="GKB8"/>
      <c r="GKC8"/>
      <c r="GKD8"/>
      <c r="GKE8"/>
      <c r="GKF8"/>
      <c r="GKG8"/>
      <c r="GKH8"/>
      <c r="GKI8"/>
      <c r="GKJ8"/>
      <c r="GKK8"/>
      <c r="GKL8"/>
      <c r="GKM8"/>
      <c r="GKN8"/>
      <c r="GKO8"/>
      <c r="GKP8"/>
      <c r="GKQ8"/>
      <c r="GKR8"/>
      <c r="GKS8"/>
      <c r="GKT8"/>
      <c r="GKU8"/>
      <c r="GKV8"/>
      <c r="GKW8"/>
      <c r="GKX8"/>
      <c r="GKY8"/>
      <c r="GKZ8"/>
      <c r="GLA8"/>
      <c r="GLB8"/>
      <c r="GLC8"/>
      <c r="GLD8"/>
      <c r="GLE8"/>
      <c r="GLF8"/>
      <c r="GLG8"/>
      <c r="GLH8"/>
      <c r="GLI8"/>
      <c r="GLJ8"/>
      <c r="GLK8"/>
      <c r="GLL8"/>
      <c r="GLM8"/>
      <c r="GLN8"/>
      <c r="GLO8"/>
      <c r="GLP8"/>
      <c r="GLQ8"/>
      <c r="GLR8"/>
      <c r="GLS8"/>
      <c r="GLT8"/>
      <c r="GLU8"/>
      <c r="GLV8"/>
      <c r="GLW8"/>
      <c r="GLX8"/>
      <c r="GLY8"/>
      <c r="GLZ8"/>
      <c r="GMA8"/>
      <c r="GMB8"/>
      <c r="GMC8"/>
      <c r="GMD8"/>
      <c r="GME8"/>
      <c r="GMF8"/>
      <c r="GMG8"/>
      <c r="GMH8"/>
      <c r="GMI8"/>
      <c r="GMJ8"/>
      <c r="GMK8"/>
      <c r="GML8"/>
      <c r="GMM8"/>
      <c r="GMN8"/>
      <c r="GMO8"/>
      <c r="GMP8"/>
      <c r="GMQ8"/>
      <c r="GMR8"/>
      <c r="GMS8"/>
      <c r="GMT8"/>
      <c r="GMU8"/>
      <c r="GMV8"/>
      <c r="GMW8"/>
      <c r="GMX8"/>
      <c r="GMY8"/>
      <c r="GMZ8"/>
      <c r="GNA8"/>
      <c r="GNB8"/>
      <c r="GNC8"/>
      <c r="GND8"/>
      <c r="GNE8"/>
      <c r="GNF8"/>
      <c r="GNG8"/>
      <c r="GNH8"/>
      <c r="GNI8"/>
      <c r="GNJ8"/>
      <c r="GNK8"/>
      <c r="GNL8"/>
      <c r="GNM8"/>
      <c r="GNN8"/>
      <c r="GNO8"/>
      <c r="GNP8"/>
      <c r="GNQ8"/>
      <c r="GNR8"/>
      <c r="GNS8"/>
      <c r="GNT8"/>
      <c r="GNU8"/>
      <c r="GNV8"/>
      <c r="GNW8"/>
      <c r="GNX8"/>
      <c r="GNY8"/>
      <c r="GNZ8"/>
      <c r="GOA8"/>
      <c r="GOB8"/>
      <c r="GOC8"/>
      <c r="GOD8"/>
      <c r="GOE8"/>
      <c r="GOF8"/>
      <c r="GOG8"/>
      <c r="GOH8"/>
      <c r="GOI8"/>
      <c r="GOJ8"/>
      <c r="GOK8"/>
      <c r="GOL8"/>
      <c r="GOM8"/>
      <c r="GON8"/>
      <c r="GOO8"/>
      <c r="GOP8"/>
      <c r="GOQ8"/>
      <c r="GOR8"/>
      <c r="GOS8"/>
      <c r="GOT8"/>
      <c r="GOU8"/>
      <c r="GOV8"/>
      <c r="GOW8"/>
      <c r="GOX8"/>
      <c r="GOY8"/>
      <c r="GOZ8"/>
      <c r="GPA8"/>
      <c r="GPB8"/>
      <c r="GPC8"/>
      <c r="GPD8"/>
      <c r="GPE8"/>
      <c r="GPF8"/>
      <c r="GPG8"/>
      <c r="GPH8"/>
      <c r="GPI8"/>
      <c r="GPJ8"/>
      <c r="GPK8"/>
      <c r="GPL8"/>
      <c r="GPM8"/>
      <c r="GPN8"/>
      <c r="GPO8"/>
      <c r="GPP8"/>
      <c r="GPQ8"/>
      <c r="GPR8"/>
      <c r="GPS8"/>
      <c r="GPT8"/>
      <c r="GPU8"/>
      <c r="GPV8"/>
      <c r="GPW8"/>
      <c r="GPX8"/>
      <c r="GPY8"/>
      <c r="GPZ8"/>
      <c r="GQA8"/>
      <c r="GQB8"/>
      <c r="GQC8"/>
      <c r="GQD8"/>
      <c r="GQE8"/>
      <c r="GQF8"/>
      <c r="GQG8"/>
      <c r="GQH8"/>
      <c r="GQI8"/>
      <c r="GQJ8"/>
      <c r="GQK8"/>
      <c r="GQL8"/>
      <c r="GQM8"/>
      <c r="GQN8"/>
      <c r="GQO8"/>
      <c r="GQP8"/>
      <c r="GQQ8"/>
      <c r="GQR8"/>
      <c r="GQS8"/>
      <c r="GQT8"/>
      <c r="GQU8"/>
      <c r="GQV8"/>
      <c r="GQW8"/>
      <c r="GQX8"/>
      <c r="GQY8"/>
      <c r="GQZ8"/>
      <c r="GRA8"/>
      <c r="GRB8"/>
      <c r="GRC8"/>
      <c r="GRD8"/>
      <c r="GRE8"/>
      <c r="GRF8"/>
      <c r="GRG8"/>
      <c r="GRH8"/>
      <c r="GRI8"/>
      <c r="GRJ8"/>
      <c r="GRK8"/>
      <c r="GRL8"/>
      <c r="GRM8"/>
      <c r="GRN8"/>
      <c r="GRO8"/>
      <c r="GRP8"/>
      <c r="GRQ8"/>
      <c r="GRR8"/>
      <c r="GRS8"/>
      <c r="GRT8"/>
      <c r="GRU8"/>
      <c r="GRV8"/>
      <c r="GRW8"/>
      <c r="GRX8"/>
      <c r="GRY8"/>
      <c r="GRZ8"/>
      <c r="GSA8"/>
      <c r="GSB8"/>
      <c r="GSC8"/>
      <c r="GSD8"/>
      <c r="GSE8"/>
      <c r="GSF8"/>
      <c r="GSG8"/>
      <c r="GSH8"/>
      <c r="GSI8"/>
      <c r="GSJ8"/>
      <c r="GSK8"/>
      <c r="GSL8"/>
      <c r="GSM8"/>
      <c r="GSN8"/>
      <c r="GSO8"/>
      <c r="GSP8"/>
      <c r="GSQ8"/>
      <c r="GSR8"/>
      <c r="GSS8"/>
      <c r="GST8"/>
      <c r="GSU8"/>
      <c r="GSV8"/>
      <c r="GSW8"/>
      <c r="GSX8"/>
      <c r="GSY8"/>
      <c r="GSZ8"/>
      <c r="GTA8"/>
      <c r="GTB8"/>
      <c r="GTC8"/>
      <c r="GTD8"/>
      <c r="GTE8"/>
      <c r="GTF8"/>
      <c r="GTG8"/>
      <c r="GTH8"/>
      <c r="GTI8"/>
      <c r="GTJ8"/>
      <c r="GTK8"/>
      <c r="GTL8"/>
      <c r="GTM8"/>
      <c r="GTN8"/>
      <c r="GTO8"/>
      <c r="GTP8"/>
      <c r="GTQ8"/>
      <c r="GTR8"/>
      <c r="GTS8"/>
      <c r="GTT8"/>
      <c r="GTU8"/>
      <c r="GTV8"/>
      <c r="GTW8"/>
      <c r="GTX8"/>
      <c r="GTY8"/>
      <c r="GTZ8"/>
      <c r="GUA8"/>
      <c r="GUB8"/>
      <c r="GUC8"/>
      <c r="GUD8"/>
      <c r="GUE8"/>
      <c r="GUF8"/>
      <c r="GUG8"/>
      <c r="GUH8"/>
      <c r="GUI8"/>
      <c r="GUJ8"/>
      <c r="GUK8"/>
      <c r="GUL8"/>
      <c r="GUM8"/>
      <c r="GUN8"/>
      <c r="GUO8"/>
      <c r="GUP8"/>
      <c r="GUQ8"/>
      <c r="GUR8"/>
      <c r="GUS8"/>
      <c r="GUT8"/>
      <c r="GUU8"/>
      <c r="GUV8"/>
      <c r="GUW8"/>
      <c r="GUX8"/>
      <c r="GUY8"/>
      <c r="GUZ8"/>
      <c r="GVA8"/>
      <c r="GVB8"/>
      <c r="GVC8"/>
      <c r="GVD8"/>
      <c r="GVE8"/>
      <c r="GVF8"/>
      <c r="GVG8"/>
      <c r="GVH8"/>
      <c r="GVI8"/>
      <c r="GVJ8"/>
      <c r="GVK8"/>
      <c r="GVL8"/>
      <c r="GVM8"/>
      <c r="GVN8"/>
      <c r="GVO8"/>
      <c r="GVP8"/>
      <c r="GVQ8"/>
      <c r="GVR8"/>
      <c r="GVS8"/>
      <c r="GVT8"/>
      <c r="GVU8"/>
      <c r="GVV8"/>
      <c r="GVW8"/>
      <c r="GVX8"/>
      <c r="GVY8"/>
      <c r="GVZ8"/>
      <c r="GWA8"/>
      <c r="GWB8"/>
      <c r="GWC8"/>
      <c r="GWD8"/>
      <c r="GWE8"/>
      <c r="GWF8"/>
      <c r="GWG8"/>
      <c r="GWH8"/>
      <c r="GWI8"/>
      <c r="GWJ8"/>
      <c r="GWK8"/>
      <c r="GWL8"/>
      <c r="GWM8"/>
      <c r="GWN8"/>
      <c r="GWO8"/>
      <c r="GWP8"/>
      <c r="GWQ8"/>
      <c r="GWR8"/>
      <c r="GWS8"/>
      <c r="GWT8"/>
      <c r="GWU8"/>
      <c r="GWV8"/>
      <c r="GWW8"/>
      <c r="GWX8"/>
      <c r="GWY8"/>
      <c r="GWZ8"/>
      <c r="GXA8"/>
      <c r="GXB8"/>
      <c r="GXC8"/>
      <c r="GXD8"/>
      <c r="GXE8"/>
      <c r="GXF8"/>
      <c r="GXG8"/>
      <c r="GXH8"/>
      <c r="GXI8"/>
      <c r="GXJ8"/>
      <c r="GXK8"/>
      <c r="GXL8"/>
      <c r="GXM8"/>
      <c r="GXN8"/>
      <c r="GXO8"/>
      <c r="GXP8"/>
      <c r="GXQ8"/>
      <c r="GXR8"/>
      <c r="GXS8"/>
      <c r="GXT8"/>
      <c r="GXU8"/>
      <c r="GXV8"/>
      <c r="GXW8"/>
      <c r="GXX8"/>
      <c r="GXY8"/>
      <c r="GXZ8"/>
      <c r="GYA8"/>
      <c r="GYB8"/>
      <c r="GYC8"/>
      <c r="GYD8"/>
      <c r="GYE8"/>
      <c r="GYF8"/>
      <c r="GYG8"/>
      <c r="GYH8"/>
      <c r="GYI8"/>
      <c r="GYJ8"/>
      <c r="GYK8"/>
      <c r="GYL8"/>
      <c r="GYM8"/>
      <c r="GYN8"/>
      <c r="GYO8"/>
      <c r="GYP8"/>
      <c r="GYQ8"/>
      <c r="GYR8"/>
      <c r="GYS8"/>
      <c r="GYT8"/>
      <c r="GYU8"/>
      <c r="GYV8"/>
      <c r="GYW8"/>
      <c r="GYX8"/>
      <c r="GYY8"/>
      <c r="GYZ8"/>
      <c r="GZA8"/>
      <c r="GZB8"/>
      <c r="GZC8"/>
      <c r="GZD8"/>
      <c r="GZE8"/>
      <c r="GZF8"/>
      <c r="GZG8"/>
      <c r="GZH8"/>
      <c r="GZI8"/>
      <c r="GZJ8"/>
      <c r="GZK8"/>
      <c r="GZL8"/>
      <c r="GZM8"/>
      <c r="GZN8"/>
      <c r="GZO8"/>
      <c r="GZP8"/>
      <c r="GZQ8"/>
      <c r="GZR8"/>
      <c r="GZS8"/>
      <c r="GZT8"/>
      <c r="GZU8"/>
      <c r="GZV8"/>
      <c r="GZW8"/>
      <c r="GZX8"/>
      <c r="GZY8"/>
      <c r="GZZ8"/>
      <c r="HAA8"/>
      <c r="HAB8"/>
      <c r="HAC8"/>
      <c r="HAD8"/>
      <c r="HAE8"/>
      <c r="HAF8"/>
      <c r="HAG8"/>
      <c r="HAH8"/>
      <c r="HAI8"/>
      <c r="HAJ8"/>
      <c r="HAK8"/>
      <c r="HAL8"/>
      <c r="HAM8"/>
      <c r="HAN8"/>
      <c r="HAO8"/>
      <c r="HAP8"/>
      <c r="HAQ8"/>
      <c r="HAR8"/>
      <c r="HAS8"/>
      <c r="HAT8"/>
      <c r="HAU8"/>
      <c r="HAV8"/>
      <c r="HAW8"/>
      <c r="HAX8"/>
      <c r="HAY8"/>
      <c r="HAZ8"/>
      <c r="HBA8"/>
      <c r="HBB8"/>
      <c r="HBC8"/>
      <c r="HBD8"/>
      <c r="HBE8"/>
      <c r="HBF8"/>
      <c r="HBG8"/>
      <c r="HBH8"/>
      <c r="HBI8"/>
      <c r="HBJ8"/>
      <c r="HBK8"/>
      <c r="HBL8"/>
      <c r="HBM8"/>
      <c r="HBN8"/>
      <c r="HBO8"/>
      <c r="HBP8"/>
      <c r="HBQ8"/>
      <c r="HBR8"/>
      <c r="HBS8"/>
      <c r="HBT8"/>
      <c r="HBU8"/>
      <c r="HBV8"/>
      <c r="HBW8"/>
      <c r="HBX8"/>
      <c r="HBY8"/>
      <c r="HBZ8"/>
      <c r="HCA8"/>
      <c r="HCB8"/>
      <c r="HCC8"/>
      <c r="HCD8"/>
      <c r="HCE8"/>
      <c r="HCF8"/>
      <c r="HCG8"/>
      <c r="HCH8"/>
      <c r="HCI8"/>
      <c r="HCJ8"/>
      <c r="HCK8"/>
      <c r="HCL8"/>
      <c r="HCM8"/>
      <c r="HCN8"/>
      <c r="HCO8"/>
      <c r="HCP8"/>
      <c r="HCQ8"/>
      <c r="HCR8"/>
      <c r="HCS8"/>
      <c r="HCT8"/>
      <c r="HCU8"/>
      <c r="HCV8"/>
      <c r="HCW8"/>
      <c r="HCX8"/>
      <c r="HCY8"/>
      <c r="HCZ8"/>
      <c r="HDA8"/>
      <c r="HDB8"/>
      <c r="HDC8"/>
      <c r="HDD8"/>
      <c r="HDE8"/>
      <c r="HDF8"/>
      <c r="HDG8"/>
      <c r="HDH8"/>
      <c r="HDI8"/>
      <c r="HDJ8"/>
      <c r="HDK8"/>
      <c r="HDL8"/>
      <c r="HDM8"/>
      <c r="HDN8"/>
      <c r="HDO8"/>
      <c r="HDP8"/>
      <c r="HDQ8"/>
      <c r="HDR8"/>
      <c r="HDS8"/>
      <c r="HDT8"/>
      <c r="HDU8"/>
      <c r="HDV8"/>
      <c r="HDW8"/>
      <c r="HDX8"/>
      <c r="HDY8"/>
      <c r="HDZ8"/>
      <c r="HEA8"/>
      <c r="HEB8"/>
      <c r="HEC8"/>
      <c r="HED8"/>
      <c r="HEE8"/>
      <c r="HEF8"/>
      <c r="HEG8"/>
      <c r="HEH8"/>
      <c r="HEI8"/>
      <c r="HEJ8"/>
      <c r="HEK8"/>
      <c r="HEL8"/>
      <c r="HEM8"/>
      <c r="HEN8"/>
      <c r="HEO8"/>
      <c r="HEP8"/>
      <c r="HEQ8"/>
      <c r="HER8"/>
      <c r="HES8"/>
      <c r="HET8"/>
      <c r="HEU8"/>
      <c r="HEV8"/>
      <c r="HEW8"/>
      <c r="HEX8"/>
      <c r="HEY8"/>
      <c r="HEZ8"/>
      <c r="HFA8"/>
      <c r="HFB8"/>
      <c r="HFC8"/>
      <c r="HFD8"/>
      <c r="HFE8"/>
      <c r="HFF8"/>
      <c r="HFG8"/>
      <c r="HFH8"/>
      <c r="HFI8"/>
      <c r="HFJ8"/>
      <c r="HFK8"/>
      <c r="HFL8"/>
      <c r="HFM8"/>
      <c r="HFN8"/>
      <c r="HFO8"/>
      <c r="HFP8"/>
      <c r="HFQ8"/>
      <c r="HFR8"/>
      <c r="HFS8"/>
      <c r="HFT8"/>
      <c r="HFU8"/>
      <c r="HFV8"/>
      <c r="HFW8"/>
      <c r="HFX8"/>
      <c r="HFY8"/>
      <c r="HFZ8"/>
      <c r="HGA8"/>
      <c r="HGB8"/>
      <c r="HGC8"/>
      <c r="HGD8"/>
      <c r="HGE8"/>
      <c r="HGF8"/>
      <c r="HGG8"/>
      <c r="HGH8"/>
      <c r="HGI8"/>
      <c r="HGJ8"/>
      <c r="HGK8"/>
      <c r="HGL8"/>
      <c r="HGM8"/>
      <c r="HGN8"/>
      <c r="HGO8"/>
      <c r="HGP8"/>
      <c r="HGQ8"/>
      <c r="HGR8"/>
      <c r="HGS8"/>
      <c r="HGT8"/>
      <c r="HGU8"/>
      <c r="HGV8"/>
      <c r="HGW8"/>
      <c r="HGX8"/>
      <c r="HGY8"/>
      <c r="HGZ8"/>
      <c r="HHA8"/>
      <c r="HHB8"/>
      <c r="HHC8"/>
      <c r="HHD8"/>
      <c r="HHE8"/>
      <c r="HHF8"/>
      <c r="HHG8"/>
      <c r="HHH8"/>
      <c r="HHI8"/>
      <c r="HHJ8"/>
      <c r="HHK8"/>
      <c r="HHL8"/>
      <c r="HHM8"/>
      <c r="HHN8"/>
      <c r="HHO8"/>
      <c r="HHP8"/>
      <c r="HHQ8"/>
      <c r="HHR8"/>
      <c r="HHS8"/>
      <c r="HHT8"/>
      <c r="HHU8"/>
      <c r="HHV8"/>
      <c r="HHW8"/>
      <c r="HHX8"/>
      <c r="HHY8"/>
      <c r="HHZ8"/>
      <c r="HIA8"/>
      <c r="HIB8"/>
      <c r="HIC8"/>
      <c r="HID8"/>
      <c r="HIE8"/>
      <c r="HIF8"/>
      <c r="HIG8"/>
      <c r="HIH8"/>
      <c r="HII8"/>
      <c r="HIJ8"/>
      <c r="HIK8"/>
      <c r="HIL8"/>
      <c r="HIM8"/>
      <c r="HIN8"/>
      <c r="HIO8"/>
      <c r="HIP8"/>
      <c r="HIQ8"/>
      <c r="HIR8"/>
      <c r="HIS8"/>
      <c r="HIT8"/>
      <c r="HIU8"/>
      <c r="HIV8"/>
      <c r="HIW8"/>
      <c r="HIX8"/>
      <c r="HIY8"/>
      <c r="HIZ8"/>
      <c r="HJA8"/>
      <c r="HJB8"/>
      <c r="HJC8"/>
      <c r="HJD8"/>
      <c r="HJE8"/>
      <c r="HJF8"/>
      <c r="HJG8"/>
      <c r="HJH8"/>
      <c r="HJI8"/>
      <c r="HJJ8"/>
      <c r="HJK8"/>
      <c r="HJL8"/>
      <c r="HJM8"/>
      <c r="HJN8"/>
      <c r="HJO8"/>
      <c r="HJP8"/>
      <c r="HJQ8"/>
      <c r="HJR8"/>
      <c r="HJS8"/>
      <c r="HJT8"/>
      <c r="HJU8"/>
      <c r="HJV8"/>
      <c r="HJW8"/>
      <c r="HJX8"/>
      <c r="HJY8"/>
      <c r="HJZ8"/>
      <c r="HKA8"/>
      <c r="HKB8"/>
      <c r="HKC8"/>
      <c r="HKD8"/>
      <c r="HKE8"/>
      <c r="HKF8"/>
      <c r="HKG8"/>
      <c r="HKH8"/>
      <c r="HKI8"/>
      <c r="HKJ8"/>
      <c r="HKK8"/>
      <c r="HKL8"/>
      <c r="HKM8"/>
      <c r="HKN8"/>
      <c r="HKO8"/>
      <c r="HKP8"/>
      <c r="HKQ8"/>
      <c r="HKR8"/>
      <c r="HKS8"/>
      <c r="HKT8"/>
      <c r="HKU8"/>
      <c r="HKV8"/>
      <c r="HKW8"/>
      <c r="HKX8"/>
      <c r="HKY8"/>
      <c r="HKZ8"/>
      <c r="HLA8"/>
      <c r="HLB8"/>
      <c r="HLC8"/>
      <c r="HLD8"/>
      <c r="HLE8"/>
      <c r="HLF8"/>
      <c r="HLG8"/>
      <c r="HLH8"/>
      <c r="HLI8"/>
      <c r="HLJ8"/>
      <c r="HLK8"/>
      <c r="HLL8"/>
      <c r="HLM8"/>
      <c r="HLN8"/>
      <c r="HLO8"/>
      <c r="HLP8"/>
      <c r="HLQ8"/>
      <c r="HLR8"/>
      <c r="HLS8"/>
      <c r="HLT8"/>
      <c r="HLU8"/>
      <c r="HLV8"/>
      <c r="HLW8"/>
      <c r="HLX8"/>
      <c r="HLY8"/>
      <c r="HLZ8"/>
      <c r="HMA8"/>
      <c r="HMB8"/>
      <c r="HMC8"/>
      <c r="HMD8"/>
      <c r="HME8"/>
      <c r="HMF8"/>
      <c r="HMG8"/>
      <c r="HMH8"/>
      <c r="HMI8"/>
      <c r="HMJ8"/>
      <c r="HMK8"/>
      <c r="HML8"/>
      <c r="HMM8"/>
      <c r="HMN8"/>
      <c r="HMO8"/>
      <c r="HMP8"/>
      <c r="HMQ8"/>
      <c r="HMR8"/>
      <c r="HMS8"/>
      <c r="HMT8"/>
      <c r="HMU8"/>
      <c r="HMV8"/>
      <c r="HMW8"/>
      <c r="HMX8"/>
      <c r="HMY8"/>
      <c r="HMZ8"/>
      <c r="HNA8"/>
      <c r="HNB8"/>
      <c r="HNC8"/>
      <c r="HND8"/>
      <c r="HNE8"/>
      <c r="HNF8"/>
      <c r="HNG8"/>
      <c r="HNH8"/>
      <c r="HNI8"/>
      <c r="HNJ8"/>
      <c r="HNK8"/>
      <c r="HNL8"/>
      <c r="HNM8"/>
      <c r="HNN8"/>
      <c r="HNO8"/>
      <c r="HNP8"/>
      <c r="HNQ8"/>
      <c r="HNR8"/>
      <c r="HNS8"/>
      <c r="HNT8"/>
      <c r="HNU8"/>
      <c r="HNV8"/>
      <c r="HNW8"/>
      <c r="HNX8"/>
      <c r="HNY8"/>
      <c r="HNZ8"/>
      <c r="HOA8"/>
      <c r="HOB8"/>
      <c r="HOC8"/>
      <c r="HOD8"/>
      <c r="HOE8"/>
      <c r="HOF8"/>
      <c r="HOG8"/>
      <c r="HOH8"/>
      <c r="HOI8"/>
      <c r="HOJ8"/>
      <c r="HOK8"/>
      <c r="HOL8"/>
      <c r="HOM8"/>
      <c r="HON8"/>
      <c r="HOO8"/>
      <c r="HOP8"/>
      <c r="HOQ8"/>
      <c r="HOR8"/>
      <c r="HOS8"/>
      <c r="HOT8"/>
      <c r="HOU8"/>
      <c r="HOV8"/>
      <c r="HOW8"/>
      <c r="HOX8"/>
      <c r="HOY8"/>
      <c r="HOZ8"/>
      <c r="HPA8"/>
      <c r="HPB8"/>
      <c r="HPC8"/>
      <c r="HPD8"/>
      <c r="HPE8"/>
      <c r="HPF8"/>
      <c r="HPG8"/>
      <c r="HPH8"/>
      <c r="HPI8"/>
      <c r="HPJ8"/>
      <c r="HPK8"/>
      <c r="HPL8"/>
      <c r="HPM8"/>
      <c r="HPN8"/>
      <c r="HPO8"/>
      <c r="HPP8"/>
      <c r="HPQ8"/>
      <c r="HPR8"/>
      <c r="HPS8"/>
      <c r="HPT8"/>
      <c r="HPU8"/>
      <c r="HPV8"/>
      <c r="HPW8"/>
      <c r="HPX8"/>
      <c r="HPY8"/>
      <c r="HPZ8"/>
      <c r="HQA8"/>
      <c r="HQB8"/>
      <c r="HQC8"/>
      <c r="HQD8"/>
      <c r="HQE8"/>
      <c r="HQF8"/>
      <c r="HQG8"/>
      <c r="HQH8"/>
      <c r="HQI8"/>
      <c r="HQJ8"/>
      <c r="HQK8"/>
      <c r="HQL8"/>
      <c r="HQM8"/>
      <c r="HQN8"/>
      <c r="HQO8"/>
      <c r="HQP8"/>
      <c r="HQQ8"/>
      <c r="HQR8"/>
      <c r="HQS8"/>
      <c r="HQT8"/>
      <c r="HQU8"/>
      <c r="HQV8"/>
      <c r="HQW8"/>
      <c r="HQX8"/>
      <c r="HQY8"/>
      <c r="HQZ8"/>
      <c r="HRA8"/>
      <c r="HRB8"/>
      <c r="HRC8"/>
      <c r="HRD8"/>
      <c r="HRE8"/>
      <c r="HRF8"/>
      <c r="HRG8"/>
      <c r="HRH8"/>
      <c r="HRI8"/>
      <c r="HRJ8"/>
      <c r="HRK8"/>
      <c r="HRL8"/>
      <c r="HRM8"/>
      <c r="HRN8"/>
      <c r="HRO8"/>
      <c r="HRP8"/>
      <c r="HRQ8"/>
      <c r="HRR8"/>
      <c r="HRS8"/>
      <c r="HRT8"/>
      <c r="HRU8"/>
      <c r="HRV8"/>
      <c r="HRW8"/>
      <c r="HRX8"/>
      <c r="HRY8"/>
      <c r="HRZ8"/>
      <c r="HSA8"/>
      <c r="HSB8"/>
      <c r="HSC8"/>
      <c r="HSD8"/>
      <c r="HSE8"/>
      <c r="HSF8"/>
      <c r="HSG8"/>
      <c r="HSH8"/>
      <c r="HSI8"/>
      <c r="HSJ8"/>
      <c r="HSK8"/>
      <c r="HSL8"/>
      <c r="HSM8"/>
      <c r="HSN8"/>
      <c r="HSO8"/>
      <c r="HSP8"/>
      <c r="HSQ8"/>
      <c r="HSR8"/>
      <c r="HSS8"/>
      <c r="HST8"/>
      <c r="HSU8"/>
      <c r="HSV8"/>
      <c r="HSW8"/>
      <c r="HSX8"/>
      <c r="HSY8"/>
      <c r="HSZ8"/>
      <c r="HTA8"/>
      <c r="HTB8"/>
      <c r="HTC8"/>
      <c r="HTD8"/>
      <c r="HTE8"/>
      <c r="HTF8"/>
      <c r="HTG8"/>
      <c r="HTH8"/>
      <c r="HTI8"/>
      <c r="HTJ8"/>
      <c r="HTK8"/>
      <c r="HTL8"/>
      <c r="HTM8"/>
      <c r="HTN8"/>
      <c r="HTO8"/>
      <c r="HTP8"/>
      <c r="HTQ8"/>
      <c r="HTR8"/>
      <c r="HTS8"/>
      <c r="HTT8"/>
      <c r="HTU8"/>
      <c r="HTV8"/>
      <c r="HTW8"/>
      <c r="HTX8"/>
      <c r="HTY8"/>
      <c r="HTZ8"/>
      <c r="HUA8"/>
      <c r="HUB8"/>
      <c r="HUC8"/>
      <c r="HUD8"/>
      <c r="HUE8"/>
      <c r="HUF8"/>
      <c r="HUG8"/>
      <c r="HUH8"/>
      <c r="HUI8"/>
      <c r="HUJ8"/>
      <c r="HUK8"/>
      <c r="HUL8"/>
      <c r="HUM8"/>
      <c r="HUN8"/>
      <c r="HUO8"/>
      <c r="HUP8"/>
      <c r="HUQ8"/>
      <c r="HUR8"/>
      <c r="HUS8"/>
      <c r="HUT8"/>
      <c r="HUU8"/>
      <c r="HUV8"/>
      <c r="HUW8"/>
      <c r="HUX8"/>
      <c r="HUY8"/>
      <c r="HUZ8"/>
      <c r="HVA8"/>
      <c r="HVB8"/>
      <c r="HVC8"/>
      <c r="HVD8"/>
      <c r="HVE8"/>
      <c r="HVF8"/>
      <c r="HVG8"/>
      <c r="HVH8"/>
      <c r="HVI8"/>
      <c r="HVJ8"/>
      <c r="HVK8"/>
      <c r="HVL8"/>
      <c r="HVM8"/>
      <c r="HVN8"/>
      <c r="HVO8"/>
      <c r="HVP8"/>
      <c r="HVQ8"/>
      <c r="HVR8"/>
      <c r="HVS8"/>
      <c r="HVT8"/>
      <c r="HVU8"/>
      <c r="HVV8"/>
      <c r="HVW8"/>
      <c r="HVX8"/>
      <c r="HVY8"/>
      <c r="HVZ8"/>
      <c r="HWA8"/>
      <c r="HWB8"/>
      <c r="HWC8"/>
      <c r="HWD8"/>
      <c r="HWE8"/>
      <c r="HWF8"/>
      <c r="HWG8"/>
      <c r="HWH8"/>
      <c r="HWI8"/>
      <c r="HWJ8"/>
      <c r="HWK8"/>
      <c r="HWL8"/>
      <c r="HWM8"/>
      <c r="HWN8"/>
      <c r="HWO8"/>
      <c r="HWP8"/>
      <c r="HWQ8"/>
      <c r="HWR8"/>
      <c r="HWS8"/>
      <c r="HWT8"/>
      <c r="HWU8"/>
      <c r="HWV8"/>
      <c r="HWW8"/>
      <c r="HWX8"/>
      <c r="HWY8"/>
      <c r="HWZ8"/>
      <c r="HXA8"/>
      <c r="HXB8"/>
      <c r="HXC8"/>
      <c r="HXD8"/>
      <c r="HXE8"/>
      <c r="HXF8"/>
      <c r="HXG8"/>
      <c r="HXH8"/>
      <c r="HXI8"/>
      <c r="HXJ8"/>
      <c r="HXK8"/>
      <c r="HXL8"/>
      <c r="HXM8"/>
      <c r="HXN8"/>
      <c r="HXO8"/>
      <c r="HXP8"/>
      <c r="HXQ8"/>
      <c r="HXR8"/>
      <c r="HXS8"/>
      <c r="HXT8"/>
      <c r="HXU8"/>
      <c r="HXV8"/>
      <c r="HXW8"/>
      <c r="HXX8"/>
      <c r="HXY8"/>
      <c r="HXZ8"/>
      <c r="HYA8"/>
      <c r="HYB8"/>
      <c r="HYC8"/>
      <c r="HYD8"/>
      <c r="HYE8"/>
      <c r="HYF8"/>
      <c r="HYG8"/>
      <c r="HYH8"/>
      <c r="HYI8"/>
      <c r="HYJ8"/>
      <c r="HYK8"/>
      <c r="HYL8"/>
      <c r="HYM8"/>
      <c r="HYN8"/>
      <c r="HYO8"/>
      <c r="HYP8"/>
      <c r="HYQ8"/>
      <c r="HYR8"/>
      <c r="HYS8"/>
      <c r="HYT8"/>
      <c r="HYU8"/>
      <c r="HYV8"/>
      <c r="HYW8"/>
      <c r="HYX8"/>
      <c r="HYY8"/>
      <c r="HYZ8"/>
      <c r="HZA8"/>
      <c r="HZB8"/>
      <c r="HZC8"/>
      <c r="HZD8"/>
      <c r="HZE8"/>
      <c r="HZF8"/>
      <c r="HZG8"/>
      <c r="HZH8"/>
      <c r="HZI8"/>
      <c r="HZJ8"/>
      <c r="HZK8"/>
      <c r="HZL8"/>
      <c r="HZM8"/>
      <c r="HZN8"/>
      <c r="HZO8"/>
      <c r="HZP8"/>
      <c r="HZQ8"/>
      <c r="HZR8"/>
      <c r="HZS8"/>
      <c r="HZT8"/>
      <c r="HZU8"/>
      <c r="HZV8"/>
      <c r="HZW8"/>
      <c r="HZX8"/>
      <c r="HZY8"/>
      <c r="HZZ8"/>
      <c r="IAA8"/>
      <c r="IAB8"/>
      <c r="IAC8"/>
      <c r="IAD8"/>
      <c r="IAE8"/>
      <c r="IAF8"/>
      <c r="IAG8"/>
      <c r="IAH8"/>
      <c r="IAI8"/>
      <c r="IAJ8"/>
      <c r="IAK8"/>
      <c r="IAL8"/>
      <c r="IAM8"/>
      <c r="IAN8"/>
      <c r="IAO8"/>
      <c r="IAP8"/>
      <c r="IAQ8"/>
      <c r="IAR8"/>
      <c r="IAS8"/>
      <c r="IAT8"/>
      <c r="IAU8"/>
      <c r="IAV8"/>
      <c r="IAW8"/>
      <c r="IAX8"/>
      <c r="IAY8"/>
      <c r="IAZ8"/>
      <c r="IBA8"/>
      <c r="IBB8"/>
      <c r="IBC8"/>
      <c r="IBD8"/>
      <c r="IBE8"/>
      <c r="IBF8"/>
      <c r="IBG8"/>
      <c r="IBH8"/>
      <c r="IBI8"/>
      <c r="IBJ8"/>
      <c r="IBK8"/>
      <c r="IBL8"/>
      <c r="IBM8"/>
      <c r="IBN8"/>
      <c r="IBO8"/>
      <c r="IBP8"/>
      <c r="IBQ8"/>
      <c r="IBR8"/>
      <c r="IBS8"/>
      <c r="IBT8"/>
      <c r="IBU8"/>
      <c r="IBV8"/>
      <c r="IBW8"/>
      <c r="IBX8"/>
      <c r="IBY8"/>
      <c r="IBZ8"/>
      <c r="ICA8"/>
      <c r="ICB8"/>
      <c r="ICC8"/>
      <c r="ICD8"/>
      <c r="ICE8"/>
      <c r="ICF8"/>
      <c r="ICG8"/>
      <c r="ICH8"/>
      <c r="ICI8"/>
      <c r="ICJ8"/>
      <c r="ICK8"/>
      <c r="ICL8"/>
      <c r="ICM8"/>
      <c r="ICN8"/>
      <c r="ICO8"/>
      <c r="ICP8"/>
      <c r="ICQ8"/>
      <c r="ICR8"/>
      <c r="ICS8"/>
      <c r="ICT8"/>
      <c r="ICU8"/>
      <c r="ICV8"/>
      <c r="ICW8"/>
      <c r="ICX8"/>
      <c r="ICY8"/>
      <c r="ICZ8"/>
      <c r="IDA8"/>
      <c r="IDB8"/>
      <c r="IDC8"/>
      <c r="IDD8"/>
      <c r="IDE8"/>
      <c r="IDF8"/>
      <c r="IDG8"/>
      <c r="IDH8"/>
      <c r="IDI8"/>
      <c r="IDJ8"/>
      <c r="IDK8"/>
      <c r="IDL8"/>
      <c r="IDM8"/>
      <c r="IDN8"/>
      <c r="IDO8"/>
      <c r="IDP8"/>
      <c r="IDQ8"/>
      <c r="IDR8"/>
      <c r="IDS8"/>
      <c r="IDT8"/>
      <c r="IDU8"/>
      <c r="IDV8"/>
      <c r="IDW8"/>
      <c r="IDX8"/>
      <c r="IDY8"/>
      <c r="IDZ8"/>
      <c r="IEA8"/>
      <c r="IEB8"/>
      <c r="IEC8"/>
      <c r="IED8"/>
      <c r="IEE8"/>
      <c r="IEF8"/>
      <c r="IEG8"/>
      <c r="IEH8"/>
      <c r="IEI8"/>
      <c r="IEJ8"/>
      <c r="IEK8"/>
      <c r="IEL8"/>
      <c r="IEM8"/>
      <c r="IEN8"/>
      <c r="IEO8"/>
      <c r="IEP8"/>
      <c r="IEQ8"/>
      <c r="IER8"/>
      <c r="IES8"/>
      <c r="IET8"/>
      <c r="IEU8"/>
      <c r="IEV8"/>
      <c r="IEW8"/>
      <c r="IEX8"/>
      <c r="IEY8"/>
      <c r="IEZ8"/>
      <c r="IFA8"/>
      <c r="IFB8"/>
      <c r="IFC8"/>
      <c r="IFD8"/>
      <c r="IFE8"/>
      <c r="IFF8"/>
      <c r="IFG8"/>
      <c r="IFH8"/>
      <c r="IFI8"/>
      <c r="IFJ8"/>
      <c r="IFK8"/>
      <c r="IFL8"/>
      <c r="IFM8"/>
      <c r="IFN8"/>
      <c r="IFO8"/>
      <c r="IFP8"/>
      <c r="IFQ8"/>
      <c r="IFR8"/>
      <c r="IFS8"/>
      <c r="IFT8"/>
      <c r="IFU8"/>
      <c r="IFV8"/>
      <c r="IFW8"/>
      <c r="IFX8"/>
      <c r="IFY8"/>
      <c r="IFZ8"/>
      <c r="IGA8"/>
      <c r="IGB8"/>
      <c r="IGC8"/>
      <c r="IGD8"/>
      <c r="IGE8"/>
      <c r="IGF8"/>
      <c r="IGG8"/>
      <c r="IGH8"/>
      <c r="IGI8"/>
      <c r="IGJ8"/>
      <c r="IGK8"/>
      <c r="IGL8"/>
      <c r="IGM8"/>
      <c r="IGN8"/>
      <c r="IGO8"/>
      <c r="IGP8"/>
      <c r="IGQ8"/>
      <c r="IGR8"/>
      <c r="IGS8"/>
      <c r="IGT8"/>
      <c r="IGU8"/>
      <c r="IGV8"/>
      <c r="IGW8"/>
      <c r="IGX8"/>
      <c r="IGY8"/>
      <c r="IGZ8"/>
      <c r="IHA8"/>
      <c r="IHB8"/>
      <c r="IHC8"/>
      <c r="IHD8"/>
      <c r="IHE8"/>
      <c r="IHF8"/>
      <c r="IHG8"/>
      <c r="IHH8"/>
      <c r="IHI8"/>
      <c r="IHJ8"/>
      <c r="IHK8"/>
      <c r="IHL8"/>
      <c r="IHM8"/>
      <c r="IHN8"/>
      <c r="IHO8"/>
      <c r="IHP8"/>
      <c r="IHQ8"/>
      <c r="IHR8"/>
      <c r="IHS8"/>
      <c r="IHT8"/>
      <c r="IHU8"/>
      <c r="IHV8"/>
      <c r="IHW8"/>
      <c r="IHX8"/>
      <c r="IHY8"/>
      <c r="IHZ8"/>
      <c r="IIA8"/>
      <c r="IIB8"/>
      <c r="IIC8"/>
      <c r="IID8"/>
      <c r="IIE8"/>
      <c r="IIF8"/>
      <c r="IIG8"/>
      <c r="IIH8"/>
      <c r="III8"/>
      <c r="IIJ8"/>
      <c r="IIK8"/>
      <c r="IIL8"/>
      <c r="IIM8"/>
      <c r="IIN8"/>
      <c r="IIO8"/>
      <c r="IIP8"/>
      <c r="IIQ8"/>
      <c r="IIR8"/>
      <c r="IIS8"/>
      <c r="IIT8"/>
      <c r="IIU8"/>
      <c r="IIV8"/>
      <c r="IIW8"/>
      <c r="IIX8"/>
      <c r="IIY8"/>
      <c r="IIZ8"/>
      <c r="IJA8"/>
      <c r="IJB8"/>
      <c r="IJC8"/>
      <c r="IJD8"/>
      <c r="IJE8"/>
      <c r="IJF8"/>
      <c r="IJG8"/>
      <c r="IJH8"/>
      <c r="IJI8"/>
      <c r="IJJ8"/>
      <c r="IJK8"/>
      <c r="IJL8"/>
      <c r="IJM8"/>
      <c r="IJN8"/>
      <c r="IJO8"/>
      <c r="IJP8"/>
      <c r="IJQ8"/>
      <c r="IJR8"/>
      <c r="IJS8"/>
      <c r="IJT8"/>
      <c r="IJU8"/>
      <c r="IJV8"/>
      <c r="IJW8"/>
      <c r="IJX8"/>
      <c r="IJY8"/>
      <c r="IJZ8"/>
      <c r="IKA8"/>
      <c r="IKB8"/>
      <c r="IKC8"/>
      <c r="IKD8"/>
      <c r="IKE8"/>
      <c r="IKF8"/>
      <c r="IKG8"/>
      <c r="IKH8"/>
      <c r="IKI8"/>
      <c r="IKJ8"/>
      <c r="IKK8"/>
      <c r="IKL8"/>
      <c r="IKM8"/>
      <c r="IKN8"/>
      <c r="IKO8"/>
      <c r="IKP8"/>
      <c r="IKQ8"/>
      <c r="IKR8"/>
      <c r="IKS8"/>
      <c r="IKT8"/>
      <c r="IKU8"/>
      <c r="IKV8"/>
      <c r="IKW8"/>
      <c r="IKX8"/>
      <c r="IKY8"/>
      <c r="IKZ8"/>
      <c r="ILA8"/>
      <c r="ILB8"/>
      <c r="ILC8"/>
      <c r="ILD8"/>
      <c r="ILE8"/>
      <c r="ILF8"/>
      <c r="ILG8"/>
      <c r="ILH8"/>
      <c r="ILI8"/>
      <c r="ILJ8"/>
      <c r="ILK8"/>
      <c r="ILL8"/>
      <c r="ILM8"/>
      <c r="ILN8"/>
      <c r="ILO8"/>
      <c r="ILP8"/>
      <c r="ILQ8"/>
      <c r="ILR8"/>
      <c r="ILS8"/>
      <c r="ILT8"/>
      <c r="ILU8"/>
      <c r="ILV8"/>
      <c r="ILW8"/>
      <c r="ILX8"/>
      <c r="ILY8"/>
      <c r="ILZ8"/>
      <c r="IMA8"/>
      <c r="IMB8"/>
      <c r="IMC8"/>
      <c r="IMD8"/>
      <c r="IME8"/>
      <c r="IMF8"/>
      <c r="IMG8"/>
      <c r="IMH8"/>
      <c r="IMI8"/>
      <c r="IMJ8"/>
      <c r="IMK8"/>
      <c r="IML8"/>
      <c r="IMM8"/>
      <c r="IMN8"/>
      <c r="IMO8"/>
      <c r="IMP8"/>
      <c r="IMQ8"/>
      <c r="IMR8"/>
      <c r="IMS8"/>
      <c r="IMT8"/>
      <c r="IMU8"/>
      <c r="IMV8"/>
      <c r="IMW8"/>
      <c r="IMX8"/>
      <c r="IMY8"/>
      <c r="IMZ8"/>
      <c r="INA8"/>
      <c r="INB8"/>
      <c r="INC8"/>
      <c r="IND8"/>
      <c r="INE8"/>
      <c r="INF8"/>
      <c r="ING8"/>
      <c r="INH8"/>
      <c r="INI8"/>
      <c r="INJ8"/>
      <c r="INK8"/>
      <c r="INL8"/>
      <c r="INM8"/>
      <c r="INN8"/>
      <c r="INO8"/>
      <c r="INP8"/>
      <c r="INQ8"/>
      <c r="INR8"/>
      <c r="INS8"/>
      <c r="INT8"/>
      <c r="INU8"/>
      <c r="INV8"/>
      <c r="INW8"/>
      <c r="INX8"/>
      <c r="INY8"/>
      <c r="INZ8"/>
      <c r="IOA8"/>
      <c r="IOB8"/>
      <c r="IOC8"/>
      <c r="IOD8"/>
      <c r="IOE8"/>
      <c r="IOF8"/>
      <c r="IOG8"/>
      <c r="IOH8"/>
      <c r="IOI8"/>
      <c r="IOJ8"/>
      <c r="IOK8"/>
      <c r="IOL8"/>
      <c r="IOM8"/>
      <c r="ION8"/>
      <c r="IOO8"/>
      <c r="IOP8"/>
      <c r="IOQ8"/>
      <c r="IOR8"/>
      <c r="IOS8"/>
      <c r="IOT8"/>
      <c r="IOU8"/>
      <c r="IOV8"/>
      <c r="IOW8"/>
      <c r="IOX8"/>
      <c r="IOY8"/>
      <c r="IOZ8"/>
      <c r="IPA8"/>
      <c r="IPB8"/>
      <c r="IPC8"/>
      <c r="IPD8"/>
      <c r="IPE8"/>
      <c r="IPF8"/>
      <c r="IPG8"/>
      <c r="IPH8"/>
      <c r="IPI8"/>
      <c r="IPJ8"/>
      <c r="IPK8"/>
      <c r="IPL8"/>
      <c r="IPM8"/>
      <c r="IPN8"/>
      <c r="IPO8"/>
      <c r="IPP8"/>
      <c r="IPQ8"/>
      <c r="IPR8"/>
      <c r="IPS8"/>
      <c r="IPT8"/>
      <c r="IPU8"/>
      <c r="IPV8"/>
      <c r="IPW8"/>
      <c r="IPX8"/>
      <c r="IPY8"/>
      <c r="IPZ8"/>
      <c r="IQA8"/>
      <c r="IQB8"/>
      <c r="IQC8"/>
      <c r="IQD8"/>
      <c r="IQE8"/>
      <c r="IQF8"/>
      <c r="IQG8"/>
      <c r="IQH8"/>
      <c r="IQI8"/>
      <c r="IQJ8"/>
      <c r="IQK8"/>
      <c r="IQL8"/>
      <c r="IQM8"/>
      <c r="IQN8"/>
      <c r="IQO8"/>
      <c r="IQP8"/>
      <c r="IQQ8"/>
      <c r="IQR8"/>
      <c r="IQS8"/>
      <c r="IQT8"/>
      <c r="IQU8"/>
      <c r="IQV8"/>
      <c r="IQW8"/>
      <c r="IQX8"/>
      <c r="IQY8"/>
      <c r="IQZ8"/>
      <c r="IRA8"/>
      <c r="IRB8"/>
      <c r="IRC8"/>
      <c r="IRD8"/>
      <c r="IRE8"/>
      <c r="IRF8"/>
      <c r="IRG8"/>
      <c r="IRH8"/>
      <c r="IRI8"/>
      <c r="IRJ8"/>
      <c r="IRK8"/>
      <c r="IRL8"/>
      <c r="IRM8"/>
      <c r="IRN8"/>
      <c r="IRO8"/>
      <c r="IRP8"/>
      <c r="IRQ8"/>
      <c r="IRR8"/>
      <c r="IRS8"/>
      <c r="IRT8"/>
      <c r="IRU8"/>
      <c r="IRV8"/>
      <c r="IRW8"/>
      <c r="IRX8"/>
      <c r="IRY8"/>
      <c r="IRZ8"/>
      <c r="ISA8"/>
      <c r="ISB8"/>
      <c r="ISC8"/>
      <c r="ISD8"/>
      <c r="ISE8"/>
      <c r="ISF8"/>
      <c r="ISG8"/>
      <c r="ISH8"/>
      <c r="ISI8"/>
      <c r="ISJ8"/>
      <c r="ISK8"/>
      <c r="ISL8"/>
      <c r="ISM8"/>
      <c r="ISN8"/>
      <c r="ISO8"/>
      <c r="ISP8"/>
      <c r="ISQ8"/>
      <c r="ISR8"/>
      <c r="ISS8"/>
      <c r="IST8"/>
      <c r="ISU8"/>
      <c r="ISV8"/>
      <c r="ISW8"/>
      <c r="ISX8"/>
      <c r="ISY8"/>
      <c r="ISZ8"/>
      <c r="ITA8"/>
      <c r="ITB8"/>
      <c r="ITC8"/>
      <c r="ITD8"/>
      <c r="ITE8"/>
      <c r="ITF8"/>
      <c r="ITG8"/>
      <c r="ITH8"/>
      <c r="ITI8"/>
      <c r="ITJ8"/>
      <c r="ITK8"/>
      <c r="ITL8"/>
      <c r="ITM8"/>
      <c r="ITN8"/>
      <c r="ITO8"/>
      <c r="ITP8"/>
      <c r="ITQ8"/>
      <c r="ITR8"/>
      <c r="ITS8"/>
      <c r="ITT8"/>
      <c r="ITU8"/>
      <c r="ITV8"/>
      <c r="ITW8"/>
      <c r="ITX8"/>
      <c r="ITY8"/>
      <c r="ITZ8"/>
      <c r="IUA8"/>
      <c r="IUB8"/>
      <c r="IUC8"/>
      <c r="IUD8"/>
      <c r="IUE8"/>
      <c r="IUF8"/>
      <c r="IUG8"/>
      <c r="IUH8"/>
      <c r="IUI8"/>
      <c r="IUJ8"/>
      <c r="IUK8"/>
      <c r="IUL8"/>
      <c r="IUM8"/>
      <c r="IUN8"/>
      <c r="IUO8"/>
      <c r="IUP8"/>
      <c r="IUQ8"/>
      <c r="IUR8"/>
      <c r="IUS8"/>
      <c r="IUT8"/>
      <c r="IUU8"/>
      <c r="IUV8"/>
      <c r="IUW8"/>
      <c r="IUX8"/>
      <c r="IUY8"/>
      <c r="IUZ8"/>
      <c r="IVA8"/>
      <c r="IVB8"/>
      <c r="IVC8"/>
      <c r="IVD8"/>
      <c r="IVE8"/>
      <c r="IVF8"/>
      <c r="IVG8"/>
      <c r="IVH8"/>
      <c r="IVI8"/>
      <c r="IVJ8"/>
      <c r="IVK8"/>
      <c r="IVL8"/>
      <c r="IVM8"/>
      <c r="IVN8"/>
      <c r="IVO8"/>
      <c r="IVP8"/>
      <c r="IVQ8"/>
      <c r="IVR8"/>
      <c r="IVS8"/>
      <c r="IVT8"/>
      <c r="IVU8"/>
      <c r="IVV8"/>
      <c r="IVW8"/>
      <c r="IVX8"/>
      <c r="IVY8"/>
      <c r="IVZ8"/>
      <c r="IWA8"/>
      <c r="IWB8"/>
      <c r="IWC8"/>
      <c r="IWD8"/>
      <c r="IWE8"/>
      <c r="IWF8"/>
      <c r="IWG8"/>
      <c r="IWH8"/>
      <c r="IWI8"/>
      <c r="IWJ8"/>
      <c r="IWK8"/>
      <c r="IWL8"/>
      <c r="IWM8"/>
      <c r="IWN8"/>
      <c r="IWO8"/>
      <c r="IWP8"/>
      <c r="IWQ8"/>
      <c r="IWR8"/>
      <c r="IWS8"/>
      <c r="IWT8"/>
      <c r="IWU8"/>
      <c r="IWV8"/>
      <c r="IWW8"/>
      <c r="IWX8"/>
      <c r="IWY8"/>
      <c r="IWZ8"/>
      <c r="IXA8"/>
      <c r="IXB8"/>
      <c r="IXC8"/>
      <c r="IXD8"/>
      <c r="IXE8"/>
      <c r="IXF8"/>
      <c r="IXG8"/>
      <c r="IXH8"/>
      <c r="IXI8"/>
      <c r="IXJ8"/>
      <c r="IXK8"/>
      <c r="IXL8"/>
      <c r="IXM8"/>
      <c r="IXN8"/>
      <c r="IXO8"/>
      <c r="IXP8"/>
      <c r="IXQ8"/>
      <c r="IXR8"/>
      <c r="IXS8"/>
      <c r="IXT8"/>
      <c r="IXU8"/>
      <c r="IXV8"/>
      <c r="IXW8"/>
      <c r="IXX8"/>
      <c r="IXY8"/>
      <c r="IXZ8"/>
      <c r="IYA8"/>
      <c r="IYB8"/>
      <c r="IYC8"/>
      <c r="IYD8"/>
      <c r="IYE8"/>
      <c r="IYF8"/>
      <c r="IYG8"/>
      <c r="IYH8"/>
      <c r="IYI8"/>
      <c r="IYJ8"/>
      <c r="IYK8"/>
      <c r="IYL8"/>
      <c r="IYM8"/>
      <c r="IYN8"/>
      <c r="IYO8"/>
      <c r="IYP8"/>
      <c r="IYQ8"/>
      <c r="IYR8"/>
      <c r="IYS8"/>
      <c r="IYT8"/>
      <c r="IYU8"/>
      <c r="IYV8"/>
      <c r="IYW8"/>
      <c r="IYX8"/>
      <c r="IYY8"/>
      <c r="IYZ8"/>
      <c r="IZA8"/>
      <c r="IZB8"/>
      <c r="IZC8"/>
      <c r="IZD8"/>
      <c r="IZE8"/>
      <c r="IZF8"/>
      <c r="IZG8"/>
      <c r="IZH8"/>
      <c r="IZI8"/>
      <c r="IZJ8"/>
      <c r="IZK8"/>
      <c r="IZL8"/>
      <c r="IZM8"/>
      <c r="IZN8"/>
      <c r="IZO8"/>
      <c r="IZP8"/>
      <c r="IZQ8"/>
      <c r="IZR8"/>
      <c r="IZS8"/>
      <c r="IZT8"/>
      <c r="IZU8"/>
      <c r="IZV8"/>
      <c r="IZW8"/>
      <c r="IZX8"/>
      <c r="IZY8"/>
      <c r="IZZ8"/>
      <c r="JAA8"/>
      <c r="JAB8"/>
      <c r="JAC8"/>
      <c r="JAD8"/>
      <c r="JAE8"/>
      <c r="JAF8"/>
      <c r="JAG8"/>
      <c r="JAH8"/>
      <c r="JAI8"/>
      <c r="JAJ8"/>
      <c r="JAK8"/>
      <c r="JAL8"/>
      <c r="JAM8"/>
      <c r="JAN8"/>
      <c r="JAO8"/>
      <c r="JAP8"/>
      <c r="JAQ8"/>
      <c r="JAR8"/>
      <c r="JAS8"/>
      <c r="JAT8"/>
      <c r="JAU8"/>
      <c r="JAV8"/>
      <c r="JAW8"/>
      <c r="JAX8"/>
      <c r="JAY8"/>
      <c r="JAZ8"/>
      <c r="JBA8"/>
      <c r="JBB8"/>
      <c r="JBC8"/>
      <c r="JBD8"/>
      <c r="JBE8"/>
      <c r="JBF8"/>
      <c r="JBG8"/>
      <c r="JBH8"/>
      <c r="JBI8"/>
      <c r="JBJ8"/>
      <c r="JBK8"/>
      <c r="JBL8"/>
      <c r="JBM8"/>
      <c r="JBN8"/>
      <c r="JBO8"/>
      <c r="JBP8"/>
      <c r="JBQ8"/>
      <c r="JBR8"/>
      <c r="JBS8"/>
      <c r="JBT8"/>
      <c r="JBU8"/>
      <c r="JBV8"/>
      <c r="JBW8"/>
      <c r="JBX8"/>
      <c r="JBY8"/>
      <c r="JBZ8"/>
      <c r="JCA8"/>
      <c r="JCB8"/>
      <c r="JCC8"/>
      <c r="JCD8"/>
      <c r="JCE8"/>
      <c r="JCF8"/>
      <c r="JCG8"/>
      <c r="JCH8"/>
      <c r="JCI8"/>
      <c r="JCJ8"/>
      <c r="JCK8"/>
      <c r="JCL8"/>
      <c r="JCM8"/>
      <c r="JCN8"/>
      <c r="JCO8"/>
      <c r="JCP8"/>
      <c r="JCQ8"/>
      <c r="JCR8"/>
      <c r="JCS8"/>
      <c r="JCT8"/>
      <c r="JCU8"/>
      <c r="JCV8"/>
      <c r="JCW8"/>
      <c r="JCX8"/>
      <c r="JCY8"/>
      <c r="JCZ8"/>
      <c r="JDA8"/>
      <c r="JDB8"/>
      <c r="JDC8"/>
      <c r="JDD8"/>
      <c r="JDE8"/>
      <c r="JDF8"/>
      <c r="JDG8"/>
      <c r="JDH8"/>
      <c r="JDI8"/>
      <c r="JDJ8"/>
      <c r="JDK8"/>
      <c r="JDL8"/>
      <c r="JDM8"/>
      <c r="JDN8"/>
      <c r="JDO8"/>
      <c r="JDP8"/>
      <c r="JDQ8"/>
      <c r="JDR8"/>
      <c r="JDS8"/>
      <c r="JDT8"/>
      <c r="JDU8"/>
      <c r="JDV8"/>
      <c r="JDW8"/>
      <c r="JDX8"/>
      <c r="JDY8"/>
      <c r="JDZ8"/>
      <c r="JEA8"/>
      <c r="JEB8"/>
      <c r="JEC8"/>
      <c r="JED8"/>
      <c r="JEE8"/>
      <c r="JEF8"/>
      <c r="JEG8"/>
      <c r="JEH8"/>
      <c r="JEI8"/>
      <c r="JEJ8"/>
      <c r="JEK8"/>
      <c r="JEL8"/>
      <c r="JEM8"/>
      <c r="JEN8"/>
      <c r="JEO8"/>
      <c r="JEP8"/>
      <c r="JEQ8"/>
      <c r="JER8"/>
      <c r="JES8"/>
      <c r="JET8"/>
      <c r="JEU8"/>
      <c r="JEV8"/>
      <c r="JEW8"/>
      <c r="JEX8"/>
      <c r="JEY8"/>
      <c r="JEZ8"/>
      <c r="JFA8"/>
      <c r="JFB8"/>
      <c r="JFC8"/>
      <c r="JFD8"/>
      <c r="JFE8"/>
      <c r="JFF8"/>
      <c r="JFG8"/>
      <c r="JFH8"/>
      <c r="JFI8"/>
      <c r="JFJ8"/>
      <c r="JFK8"/>
      <c r="JFL8"/>
      <c r="JFM8"/>
      <c r="JFN8"/>
      <c r="JFO8"/>
      <c r="JFP8"/>
      <c r="JFQ8"/>
      <c r="JFR8"/>
      <c r="JFS8"/>
      <c r="JFT8"/>
      <c r="JFU8"/>
      <c r="JFV8"/>
      <c r="JFW8"/>
      <c r="JFX8"/>
      <c r="JFY8"/>
      <c r="JFZ8"/>
      <c r="JGA8"/>
      <c r="JGB8"/>
      <c r="JGC8"/>
      <c r="JGD8"/>
      <c r="JGE8"/>
      <c r="JGF8"/>
      <c r="JGG8"/>
      <c r="JGH8"/>
      <c r="JGI8"/>
      <c r="JGJ8"/>
      <c r="JGK8"/>
      <c r="JGL8"/>
      <c r="JGM8"/>
      <c r="JGN8"/>
      <c r="JGO8"/>
      <c r="JGP8"/>
      <c r="JGQ8"/>
      <c r="JGR8"/>
      <c r="JGS8"/>
      <c r="JGT8"/>
      <c r="JGU8"/>
      <c r="JGV8"/>
      <c r="JGW8"/>
      <c r="JGX8"/>
      <c r="JGY8"/>
      <c r="JGZ8"/>
      <c r="JHA8"/>
      <c r="JHB8"/>
      <c r="JHC8"/>
      <c r="JHD8"/>
      <c r="JHE8"/>
      <c r="JHF8"/>
      <c r="JHG8"/>
      <c r="JHH8"/>
      <c r="JHI8"/>
      <c r="JHJ8"/>
      <c r="JHK8"/>
      <c r="JHL8"/>
      <c r="JHM8"/>
      <c r="JHN8"/>
      <c r="JHO8"/>
      <c r="JHP8"/>
      <c r="JHQ8"/>
      <c r="JHR8"/>
      <c r="JHS8"/>
      <c r="JHT8"/>
      <c r="JHU8"/>
      <c r="JHV8"/>
      <c r="JHW8"/>
      <c r="JHX8"/>
      <c r="JHY8"/>
      <c r="JHZ8"/>
      <c r="JIA8"/>
      <c r="JIB8"/>
      <c r="JIC8"/>
      <c r="JID8"/>
      <c r="JIE8"/>
      <c r="JIF8"/>
      <c r="JIG8"/>
      <c r="JIH8"/>
      <c r="JII8"/>
      <c r="JIJ8"/>
      <c r="JIK8"/>
      <c r="JIL8"/>
      <c r="JIM8"/>
      <c r="JIN8"/>
      <c r="JIO8"/>
      <c r="JIP8"/>
      <c r="JIQ8"/>
      <c r="JIR8"/>
      <c r="JIS8"/>
      <c r="JIT8"/>
      <c r="JIU8"/>
      <c r="JIV8"/>
      <c r="JIW8"/>
      <c r="JIX8"/>
      <c r="JIY8"/>
      <c r="JIZ8"/>
      <c r="JJA8"/>
      <c r="JJB8"/>
      <c r="JJC8"/>
      <c r="JJD8"/>
      <c r="JJE8"/>
      <c r="JJF8"/>
      <c r="JJG8"/>
      <c r="JJH8"/>
      <c r="JJI8"/>
      <c r="JJJ8"/>
      <c r="JJK8"/>
      <c r="JJL8"/>
      <c r="JJM8"/>
      <c r="JJN8"/>
      <c r="JJO8"/>
      <c r="JJP8"/>
      <c r="JJQ8"/>
      <c r="JJR8"/>
      <c r="JJS8"/>
      <c r="JJT8"/>
      <c r="JJU8"/>
      <c r="JJV8"/>
      <c r="JJW8"/>
      <c r="JJX8"/>
      <c r="JJY8"/>
      <c r="JJZ8"/>
      <c r="JKA8"/>
      <c r="JKB8"/>
      <c r="JKC8"/>
      <c r="JKD8"/>
      <c r="JKE8"/>
      <c r="JKF8"/>
      <c r="JKG8"/>
      <c r="JKH8"/>
      <c r="JKI8"/>
      <c r="JKJ8"/>
      <c r="JKK8"/>
      <c r="JKL8"/>
      <c r="JKM8"/>
      <c r="JKN8"/>
      <c r="JKO8"/>
      <c r="JKP8"/>
      <c r="JKQ8"/>
      <c r="JKR8"/>
      <c r="JKS8"/>
      <c r="JKT8"/>
      <c r="JKU8"/>
      <c r="JKV8"/>
      <c r="JKW8"/>
      <c r="JKX8"/>
      <c r="JKY8"/>
      <c r="JKZ8"/>
      <c r="JLA8"/>
      <c r="JLB8"/>
      <c r="JLC8"/>
      <c r="JLD8"/>
      <c r="JLE8"/>
      <c r="JLF8"/>
      <c r="JLG8"/>
      <c r="JLH8"/>
      <c r="JLI8"/>
      <c r="JLJ8"/>
      <c r="JLK8"/>
      <c r="JLL8"/>
      <c r="JLM8"/>
      <c r="JLN8"/>
      <c r="JLO8"/>
      <c r="JLP8"/>
      <c r="JLQ8"/>
      <c r="JLR8"/>
      <c r="JLS8"/>
      <c r="JLT8"/>
      <c r="JLU8"/>
      <c r="JLV8"/>
      <c r="JLW8"/>
      <c r="JLX8"/>
      <c r="JLY8"/>
      <c r="JLZ8"/>
      <c r="JMA8"/>
      <c r="JMB8"/>
      <c r="JMC8"/>
      <c r="JMD8"/>
      <c r="JME8"/>
      <c r="JMF8"/>
      <c r="JMG8"/>
      <c r="JMH8"/>
      <c r="JMI8"/>
      <c r="JMJ8"/>
      <c r="JMK8"/>
      <c r="JML8"/>
      <c r="JMM8"/>
      <c r="JMN8"/>
      <c r="JMO8"/>
      <c r="JMP8"/>
      <c r="JMQ8"/>
      <c r="JMR8"/>
      <c r="JMS8"/>
      <c r="JMT8"/>
      <c r="JMU8"/>
      <c r="JMV8"/>
      <c r="JMW8"/>
      <c r="JMX8"/>
      <c r="JMY8"/>
      <c r="JMZ8"/>
      <c r="JNA8"/>
      <c r="JNB8"/>
      <c r="JNC8"/>
      <c r="JND8"/>
      <c r="JNE8"/>
      <c r="JNF8"/>
      <c r="JNG8"/>
      <c r="JNH8"/>
      <c r="JNI8"/>
      <c r="JNJ8"/>
      <c r="JNK8"/>
      <c r="JNL8"/>
      <c r="JNM8"/>
      <c r="JNN8"/>
      <c r="JNO8"/>
      <c r="JNP8"/>
      <c r="JNQ8"/>
      <c r="JNR8"/>
      <c r="JNS8"/>
      <c r="JNT8"/>
      <c r="JNU8"/>
      <c r="JNV8"/>
      <c r="JNW8"/>
      <c r="JNX8"/>
      <c r="JNY8"/>
      <c r="JNZ8"/>
      <c r="JOA8"/>
      <c r="JOB8"/>
      <c r="JOC8"/>
      <c r="JOD8"/>
      <c r="JOE8"/>
      <c r="JOF8"/>
      <c r="JOG8"/>
      <c r="JOH8"/>
      <c r="JOI8"/>
      <c r="JOJ8"/>
      <c r="JOK8"/>
      <c r="JOL8"/>
      <c r="JOM8"/>
      <c r="JON8"/>
      <c r="JOO8"/>
      <c r="JOP8"/>
      <c r="JOQ8"/>
      <c r="JOR8"/>
      <c r="JOS8"/>
      <c r="JOT8"/>
      <c r="JOU8"/>
      <c r="JOV8"/>
      <c r="JOW8"/>
      <c r="JOX8"/>
      <c r="JOY8"/>
      <c r="JOZ8"/>
      <c r="JPA8"/>
      <c r="JPB8"/>
      <c r="JPC8"/>
      <c r="JPD8"/>
      <c r="JPE8"/>
      <c r="JPF8"/>
      <c r="JPG8"/>
      <c r="JPH8"/>
      <c r="JPI8"/>
      <c r="JPJ8"/>
      <c r="JPK8"/>
      <c r="JPL8"/>
      <c r="JPM8"/>
      <c r="JPN8"/>
      <c r="JPO8"/>
      <c r="JPP8"/>
      <c r="JPQ8"/>
      <c r="JPR8"/>
      <c r="JPS8"/>
      <c r="JPT8"/>
      <c r="JPU8"/>
      <c r="JPV8"/>
      <c r="JPW8"/>
      <c r="JPX8"/>
      <c r="JPY8"/>
      <c r="JPZ8"/>
      <c r="JQA8"/>
      <c r="JQB8"/>
      <c r="JQC8"/>
      <c r="JQD8"/>
      <c r="JQE8"/>
      <c r="JQF8"/>
      <c r="JQG8"/>
      <c r="JQH8"/>
      <c r="JQI8"/>
      <c r="JQJ8"/>
      <c r="JQK8"/>
      <c r="JQL8"/>
      <c r="JQM8"/>
      <c r="JQN8"/>
      <c r="JQO8"/>
      <c r="JQP8"/>
      <c r="JQQ8"/>
      <c r="JQR8"/>
      <c r="JQS8"/>
      <c r="JQT8"/>
      <c r="JQU8"/>
      <c r="JQV8"/>
      <c r="JQW8"/>
      <c r="JQX8"/>
      <c r="JQY8"/>
      <c r="JQZ8"/>
      <c r="JRA8"/>
      <c r="JRB8"/>
      <c r="JRC8"/>
      <c r="JRD8"/>
      <c r="JRE8"/>
      <c r="JRF8"/>
      <c r="JRG8"/>
      <c r="JRH8"/>
      <c r="JRI8"/>
      <c r="JRJ8"/>
      <c r="JRK8"/>
      <c r="JRL8"/>
      <c r="JRM8"/>
      <c r="JRN8"/>
      <c r="JRO8"/>
      <c r="JRP8"/>
      <c r="JRQ8"/>
      <c r="JRR8"/>
      <c r="JRS8"/>
      <c r="JRT8"/>
      <c r="JRU8"/>
      <c r="JRV8"/>
      <c r="JRW8"/>
      <c r="JRX8"/>
      <c r="JRY8"/>
      <c r="JRZ8"/>
      <c r="JSA8"/>
      <c r="JSB8"/>
      <c r="JSC8"/>
      <c r="JSD8"/>
      <c r="JSE8"/>
      <c r="JSF8"/>
      <c r="JSG8"/>
      <c r="JSH8"/>
      <c r="JSI8"/>
      <c r="JSJ8"/>
      <c r="JSK8"/>
      <c r="JSL8"/>
      <c r="JSM8"/>
      <c r="JSN8"/>
      <c r="JSO8"/>
      <c r="JSP8"/>
      <c r="JSQ8"/>
      <c r="JSR8"/>
      <c r="JSS8"/>
      <c r="JST8"/>
      <c r="JSU8"/>
      <c r="JSV8"/>
      <c r="JSW8"/>
      <c r="JSX8"/>
      <c r="JSY8"/>
      <c r="JSZ8"/>
      <c r="JTA8"/>
      <c r="JTB8"/>
      <c r="JTC8"/>
      <c r="JTD8"/>
      <c r="JTE8"/>
      <c r="JTF8"/>
      <c r="JTG8"/>
      <c r="JTH8"/>
      <c r="JTI8"/>
      <c r="JTJ8"/>
      <c r="JTK8"/>
      <c r="JTL8"/>
      <c r="JTM8"/>
      <c r="JTN8"/>
      <c r="JTO8"/>
      <c r="JTP8"/>
      <c r="JTQ8"/>
      <c r="JTR8"/>
      <c r="JTS8"/>
      <c r="JTT8"/>
      <c r="JTU8"/>
      <c r="JTV8"/>
      <c r="JTW8"/>
      <c r="JTX8"/>
      <c r="JTY8"/>
      <c r="JTZ8"/>
      <c r="JUA8"/>
      <c r="JUB8"/>
      <c r="JUC8"/>
      <c r="JUD8"/>
      <c r="JUE8"/>
      <c r="JUF8"/>
      <c r="JUG8"/>
      <c r="JUH8"/>
      <c r="JUI8"/>
      <c r="JUJ8"/>
      <c r="JUK8"/>
      <c r="JUL8"/>
      <c r="JUM8"/>
      <c r="JUN8"/>
      <c r="JUO8"/>
      <c r="JUP8"/>
      <c r="JUQ8"/>
      <c r="JUR8"/>
      <c r="JUS8"/>
      <c r="JUT8"/>
      <c r="JUU8"/>
      <c r="JUV8"/>
      <c r="JUW8"/>
      <c r="JUX8"/>
      <c r="JUY8"/>
      <c r="JUZ8"/>
      <c r="JVA8"/>
      <c r="JVB8"/>
      <c r="JVC8"/>
      <c r="JVD8"/>
      <c r="JVE8"/>
      <c r="JVF8"/>
      <c r="JVG8"/>
      <c r="JVH8"/>
      <c r="JVI8"/>
      <c r="JVJ8"/>
      <c r="JVK8"/>
      <c r="JVL8"/>
      <c r="JVM8"/>
      <c r="JVN8"/>
      <c r="JVO8"/>
      <c r="JVP8"/>
      <c r="JVQ8"/>
      <c r="JVR8"/>
      <c r="JVS8"/>
      <c r="JVT8"/>
      <c r="JVU8"/>
      <c r="JVV8"/>
      <c r="JVW8"/>
      <c r="JVX8"/>
      <c r="JVY8"/>
      <c r="JVZ8"/>
      <c r="JWA8"/>
      <c r="JWB8"/>
      <c r="JWC8"/>
      <c r="JWD8"/>
      <c r="JWE8"/>
      <c r="JWF8"/>
      <c r="JWG8"/>
      <c r="JWH8"/>
      <c r="JWI8"/>
      <c r="JWJ8"/>
      <c r="JWK8"/>
      <c r="JWL8"/>
      <c r="JWM8"/>
      <c r="JWN8"/>
      <c r="JWO8"/>
      <c r="JWP8"/>
      <c r="JWQ8"/>
      <c r="JWR8"/>
      <c r="JWS8"/>
      <c r="JWT8"/>
      <c r="JWU8"/>
      <c r="JWV8"/>
      <c r="JWW8"/>
      <c r="JWX8"/>
      <c r="JWY8"/>
      <c r="JWZ8"/>
      <c r="JXA8"/>
      <c r="JXB8"/>
      <c r="JXC8"/>
      <c r="JXD8"/>
      <c r="JXE8"/>
      <c r="JXF8"/>
      <c r="JXG8"/>
      <c r="JXH8"/>
      <c r="JXI8"/>
      <c r="JXJ8"/>
      <c r="JXK8"/>
      <c r="JXL8"/>
      <c r="JXM8"/>
      <c r="JXN8"/>
      <c r="JXO8"/>
      <c r="JXP8"/>
      <c r="JXQ8"/>
      <c r="JXR8"/>
      <c r="JXS8"/>
      <c r="JXT8"/>
      <c r="JXU8"/>
      <c r="JXV8"/>
      <c r="JXW8"/>
      <c r="JXX8"/>
      <c r="JXY8"/>
      <c r="JXZ8"/>
      <c r="JYA8"/>
      <c r="JYB8"/>
      <c r="JYC8"/>
      <c r="JYD8"/>
      <c r="JYE8"/>
      <c r="JYF8"/>
      <c r="JYG8"/>
      <c r="JYH8"/>
      <c r="JYI8"/>
      <c r="JYJ8"/>
      <c r="JYK8"/>
      <c r="JYL8"/>
      <c r="JYM8"/>
      <c r="JYN8"/>
      <c r="JYO8"/>
      <c r="JYP8"/>
      <c r="JYQ8"/>
      <c r="JYR8"/>
      <c r="JYS8"/>
      <c r="JYT8"/>
      <c r="JYU8"/>
      <c r="JYV8"/>
      <c r="JYW8"/>
      <c r="JYX8"/>
      <c r="JYY8"/>
      <c r="JYZ8"/>
      <c r="JZA8"/>
      <c r="JZB8"/>
      <c r="JZC8"/>
      <c r="JZD8"/>
      <c r="JZE8"/>
      <c r="JZF8"/>
      <c r="JZG8"/>
      <c r="JZH8"/>
      <c r="JZI8"/>
      <c r="JZJ8"/>
      <c r="JZK8"/>
      <c r="JZL8"/>
      <c r="JZM8"/>
      <c r="JZN8"/>
      <c r="JZO8"/>
      <c r="JZP8"/>
      <c r="JZQ8"/>
      <c r="JZR8"/>
      <c r="JZS8"/>
      <c r="JZT8"/>
      <c r="JZU8"/>
      <c r="JZV8"/>
      <c r="JZW8"/>
      <c r="JZX8"/>
      <c r="JZY8"/>
      <c r="JZZ8"/>
      <c r="KAA8"/>
      <c r="KAB8"/>
      <c r="KAC8"/>
      <c r="KAD8"/>
      <c r="KAE8"/>
      <c r="KAF8"/>
      <c r="KAG8"/>
      <c r="KAH8"/>
      <c r="KAI8"/>
      <c r="KAJ8"/>
      <c r="KAK8"/>
      <c r="KAL8"/>
      <c r="KAM8"/>
      <c r="KAN8"/>
      <c r="KAO8"/>
      <c r="KAP8"/>
      <c r="KAQ8"/>
      <c r="KAR8"/>
      <c r="KAS8"/>
      <c r="KAT8"/>
      <c r="KAU8"/>
      <c r="KAV8"/>
      <c r="KAW8"/>
      <c r="KAX8"/>
      <c r="KAY8"/>
      <c r="KAZ8"/>
      <c r="KBA8"/>
      <c r="KBB8"/>
      <c r="KBC8"/>
      <c r="KBD8"/>
      <c r="KBE8"/>
      <c r="KBF8"/>
      <c r="KBG8"/>
      <c r="KBH8"/>
      <c r="KBI8"/>
      <c r="KBJ8"/>
      <c r="KBK8"/>
      <c r="KBL8"/>
      <c r="KBM8"/>
      <c r="KBN8"/>
      <c r="KBO8"/>
      <c r="KBP8"/>
      <c r="KBQ8"/>
      <c r="KBR8"/>
      <c r="KBS8"/>
      <c r="KBT8"/>
      <c r="KBU8"/>
      <c r="KBV8"/>
      <c r="KBW8"/>
      <c r="KBX8"/>
      <c r="KBY8"/>
      <c r="KBZ8"/>
      <c r="KCA8"/>
      <c r="KCB8"/>
      <c r="KCC8"/>
      <c r="KCD8"/>
      <c r="KCE8"/>
      <c r="KCF8"/>
      <c r="KCG8"/>
      <c r="KCH8"/>
      <c r="KCI8"/>
      <c r="KCJ8"/>
      <c r="KCK8"/>
      <c r="KCL8"/>
      <c r="KCM8"/>
      <c r="KCN8"/>
      <c r="KCO8"/>
      <c r="KCP8"/>
      <c r="KCQ8"/>
      <c r="KCR8"/>
      <c r="KCS8"/>
      <c r="KCT8"/>
      <c r="KCU8"/>
      <c r="KCV8"/>
      <c r="KCW8"/>
      <c r="KCX8"/>
      <c r="KCY8"/>
      <c r="KCZ8"/>
      <c r="KDA8"/>
      <c r="KDB8"/>
      <c r="KDC8"/>
      <c r="KDD8"/>
      <c r="KDE8"/>
      <c r="KDF8"/>
      <c r="KDG8"/>
      <c r="KDH8"/>
      <c r="KDI8"/>
      <c r="KDJ8"/>
      <c r="KDK8"/>
      <c r="KDL8"/>
      <c r="KDM8"/>
      <c r="KDN8"/>
      <c r="KDO8"/>
      <c r="KDP8"/>
      <c r="KDQ8"/>
      <c r="KDR8"/>
      <c r="KDS8"/>
      <c r="KDT8"/>
      <c r="KDU8"/>
      <c r="KDV8"/>
      <c r="KDW8"/>
      <c r="KDX8"/>
      <c r="KDY8"/>
      <c r="KDZ8"/>
      <c r="KEA8"/>
      <c r="KEB8"/>
      <c r="KEC8"/>
      <c r="KED8"/>
      <c r="KEE8"/>
      <c r="KEF8"/>
      <c r="KEG8"/>
      <c r="KEH8"/>
      <c r="KEI8"/>
      <c r="KEJ8"/>
      <c r="KEK8"/>
      <c r="KEL8"/>
      <c r="KEM8"/>
      <c r="KEN8"/>
      <c r="KEO8"/>
      <c r="KEP8"/>
      <c r="KEQ8"/>
      <c r="KER8"/>
      <c r="KES8"/>
      <c r="KET8"/>
      <c r="KEU8"/>
      <c r="KEV8"/>
      <c r="KEW8"/>
      <c r="KEX8"/>
      <c r="KEY8"/>
      <c r="KEZ8"/>
      <c r="KFA8"/>
      <c r="KFB8"/>
      <c r="KFC8"/>
      <c r="KFD8"/>
      <c r="KFE8"/>
      <c r="KFF8"/>
      <c r="KFG8"/>
      <c r="KFH8"/>
      <c r="KFI8"/>
      <c r="KFJ8"/>
      <c r="KFK8"/>
      <c r="KFL8"/>
      <c r="KFM8"/>
      <c r="KFN8"/>
      <c r="KFO8"/>
      <c r="KFP8"/>
      <c r="KFQ8"/>
      <c r="KFR8"/>
      <c r="KFS8"/>
      <c r="KFT8"/>
      <c r="KFU8"/>
      <c r="KFV8"/>
      <c r="KFW8"/>
      <c r="KFX8"/>
      <c r="KFY8"/>
      <c r="KFZ8"/>
      <c r="KGA8"/>
      <c r="KGB8"/>
      <c r="KGC8"/>
      <c r="KGD8"/>
      <c r="KGE8"/>
      <c r="KGF8"/>
      <c r="KGG8"/>
      <c r="KGH8"/>
      <c r="KGI8"/>
      <c r="KGJ8"/>
      <c r="KGK8"/>
      <c r="KGL8"/>
      <c r="KGM8"/>
      <c r="KGN8"/>
      <c r="KGO8"/>
      <c r="KGP8"/>
      <c r="KGQ8"/>
      <c r="KGR8"/>
      <c r="KGS8"/>
      <c r="KGT8"/>
      <c r="KGU8"/>
      <c r="KGV8"/>
      <c r="KGW8"/>
      <c r="KGX8"/>
      <c r="KGY8"/>
      <c r="KGZ8"/>
      <c r="KHA8"/>
      <c r="KHB8"/>
      <c r="KHC8"/>
      <c r="KHD8"/>
      <c r="KHE8"/>
      <c r="KHF8"/>
      <c r="KHG8"/>
      <c r="KHH8"/>
      <c r="KHI8"/>
      <c r="KHJ8"/>
      <c r="KHK8"/>
      <c r="KHL8"/>
      <c r="KHM8"/>
      <c r="KHN8"/>
      <c r="KHO8"/>
      <c r="KHP8"/>
      <c r="KHQ8"/>
      <c r="KHR8"/>
      <c r="KHS8"/>
      <c r="KHT8"/>
      <c r="KHU8"/>
      <c r="KHV8"/>
      <c r="KHW8"/>
      <c r="KHX8"/>
      <c r="KHY8"/>
      <c r="KHZ8"/>
      <c r="KIA8"/>
      <c r="KIB8"/>
      <c r="KIC8"/>
      <c r="KID8"/>
      <c r="KIE8"/>
      <c r="KIF8"/>
      <c r="KIG8"/>
      <c r="KIH8"/>
      <c r="KII8"/>
      <c r="KIJ8"/>
      <c r="KIK8"/>
      <c r="KIL8"/>
      <c r="KIM8"/>
      <c r="KIN8"/>
      <c r="KIO8"/>
      <c r="KIP8"/>
      <c r="KIQ8"/>
      <c r="KIR8"/>
      <c r="KIS8"/>
      <c r="KIT8"/>
      <c r="KIU8"/>
      <c r="KIV8"/>
      <c r="KIW8"/>
      <c r="KIX8"/>
      <c r="KIY8"/>
      <c r="KIZ8"/>
      <c r="KJA8"/>
      <c r="KJB8"/>
      <c r="KJC8"/>
      <c r="KJD8"/>
      <c r="KJE8"/>
      <c r="KJF8"/>
      <c r="KJG8"/>
      <c r="KJH8"/>
      <c r="KJI8"/>
      <c r="KJJ8"/>
      <c r="KJK8"/>
      <c r="KJL8"/>
      <c r="KJM8"/>
      <c r="KJN8"/>
      <c r="KJO8"/>
      <c r="KJP8"/>
      <c r="KJQ8"/>
      <c r="KJR8"/>
      <c r="KJS8"/>
      <c r="KJT8"/>
      <c r="KJU8"/>
      <c r="KJV8"/>
      <c r="KJW8"/>
      <c r="KJX8"/>
      <c r="KJY8"/>
      <c r="KJZ8"/>
      <c r="KKA8"/>
      <c r="KKB8"/>
      <c r="KKC8"/>
      <c r="KKD8"/>
      <c r="KKE8"/>
      <c r="KKF8"/>
      <c r="KKG8"/>
      <c r="KKH8"/>
      <c r="KKI8"/>
      <c r="KKJ8"/>
      <c r="KKK8"/>
      <c r="KKL8"/>
      <c r="KKM8"/>
      <c r="KKN8"/>
      <c r="KKO8"/>
      <c r="KKP8"/>
      <c r="KKQ8"/>
      <c r="KKR8"/>
      <c r="KKS8"/>
      <c r="KKT8"/>
      <c r="KKU8"/>
      <c r="KKV8"/>
      <c r="KKW8"/>
      <c r="KKX8"/>
      <c r="KKY8"/>
      <c r="KKZ8"/>
      <c r="KLA8"/>
      <c r="KLB8"/>
      <c r="KLC8"/>
      <c r="KLD8"/>
      <c r="KLE8"/>
      <c r="KLF8"/>
      <c r="KLG8"/>
      <c r="KLH8"/>
      <c r="KLI8"/>
      <c r="KLJ8"/>
      <c r="KLK8"/>
      <c r="KLL8"/>
      <c r="KLM8"/>
      <c r="KLN8"/>
      <c r="KLO8"/>
      <c r="KLP8"/>
      <c r="KLQ8"/>
      <c r="KLR8"/>
      <c r="KLS8"/>
      <c r="KLT8"/>
      <c r="KLU8"/>
      <c r="KLV8"/>
      <c r="KLW8"/>
      <c r="KLX8"/>
      <c r="KLY8"/>
      <c r="KLZ8"/>
      <c r="KMA8"/>
      <c r="KMB8"/>
      <c r="KMC8"/>
      <c r="KMD8"/>
      <c r="KME8"/>
      <c r="KMF8"/>
      <c r="KMG8"/>
      <c r="KMH8"/>
      <c r="KMI8"/>
      <c r="KMJ8"/>
      <c r="KMK8"/>
      <c r="KML8"/>
      <c r="KMM8"/>
      <c r="KMN8"/>
      <c r="KMO8"/>
      <c r="KMP8"/>
      <c r="KMQ8"/>
      <c r="KMR8"/>
      <c r="KMS8"/>
      <c r="KMT8"/>
      <c r="KMU8"/>
      <c r="KMV8"/>
      <c r="KMW8"/>
      <c r="KMX8"/>
      <c r="KMY8"/>
      <c r="KMZ8"/>
      <c r="KNA8"/>
      <c r="KNB8"/>
      <c r="KNC8"/>
      <c r="KND8"/>
      <c r="KNE8"/>
      <c r="KNF8"/>
      <c r="KNG8"/>
      <c r="KNH8"/>
      <c r="KNI8"/>
      <c r="KNJ8"/>
      <c r="KNK8"/>
      <c r="KNL8"/>
      <c r="KNM8"/>
      <c r="KNN8"/>
      <c r="KNO8"/>
      <c r="KNP8"/>
      <c r="KNQ8"/>
      <c r="KNR8"/>
      <c r="KNS8"/>
      <c r="KNT8"/>
      <c r="KNU8"/>
      <c r="KNV8"/>
      <c r="KNW8"/>
      <c r="KNX8"/>
      <c r="KNY8"/>
      <c r="KNZ8"/>
      <c r="KOA8"/>
      <c r="KOB8"/>
      <c r="KOC8"/>
      <c r="KOD8"/>
      <c r="KOE8"/>
      <c r="KOF8"/>
      <c r="KOG8"/>
      <c r="KOH8"/>
      <c r="KOI8"/>
      <c r="KOJ8"/>
      <c r="KOK8"/>
      <c r="KOL8"/>
      <c r="KOM8"/>
      <c r="KON8"/>
      <c r="KOO8"/>
      <c r="KOP8"/>
      <c r="KOQ8"/>
      <c r="KOR8"/>
      <c r="KOS8"/>
      <c r="KOT8"/>
      <c r="KOU8"/>
      <c r="KOV8"/>
      <c r="KOW8"/>
      <c r="KOX8"/>
      <c r="KOY8"/>
      <c r="KOZ8"/>
      <c r="KPA8"/>
      <c r="KPB8"/>
      <c r="KPC8"/>
      <c r="KPD8"/>
      <c r="KPE8"/>
      <c r="KPF8"/>
      <c r="KPG8"/>
      <c r="KPH8"/>
      <c r="KPI8"/>
      <c r="KPJ8"/>
      <c r="KPK8"/>
      <c r="KPL8"/>
      <c r="KPM8"/>
      <c r="KPN8"/>
      <c r="KPO8"/>
      <c r="KPP8"/>
      <c r="KPQ8"/>
      <c r="KPR8"/>
      <c r="KPS8"/>
      <c r="KPT8"/>
      <c r="KPU8"/>
      <c r="KPV8"/>
      <c r="KPW8"/>
      <c r="KPX8"/>
      <c r="KPY8"/>
      <c r="KPZ8"/>
      <c r="KQA8"/>
      <c r="KQB8"/>
      <c r="KQC8"/>
      <c r="KQD8"/>
      <c r="KQE8"/>
      <c r="KQF8"/>
      <c r="KQG8"/>
      <c r="KQH8"/>
      <c r="KQI8"/>
      <c r="KQJ8"/>
      <c r="KQK8"/>
      <c r="KQL8"/>
      <c r="KQM8"/>
      <c r="KQN8"/>
      <c r="KQO8"/>
      <c r="KQP8"/>
      <c r="KQQ8"/>
      <c r="KQR8"/>
      <c r="KQS8"/>
      <c r="KQT8"/>
      <c r="KQU8"/>
      <c r="KQV8"/>
      <c r="KQW8"/>
      <c r="KQX8"/>
      <c r="KQY8"/>
      <c r="KQZ8"/>
      <c r="KRA8"/>
      <c r="KRB8"/>
      <c r="KRC8"/>
      <c r="KRD8"/>
      <c r="KRE8"/>
      <c r="KRF8"/>
      <c r="KRG8"/>
      <c r="KRH8"/>
      <c r="KRI8"/>
      <c r="KRJ8"/>
      <c r="KRK8"/>
      <c r="KRL8"/>
      <c r="KRM8"/>
      <c r="KRN8"/>
      <c r="KRO8"/>
      <c r="KRP8"/>
      <c r="KRQ8"/>
      <c r="KRR8"/>
      <c r="KRS8"/>
      <c r="KRT8"/>
      <c r="KRU8"/>
      <c r="KRV8"/>
      <c r="KRW8"/>
      <c r="KRX8"/>
      <c r="KRY8"/>
      <c r="KRZ8"/>
      <c r="KSA8"/>
      <c r="KSB8"/>
      <c r="KSC8"/>
      <c r="KSD8"/>
      <c r="KSE8"/>
      <c r="KSF8"/>
      <c r="KSG8"/>
      <c r="KSH8"/>
      <c r="KSI8"/>
      <c r="KSJ8"/>
      <c r="KSK8"/>
      <c r="KSL8"/>
      <c r="KSM8"/>
      <c r="KSN8"/>
      <c r="KSO8"/>
      <c r="KSP8"/>
      <c r="KSQ8"/>
      <c r="KSR8"/>
      <c r="KSS8"/>
      <c r="KST8"/>
      <c r="KSU8"/>
      <c r="KSV8"/>
      <c r="KSW8"/>
      <c r="KSX8"/>
      <c r="KSY8"/>
      <c r="KSZ8"/>
      <c r="KTA8"/>
      <c r="KTB8"/>
      <c r="KTC8"/>
      <c r="KTD8"/>
      <c r="KTE8"/>
      <c r="KTF8"/>
      <c r="KTG8"/>
      <c r="KTH8"/>
      <c r="KTI8"/>
      <c r="KTJ8"/>
      <c r="KTK8"/>
      <c r="KTL8"/>
      <c r="KTM8"/>
      <c r="KTN8"/>
      <c r="KTO8"/>
      <c r="KTP8"/>
      <c r="KTQ8"/>
      <c r="KTR8"/>
      <c r="KTS8"/>
      <c r="KTT8"/>
      <c r="KTU8"/>
      <c r="KTV8"/>
      <c r="KTW8"/>
      <c r="KTX8"/>
      <c r="KTY8"/>
      <c r="KTZ8"/>
      <c r="KUA8"/>
      <c r="KUB8"/>
      <c r="KUC8"/>
      <c r="KUD8"/>
      <c r="KUE8"/>
      <c r="KUF8"/>
      <c r="KUG8"/>
      <c r="KUH8"/>
      <c r="KUI8"/>
      <c r="KUJ8"/>
      <c r="KUK8"/>
      <c r="KUL8"/>
      <c r="KUM8"/>
      <c r="KUN8"/>
      <c r="KUO8"/>
      <c r="KUP8"/>
      <c r="KUQ8"/>
      <c r="KUR8"/>
      <c r="KUS8"/>
      <c r="KUT8"/>
      <c r="KUU8"/>
      <c r="KUV8"/>
      <c r="KUW8"/>
      <c r="KUX8"/>
      <c r="KUY8"/>
      <c r="KUZ8"/>
      <c r="KVA8"/>
      <c r="KVB8"/>
      <c r="KVC8"/>
      <c r="KVD8"/>
      <c r="KVE8"/>
      <c r="KVF8"/>
      <c r="KVG8"/>
      <c r="KVH8"/>
      <c r="KVI8"/>
      <c r="KVJ8"/>
      <c r="KVK8"/>
      <c r="KVL8"/>
      <c r="KVM8"/>
      <c r="KVN8"/>
      <c r="KVO8"/>
      <c r="KVP8"/>
      <c r="KVQ8"/>
      <c r="KVR8"/>
      <c r="KVS8"/>
      <c r="KVT8"/>
      <c r="KVU8"/>
      <c r="KVV8"/>
      <c r="KVW8"/>
      <c r="KVX8"/>
      <c r="KVY8"/>
      <c r="KVZ8"/>
      <c r="KWA8"/>
      <c r="KWB8"/>
      <c r="KWC8"/>
      <c r="KWD8"/>
      <c r="KWE8"/>
      <c r="KWF8"/>
      <c r="KWG8"/>
      <c r="KWH8"/>
      <c r="KWI8"/>
      <c r="KWJ8"/>
      <c r="KWK8"/>
      <c r="KWL8"/>
      <c r="KWM8"/>
      <c r="KWN8"/>
      <c r="KWO8"/>
      <c r="KWP8"/>
      <c r="KWQ8"/>
      <c r="KWR8"/>
      <c r="KWS8"/>
      <c r="KWT8"/>
      <c r="KWU8"/>
      <c r="KWV8"/>
      <c r="KWW8"/>
      <c r="KWX8"/>
      <c r="KWY8"/>
      <c r="KWZ8"/>
      <c r="KXA8"/>
      <c r="KXB8"/>
      <c r="KXC8"/>
      <c r="KXD8"/>
      <c r="KXE8"/>
      <c r="KXF8"/>
      <c r="KXG8"/>
      <c r="KXH8"/>
      <c r="KXI8"/>
      <c r="KXJ8"/>
      <c r="KXK8"/>
      <c r="KXL8"/>
      <c r="KXM8"/>
      <c r="KXN8"/>
      <c r="KXO8"/>
      <c r="KXP8"/>
      <c r="KXQ8"/>
      <c r="KXR8"/>
      <c r="KXS8"/>
      <c r="KXT8"/>
      <c r="KXU8"/>
      <c r="KXV8"/>
      <c r="KXW8"/>
      <c r="KXX8"/>
      <c r="KXY8"/>
      <c r="KXZ8"/>
      <c r="KYA8"/>
      <c r="KYB8"/>
      <c r="KYC8"/>
      <c r="KYD8"/>
      <c r="KYE8"/>
      <c r="KYF8"/>
      <c r="KYG8"/>
      <c r="KYH8"/>
      <c r="KYI8"/>
      <c r="KYJ8"/>
      <c r="KYK8"/>
      <c r="KYL8"/>
      <c r="KYM8"/>
      <c r="KYN8"/>
      <c r="KYO8"/>
      <c r="KYP8"/>
      <c r="KYQ8"/>
      <c r="KYR8"/>
      <c r="KYS8"/>
      <c r="KYT8"/>
      <c r="KYU8"/>
      <c r="KYV8"/>
      <c r="KYW8"/>
      <c r="KYX8"/>
      <c r="KYY8"/>
      <c r="KYZ8"/>
      <c r="KZA8"/>
      <c r="KZB8"/>
      <c r="KZC8"/>
      <c r="KZD8"/>
      <c r="KZE8"/>
      <c r="KZF8"/>
      <c r="KZG8"/>
      <c r="KZH8"/>
      <c r="KZI8"/>
      <c r="KZJ8"/>
      <c r="KZK8"/>
      <c r="KZL8"/>
      <c r="KZM8"/>
      <c r="KZN8"/>
      <c r="KZO8"/>
      <c r="KZP8"/>
      <c r="KZQ8"/>
      <c r="KZR8"/>
      <c r="KZS8"/>
      <c r="KZT8"/>
      <c r="KZU8"/>
      <c r="KZV8"/>
      <c r="KZW8"/>
      <c r="KZX8"/>
      <c r="KZY8"/>
      <c r="KZZ8"/>
      <c r="LAA8"/>
      <c r="LAB8"/>
      <c r="LAC8"/>
      <c r="LAD8"/>
      <c r="LAE8"/>
      <c r="LAF8"/>
      <c r="LAG8"/>
      <c r="LAH8"/>
      <c r="LAI8"/>
      <c r="LAJ8"/>
      <c r="LAK8"/>
      <c r="LAL8"/>
      <c r="LAM8"/>
      <c r="LAN8"/>
      <c r="LAO8"/>
      <c r="LAP8"/>
      <c r="LAQ8"/>
      <c r="LAR8"/>
      <c r="LAS8"/>
      <c r="LAT8"/>
      <c r="LAU8"/>
      <c r="LAV8"/>
      <c r="LAW8"/>
      <c r="LAX8"/>
      <c r="LAY8"/>
      <c r="LAZ8"/>
      <c r="LBA8"/>
      <c r="LBB8"/>
      <c r="LBC8"/>
      <c r="LBD8"/>
      <c r="LBE8"/>
      <c r="LBF8"/>
      <c r="LBG8"/>
      <c r="LBH8"/>
      <c r="LBI8"/>
      <c r="LBJ8"/>
      <c r="LBK8"/>
      <c r="LBL8"/>
      <c r="LBM8"/>
      <c r="LBN8"/>
      <c r="LBO8"/>
      <c r="LBP8"/>
      <c r="LBQ8"/>
      <c r="LBR8"/>
      <c r="LBS8"/>
      <c r="LBT8"/>
      <c r="LBU8"/>
      <c r="LBV8"/>
      <c r="LBW8"/>
      <c r="LBX8"/>
      <c r="LBY8"/>
      <c r="LBZ8"/>
      <c r="LCA8"/>
      <c r="LCB8"/>
      <c r="LCC8"/>
      <c r="LCD8"/>
      <c r="LCE8"/>
      <c r="LCF8"/>
      <c r="LCG8"/>
      <c r="LCH8"/>
      <c r="LCI8"/>
      <c r="LCJ8"/>
      <c r="LCK8"/>
      <c r="LCL8"/>
      <c r="LCM8"/>
      <c r="LCN8"/>
      <c r="LCO8"/>
      <c r="LCP8"/>
      <c r="LCQ8"/>
      <c r="LCR8"/>
      <c r="LCS8"/>
      <c r="LCT8"/>
      <c r="LCU8"/>
      <c r="LCV8"/>
      <c r="LCW8"/>
      <c r="LCX8"/>
      <c r="LCY8"/>
      <c r="LCZ8"/>
      <c r="LDA8"/>
      <c r="LDB8"/>
      <c r="LDC8"/>
      <c r="LDD8"/>
      <c r="LDE8"/>
      <c r="LDF8"/>
      <c r="LDG8"/>
      <c r="LDH8"/>
      <c r="LDI8"/>
      <c r="LDJ8"/>
      <c r="LDK8"/>
      <c r="LDL8"/>
      <c r="LDM8"/>
      <c r="LDN8"/>
      <c r="LDO8"/>
      <c r="LDP8"/>
      <c r="LDQ8"/>
      <c r="LDR8"/>
      <c r="LDS8"/>
      <c r="LDT8"/>
      <c r="LDU8"/>
      <c r="LDV8"/>
      <c r="LDW8"/>
      <c r="LDX8"/>
      <c r="LDY8"/>
      <c r="LDZ8"/>
      <c r="LEA8"/>
      <c r="LEB8"/>
      <c r="LEC8"/>
      <c r="LED8"/>
      <c r="LEE8"/>
      <c r="LEF8"/>
      <c r="LEG8"/>
      <c r="LEH8"/>
      <c r="LEI8"/>
      <c r="LEJ8"/>
      <c r="LEK8"/>
      <c r="LEL8"/>
      <c r="LEM8"/>
      <c r="LEN8"/>
      <c r="LEO8"/>
      <c r="LEP8"/>
      <c r="LEQ8"/>
      <c r="LER8"/>
      <c r="LES8"/>
      <c r="LET8"/>
      <c r="LEU8"/>
      <c r="LEV8"/>
      <c r="LEW8"/>
      <c r="LEX8"/>
      <c r="LEY8"/>
      <c r="LEZ8"/>
      <c r="LFA8"/>
      <c r="LFB8"/>
      <c r="LFC8"/>
      <c r="LFD8"/>
      <c r="LFE8"/>
      <c r="LFF8"/>
      <c r="LFG8"/>
      <c r="LFH8"/>
      <c r="LFI8"/>
      <c r="LFJ8"/>
      <c r="LFK8"/>
      <c r="LFL8"/>
      <c r="LFM8"/>
      <c r="LFN8"/>
      <c r="LFO8"/>
      <c r="LFP8"/>
      <c r="LFQ8"/>
      <c r="LFR8"/>
      <c r="LFS8"/>
      <c r="LFT8"/>
      <c r="LFU8"/>
      <c r="LFV8"/>
      <c r="LFW8"/>
      <c r="LFX8"/>
      <c r="LFY8"/>
      <c r="LFZ8"/>
      <c r="LGA8"/>
      <c r="LGB8"/>
      <c r="LGC8"/>
      <c r="LGD8"/>
      <c r="LGE8"/>
      <c r="LGF8"/>
      <c r="LGG8"/>
      <c r="LGH8"/>
      <c r="LGI8"/>
      <c r="LGJ8"/>
      <c r="LGK8"/>
      <c r="LGL8"/>
      <c r="LGM8"/>
      <c r="LGN8"/>
      <c r="LGO8"/>
      <c r="LGP8"/>
      <c r="LGQ8"/>
      <c r="LGR8"/>
      <c r="LGS8"/>
      <c r="LGT8"/>
      <c r="LGU8"/>
      <c r="LGV8"/>
      <c r="LGW8"/>
      <c r="LGX8"/>
      <c r="LGY8"/>
      <c r="LGZ8"/>
      <c r="LHA8"/>
      <c r="LHB8"/>
      <c r="LHC8"/>
      <c r="LHD8"/>
      <c r="LHE8"/>
      <c r="LHF8"/>
      <c r="LHG8"/>
      <c r="LHH8"/>
      <c r="LHI8"/>
      <c r="LHJ8"/>
      <c r="LHK8"/>
      <c r="LHL8"/>
      <c r="LHM8"/>
      <c r="LHN8"/>
      <c r="LHO8"/>
      <c r="LHP8"/>
      <c r="LHQ8"/>
      <c r="LHR8"/>
      <c r="LHS8"/>
      <c r="LHT8"/>
      <c r="LHU8"/>
      <c r="LHV8"/>
      <c r="LHW8"/>
      <c r="LHX8"/>
      <c r="LHY8"/>
      <c r="LHZ8"/>
      <c r="LIA8"/>
      <c r="LIB8"/>
      <c r="LIC8"/>
      <c r="LID8"/>
      <c r="LIE8"/>
      <c r="LIF8"/>
      <c r="LIG8"/>
      <c r="LIH8"/>
      <c r="LII8"/>
      <c r="LIJ8"/>
      <c r="LIK8"/>
      <c r="LIL8"/>
      <c r="LIM8"/>
      <c r="LIN8"/>
      <c r="LIO8"/>
      <c r="LIP8"/>
      <c r="LIQ8"/>
      <c r="LIR8"/>
      <c r="LIS8"/>
      <c r="LIT8"/>
      <c r="LIU8"/>
      <c r="LIV8"/>
      <c r="LIW8"/>
      <c r="LIX8"/>
      <c r="LIY8"/>
      <c r="LIZ8"/>
      <c r="LJA8"/>
      <c r="LJB8"/>
      <c r="LJC8"/>
      <c r="LJD8"/>
      <c r="LJE8"/>
      <c r="LJF8"/>
      <c r="LJG8"/>
      <c r="LJH8"/>
      <c r="LJI8"/>
      <c r="LJJ8"/>
      <c r="LJK8"/>
      <c r="LJL8"/>
      <c r="LJM8"/>
      <c r="LJN8"/>
      <c r="LJO8"/>
      <c r="LJP8"/>
      <c r="LJQ8"/>
      <c r="LJR8"/>
      <c r="LJS8"/>
      <c r="LJT8"/>
      <c r="LJU8"/>
      <c r="LJV8"/>
      <c r="LJW8"/>
      <c r="LJX8"/>
      <c r="LJY8"/>
      <c r="LJZ8"/>
      <c r="LKA8"/>
      <c r="LKB8"/>
      <c r="LKC8"/>
      <c r="LKD8"/>
      <c r="LKE8"/>
      <c r="LKF8"/>
      <c r="LKG8"/>
      <c r="LKH8"/>
      <c r="LKI8"/>
      <c r="LKJ8"/>
      <c r="LKK8"/>
      <c r="LKL8"/>
      <c r="LKM8"/>
      <c r="LKN8"/>
      <c r="LKO8"/>
      <c r="LKP8"/>
      <c r="LKQ8"/>
      <c r="LKR8"/>
      <c r="LKS8"/>
      <c r="LKT8"/>
      <c r="LKU8"/>
      <c r="LKV8"/>
      <c r="LKW8"/>
      <c r="LKX8"/>
      <c r="LKY8"/>
      <c r="LKZ8"/>
      <c r="LLA8"/>
      <c r="LLB8"/>
      <c r="LLC8"/>
      <c r="LLD8"/>
      <c r="LLE8"/>
      <c r="LLF8"/>
      <c r="LLG8"/>
      <c r="LLH8"/>
      <c r="LLI8"/>
      <c r="LLJ8"/>
      <c r="LLK8"/>
      <c r="LLL8"/>
      <c r="LLM8"/>
      <c r="LLN8"/>
      <c r="LLO8"/>
      <c r="LLP8"/>
      <c r="LLQ8"/>
      <c r="LLR8"/>
      <c r="LLS8"/>
      <c r="LLT8"/>
      <c r="LLU8"/>
      <c r="LLV8"/>
      <c r="LLW8"/>
      <c r="LLX8"/>
      <c r="LLY8"/>
      <c r="LLZ8"/>
      <c r="LMA8"/>
      <c r="LMB8"/>
      <c r="LMC8"/>
      <c r="LMD8"/>
      <c r="LME8"/>
      <c r="LMF8"/>
      <c r="LMG8"/>
      <c r="LMH8"/>
      <c r="LMI8"/>
      <c r="LMJ8"/>
      <c r="LMK8"/>
      <c r="LML8"/>
      <c r="LMM8"/>
      <c r="LMN8"/>
      <c r="LMO8"/>
      <c r="LMP8"/>
      <c r="LMQ8"/>
      <c r="LMR8"/>
      <c r="LMS8"/>
      <c r="LMT8"/>
      <c r="LMU8"/>
      <c r="LMV8"/>
      <c r="LMW8"/>
      <c r="LMX8"/>
      <c r="LMY8"/>
      <c r="LMZ8"/>
      <c r="LNA8"/>
      <c r="LNB8"/>
      <c r="LNC8"/>
      <c r="LND8"/>
      <c r="LNE8"/>
      <c r="LNF8"/>
      <c r="LNG8"/>
      <c r="LNH8"/>
      <c r="LNI8"/>
      <c r="LNJ8"/>
      <c r="LNK8"/>
      <c r="LNL8"/>
      <c r="LNM8"/>
      <c r="LNN8"/>
      <c r="LNO8"/>
      <c r="LNP8"/>
      <c r="LNQ8"/>
      <c r="LNR8"/>
      <c r="LNS8"/>
      <c r="LNT8"/>
      <c r="LNU8"/>
      <c r="LNV8"/>
      <c r="LNW8"/>
      <c r="LNX8"/>
      <c r="LNY8"/>
      <c r="LNZ8"/>
      <c r="LOA8"/>
      <c r="LOB8"/>
      <c r="LOC8"/>
      <c r="LOD8"/>
      <c r="LOE8"/>
      <c r="LOF8"/>
      <c r="LOG8"/>
      <c r="LOH8"/>
      <c r="LOI8"/>
      <c r="LOJ8"/>
      <c r="LOK8"/>
      <c r="LOL8"/>
      <c r="LOM8"/>
      <c r="LON8"/>
      <c r="LOO8"/>
      <c r="LOP8"/>
      <c r="LOQ8"/>
      <c r="LOR8"/>
      <c r="LOS8"/>
      <c r="LOT8"/>
      <c r="LOU8"/>
      <c r="LOV8"/>
      <c r="LOW8"/>
      <c r="LOX8"/>
      <c r="LOY8"/>
      <c r="LOZ8"/>
      <c r="LPA8"/>
      <c r="LPB8"/>
      <c r="LPC8"/>
      <c r="LPD8"/>
      <c r="LPE8"/>
      <c r="LPF8"/>
      <c r="LPG8"/>
      <c r="LPH8"/>
      <c r="LPI8"/>
      <c r="LPJ8"/>
      <c r="LPK8"/>
      <c r="LPL8"/>
      <c r="LPM8"/>
      <c r="LPN8"/>
      <c r="LPO8"/>
      <c r="LPP8"/>
      <c r="LPQ8"/>
      <c r="LPR8"/>
      <c r="LPS8"/>
      <c r="LPT8"/>
      <c r="LPU8"/>
      <c r="LPV8"/>
      <c r="LPW8"/>
      <c r="LPX8"/>
      <c r="LPY8"/>
      <c r="LPZ8"/>
      <c r="LQA8"/>
      <c r="LQB8"/>
      <c r="LQC8"/>
      <c r="LQD8"/>
      <c r="LQE8"/>
      <c r="LQF8"/>
      <c r="LQG8"/>
      <c r="LQH8"/>
      <c r="LQI8"/>
      <c r="LQJ8"/>
      <c r="LQK8"/>
      <c r="LQL8"/>
      <c r="LQM8"/>
      <c r="LQN8"/>
      <c r="LQO8"/>
      <c r="LQP8"/>
      <c r="LQQ8"/>
      <c r="LQR8"/>
      <c r="LQS8"/>
      <c r="LQT8"/>
      <c r="LQU8"/>
      <c r="LQV8"/>
      <c r="LQW8"/>
      <c r="LQX8"/>
      <c r="LQY8"/>
      <c r="LQZ8"/>
      <c r="LRA8"/>
      <c r="LRB8"/>
      <c r="LRC8"/>
      <c r="LRD8"/>
      <c r="LRE8"/>
      <c r="LRF8"/>
      <c r="LRG8"/>
      <c r="LRH8"/>
      <c r="LRI8"/>
      <c r="LRJ8"/>
      <c r="LRK8"/>
      <c r="LRL8"/>
      <c r="LRM8"/>
      <c r="LRN8"/>
      <c r="LRO8"/>
      <c r="LRP8"/>
      <c r="LRQ8"/>
      <c r="LRR8"/>
      <c r="LRS8"/>
      <c r="LRT8"/>
      <c r="LRU8"/>
      <c r="LRV8"/>
      <c r="LRW8"/>
      <c r="LRX8"/>
      <c r="LRY8"/>
      <c r="LRZ8"/>
      <c r="LSA8"/>
      <c r="LSB8"/>
      <c r="LSC8"/>
      <c r="LSD8"/>
      <c r="LSE8"/>
      <c r="LSF8"/>
      <c r="LSG8"/>
      <c r="LSH8"/>
      <c r="LSI8"/>
      <c r="LSJ8"/>
      <c r="LSK8"/>
      <c r="LSL8"/>
      <c r="LSM8"/>
      <c r="LSN8"/>
      <c r="LSO8"/>
      <c r="LSP8"/>
      <c r="LSQ8"/>
      <c r="LSR8"/>
      <c r="LSS8"/>
      <c r="LST8"/>
      <c r="LSU8"/>
      <c r="LSV8"/>
      <c r="LSW8"/>
      <c r="LSX8"/>
      <c r="LSY8"/>
      <c r="LSZ8"/>
      <c r="LTA8"/>
      <c r="LTB8"/>
      <c r="LTC8"/>
      <c r="LTD8"/>
      <c r="LTE8"/>
      <c r="LTF8"/>
      <c r="LTG8"/>
      <c r="LTH8"/>
      <c r="LTI8"/>
      <c r="LTJ8"/>
      <c r="LTK8"/>
      <c r="LTL8"/>
      <c r="LTM8"/>
      <c r="LTN8"/>
      <c r="LTO8"/>
      <c r="LTP8"/>
      <c r="LTQ8"/>
      <c r="LTR8"/>
      <c r="LTS8"/>
      <c r="LTT8"/>
      <c r="LTU8"/>
      <c r="LTV8"/>
      <c r="LTW8"/>
      <c r="LTX8"/>
      <c r="LTY8"/>
      <c r="LTZ8"/>
      <c r="LUA8"/>
      <c r="LUB8"/>
      <c r="LUC8"/>
      <c r="LUD8"/>
      <c r="LUE8"/>
      <c r="LUF8"/>
      <c r="LUG8"/>
      <c r="LUH8"/>
      <c r="LUI8"/>
      <c r="LUJ8"/>
      <c r="LUK8"/>
      <c r="LUL8"/>
      <c r="LUM8"/>
      <c r="LUN8"/>
      <c r="LUO8"/>
      <c r="LUP8"/>
      <c r="LUQ8"/>
      <c r="LUR8"/>
      <c r="LUS8"/>
      <c r="LUT8"/>
      <c r="LUU8"/>
      <c r="LUV8"/>
      <c r="LUW8"/>
      <c r="LUX8"/>
      <c r="LUY8"/>
      <c r="LUZ8"/>
      <c r="LVA8"/>
      <c r="LVB8"/>
      <c r="LVC8"/>
      <c r="LVD8"/>
      <c r="LVE8"/>
      <c r="LVF8"/>
      <c r="LVG8"/>
      <c r="LVH8"/>
      <c r="LVI8"/>
      <c r="LVJ8"/>
      <c r="LVK8"/>
      <c r="LVL8"/>
      <c r="LVM8"/>
      <c r="LVN8"/>
      <c r="LVO8"/>
      <c r="LVP8"/>
      <c r="LVQ8"/>
      <c r="LVR8"/>
      <c r="LVS8"/>
      <c r="LVT8"/>
      <c r="LVU8"/>
      <c r="LVV8"/>
      <c r="LVW8"/>
      <c r="LVX8"/>
      <c r="LVY8"/>
      <c r="LVZ8"/>
      <c r="LWA8"/>
      <c r="LWB8"/>
      <c r="LWC8"/>
      <c r="LWD8"/>
      <c r="LWE8"/>
      <c r="LWF8"/>
      <c r="LWG8"/>
      <c r="LWH8"/>
      <c r="LWI8"/>
      <c r="LWJ8"/>
      <c r="LWK8"/>
      <c r="LWL8"/>
      <c r="LWM8"/>
      <c r="LWN8"/>
      <c r="LWO8"/>
      <c r="LWP8"/>
      <c r="LWQ8"/>
      <c r="LWR8"/>
      <c r="LWS8"/>
      <c r="LWT8"/>
      <c r="LWU8"/>
      <c r="LWV8"/>
      <c r="LWW8"/>
      <c r="LWX8"/>
      <c r="LWY8"/>
      <c r="LWZ8"/>
      <c r="LXA8"/>
      <c r="LXB8"/>
      <c r="LXC8"/>
      <c r="LXD8"/>
      <c r="LXE8"/>
      <c r="LXF8"/>
      <c r="LXG8"/>
      <c r="LXH8"/>
      <c r="LXI8"/>
      <c r="LXJ8"/>
      <c r="LXK8"/>
      <c r="LXL8"/>
      <c r="LXM8"/>
      <c r="LXN8"/>
      <c r="LXO8"/>
      <c r="LXP8"/>
      <c r="LXQ8"/>
      <c r="LXR8"/>
      <c r="LXS8"/>
      <c r="LXT8"/>
      <c r="LXU8"/>
      <c r="LXV8"/>
      <c r="LXW8"/>
      <c r="LXX8"/>
      <c r="LXY8"/>
      <c r="LXZ8"/>
      <c r="LYA8"/>
      <c r="LYB8"/>
      <c r="LYC8"/>
      <c r="LYD8"/>
      <c r="LYE8"/>
      <c r="LYF8"/>
      <c r="LYG8"/>
      <c r="LYH8"/>
      <c r="LYI8"/>
      <c r="LYJ8"/>
      <c r="LYK8"/>
      <c r="LYL8"/>
      <c r="LYM8"/>
      <c r="LYN8"/>
      <c r="LYO8"/>
      <c r="LYP8"/>
      <c r="LYQ8"/>
      <c r="LYR8"/>
      <c r="LYS8"/>
      <c r="LYT8"/>
      <c r="LYU8"/>
      <c r="LYV8"/>
      <c r="LYW8"/>
      <c r="LYX8"/>
      <c r="LYY8"/>
      <c r="LYZ8"/>
      <c r="LZA8"/>
      <c r="LZB8"/>
      <c r="LZC8"/>
      <c r="LZD8"/>
      <c r="LZE8"/>
      <c r="LZF8"/>
      <c r="LZG8"/>
      <c r="LZH8"/>
      <c r="LZI8"/>
      <c r="LZJ8"/>
      <c r="LZK8"/>
      <c r="LZL8"/>
      <c r="LZM8"/>
      <c r="LZN8"/>
      <c r="LZO8"/>
      <c r="LZP8"/>
      <c r="LZQ8"/>
      <c r="LZR8"/>
      <c r="LZS8"/>
      <c r="LZT8"/>
      <c r="LZU8"/>
      <c r="LZV8"/>
      <c r="LZW8"/>
      <c r="LZX8"/>
      <c r="LZY8"/>
      <c r="LZZ8"/>
      <c r="MAA8"/>
      <c r="MAB8"/>
      <c r="MAC8"/>
      <c r="MAD8"/>
      <c r="MAE8"/>
      <c r="MAF8"/>
      <c r="MAG8"/>
      <c r="MAH8"/>
      <c r="MAI8"/>
      <c r="MAJ8"/>
      <c r="MAK8"/>
      <c r="MAL8"/>
      <c r="MAM8"/>
      <c r="MAN8"/>
      <c r="MAO8"/>
      <c r="MAP8"/>
      <c r="MAQ8"/>
      <c r="MAR8"/>
      <c r="MAS8"/>
      <c r="MAT8"/>
      <c r="MAU8"/>
      <c r="MAV8"/>
      <c r="MAW8"/>
      <c r="MAX8"/>
      <c r="MAY8"/>
      <c r="MAZ8"/>
      <c r="MBA8"/>
      <c r="MBB8"/>
      <c r="MBC8"/>
      <c r="MBD8"/>
      <c r="MBE8"/>
      <c r="MBF8"/>
      <c r="MBG8"/>
      <c r="MBH8"/>
      <c r="MBI8"/>
      <c r="MBJ8"/>
      <c r="MBK8"/>
      <c r="MBL8"/>
      <c r="MBM8"/>
      <c r="MBN8"/>
      <c r="MBO8"/>
      <c r="MBP8"/>
      <c r="MBQ8"/>
      <c r="MBR8"/>
      <c r="MBS8"/>
      <c r="MBT8"/>
      <c r="MBU8"/>
      <c r="MBV8"/>
      <c r="MBW8"/>
      <c r="MBX8"/>
      <c r="MBY8"/>
      <c r="MBZ8"/>
      <c r="MCA8"/>
      <c r="MCB8"/>
      <c r="MCC8"/>
      <c r="MCD8"/>
      <c r="MCE8"/>
      <c r="MCF8"/>
      <c r="MCG8"/>
      <c r="MCH8"/>
      <c r="MCI8"/>
      <c r="MCJ8"/>
      <c r="MCK8"/>
      <c r="MCL8"/>
      <c r="MCM8"/>
      <c r="MCN8"/>
      <c r="MCO8"/>
      <c r="MCP8"/>
      <c r="MCQ8"/>
      <c r="MCR8"/>
      <c r="MCS8"/>
      <c r="MCT8"/>
      <c r="MCU8"/>
      <c r="MCV8"/>
      <c r="MCW8"/>
      <c r="MCX8"/>
      <c r="MCY8"/>
      <c r="MCZ8"/>
      <c r="MDA8"/>
      <c r="MDB8"/>
      <c r="MDC8"/>
      <c r="MDD8"/>
      <c r="MDE8"/>
      <c r="MDF8"/>
      <c r="MDG8"/>
      <c r="MDH8"/>
      <c r="MDI8"/>
      <c r="MDJ8"/>
      <c r="MDK8"/>
      <c r="MDL8"/>
      <c r="MDM8"/>
      <c r="MDN8"/>
      <c r="MDO8"/>
      <c r="MDP8"/>
      <c r="MDQ8"/>
      <c r="MDR8"/>
      <c r="MDS8"/>
      <c r="MDT8"/>
      <c r="MDU8"/>
      <c r="MDV8"/>
      <c r="MDW8"/>
      <c r="MDX8"/>
      <c r="MDY8"/>
      <c r="MDZ8"/>
      <c r="MEA8"/>
      <c r="MEB8"/>
      <c r="MEC8"/>
      <c r="MED8"/>
      <c r="MEE8"/>
      <c r="MEF8"/>
      <c r="MEG8"/>
      <c r="MEH8"/>
      <c r="MEI8"/>
      <c r="MEJ8"/>
      <c r="MEK8"/>
      <c r="MEL8"/>
      <c r="MEM8"/>
      <c r="MEN8"/>
      <c r="MEO8"/>
      <c r="MEP8"/>
      <c r="MEQ8"/>
      <c r="MER8"/>
      <c r="MES8"/>
      <c r="MET8"/>
      <c r="MEU8"/>
      <c r="MEV8"/>
      <c r="MEW8"/>
      <c r="MEX8"/>
      <c r="MEY8"/>
      <c r="MEZ8"/>
      <c r="MFA8"/>
      <c r="MFB8"/>
      <c r="MFC8"/>
      <c r="MFD8"/>
      <c r="MFE8"/>
      <c r="MFF8"/>
      <c r="MFG8"/>
      <c r="MFH8"/>
      <c r="MFI8"/>
      <c r="MFJ8"/>
      <c r="MFK8"/>
      <c r="MFL8"/>
      <c r="MFM8"/>
      <c r="MFN8"/>
      <c r="MFO8"/>
      <c r="MFP8"/>
      <c r="MFQ8"/>
      <c r="MFR8"/>
      <c r="MFS8"/>
      <c r="MFT8"/>
      <c r="MFU8"/>
      <c r="MFV8"/>
      <c r="MFW8"/>
      <c r="MFX8"/>
      <c r="MFY8"/>
      <c r="MFZ8"/>
      <c r="MGA8"/>
      <c r="MGB8"/>
      <c r="MGC8"/>
      <c r="MGD8"/>
      <c r="MGE8"/>
      <c r="MGF8"/>
      <c r="MGG8"/>
      <c r="MGH8"/>
      <c r="MGI8"/>
      <c r="MGJ8"/>
      <c r="MGK8"/>
      <c r="MGL8"/>
      <c r="MGM8"/>
      <c r="MGN8"/>
      <c r="MGO8"/>
      <c r="MGP8"/>
      <c r="MGQ8"/>
      <c r="MGR8"/>
      <c r="MGS8"/>
      <c r="MGT8"/>
      <c r="MGU8"/>
      <c r="MGV8"/>
      <c r="MGW8"/>
      <c r="MGX8"/>
      <c r="MGY8"/>
      <c r="MGZ8"/>
      <c r="MHA8"/>
      <c r="MHB8"/>
      <c r="MHC8"/>
      <c r="MHD8"/>
      <c r="MHE8"/>
      <c r="MHF8"/>
      <c r="MHG8"/>
      <c r="MHH8"/>
      <c r="MHI8"/>
      <c r="MHJ8"/>
      <c r="MHK8"/>
      <c r="MHL8"/>
      <c r="MHM8"/>
      <c r="MHN8"/>
      <c r="MHO8"/>
      <c r="MHP8"/>
      <c r="MHQ8"/>
      <c r="MHR8"/>
      <c r="MHS8"/>
      <c r="MHT8"/>
      <c r="MHU8"/>
      <c r="MHV8"/>
      <c r="MHW8"/>
      <c r="MHX8"/>
      <c r="MHY8"/>
      <c r="MHZ8"/>
      <c r="MIA8"/>
      <c r="MIB8"/>
      <c r="MIC8"/>
      <c r="MID8"/>
      <c r="MIE8"/>
      <c r="MIF8"/>
      <c r="MIG8"/>
      <c r="MIH8"/>
      <c r="MII8"/>
      <c r="MIJ8"/>
      <c r="MIK8"/>
      <c r="MIL8"/>
      <c r="MIM8"/>
      <c r="MIN8"/>
      <c r="MIO8"/>
      <c r="MIP8"/>
      <c r="MIQ8"/>
      <c r="MIR8"/>
      <c r="MIS8"/>
      <c r="MIT8"/>
      <c r="MIU8"/>
      <c r="MIV8"/>
      <c r="MIW8"/>
      <c r="MIX8"/>
      <c r="MIY8"/>
      <c r="MIZ8"/>
      <c r="MJA8"/>
      <c r="MJB8"/>
      <c r="MJC8"/>
      <c r="MJD8"/>
      <c r="MJE8"/>
      <c r="MJF8"/>
      <c r="MJG8"/>
      <c r="MJH8"/>
      <c r="MJI8"/>
      <c r="MJJ8"/>
      <c r="MJK8"/>
      <c r="MJL8"/>
      <c r="MJM8"/>
      <c r="MJN8"/>
      <c r="MJO8"/>
      <c r="MJP8"/>
      <c r="MJQ8"/>
      <c r="MJR8"/>
      <c r="MJS8"/>
      <c r="MJT8"/>
      <c r="MJU8"/>
      <c r="MJV8"/>
      <c r="MJW8"/>
      <c r="MJX8"/>
      <c r="MJY8"/>
      <c r="MJZ8"/>
      <c r="MKA8"/>
      <c r="MKB8"/>
      <c r="MKC8"/>
      <c r="MKD8"/>
      <c r="MKE8"/>
      <c r="MKF8"/>
      <c r="MKG8"/>
      <c r="MKH8"/>
      <c r="MKI8"/>
      <c r="MKJ8"/>
      <c r="MKK8"/>
      <c r="MKL8"/>
      <c r="MKM8"/>
      <c r="MKN8"/>
      <c r="MKO8"/>
      <c r="MKP8"/>
      <c r="MKQ8"/>
      <c r="MKR8"/>
      <c r="MKS8"/>
      <c r="MKT8"/>
      <c r="MKU8"/>
      <c r="MKV8"/>
      <c r="MKW8"/>
      <c r="MKX8"/>
      <c r="MKY8"/>
      <c r="MKZ8"/>
      <c r="MLA8"/>
      <c r="MLB8"/>
      <c r="MLC8"/>
      <c r="MLD8"/>
      <c r="MLE8"/>
      <c r="MLF8"/>
      <c r="MLG8"/>
      <c r="MLH8"/>
      <c r="MLI8"/>
      <c r="MLJ8"/>
      <c r="MLK8"/>
      <c r="MLL8"/>
      <c r="MLM8"/>
      <c r="MLN8"/>
      <c r="MLO8"/>
      <c r="MLP8"/>
      <c r="MLQ8"/>
      <c r="MLR8"/>
      <c r="MLS8"/>
      <c r="MLT8"/>
      <c r="MLU8"/>
      <c r="MLV8"/>
      <c r="MLW8"/>
      <c r="MLX8"/>
      <c r="MLY8"/>
      <c r="MLZ8"/>
      <c r="MMA8"/>
      <c r="MMB8"/>
      <c r="MMC8"/>
      <c r="MMD8"/>
      <c r="MME8"/>
      <c r="MMF8"/>
      <c r="MMG8"/>
      <c r="MMH8"/>
      <c r="MMI8"/>
      <c r="MMJ8"/>
      <c r="MMK8"/>
      <c r="MML8"/>
      <c r="MMM8"/>
      <c r="MMN8"/>
      <c r="MMO8"/>
      <c r="MMP8"/>
      <c r="MMQ8"/>
      <c r="MMR8"/>
      <c r="MMS8"/>
      <c r="MMT8"/>
      <c r="MMU8"/>
      <c r="MMV8"/>
      <c r="MMW8"/>
      <c r="MMX8"/>
      <c r="MMY8"/>
      <c r="MMZ8"/>
      <c r="MNA8"/>
      <c r="MNB8"/>
      <c r="MNC8"/>
      <c r="MND8"/>
      <c r="MNE8"/>
      <c r="MNF8"/>
      <c r="MNG8"/>
      <c r="MNH8"/>
      <c r="MNI8"/>
      <c r="MNJ8"/>
      <c r="MNK8"/>
      <c r="MNL8"/>
      <c r="MNM8"/>
      <c r="MNN8"/>
      <c r="MNO8"/>
      <c r="MNP8"/>
      <c r="MNQ8"/>
      <c r="MNR8"/>
      <c r="MNS8"/>
      <c r="MNT8"/>
      <c r="MNU8"/>
      <c r="MNV8"/>
      <c r="MNW8"/>
      <c r="MNX8"/>
      <c r="MNY8"/>
      <c r="MNZ8"/>
      <c r="MOA8"/>
      <c r="MOB8"/>
      <c r="MOC8"/>
      <c r="MOD8"/>
      <c r="MOE8"/>
      <c r="MOF8"/>
      <c r="MOG8"/>
      <c r="MOH8"/>
      <c r="MOI8"/>
      <c r="MOJ8"/>
      <c r="MOK8"/>
      <c r="MOL8"/>
      <c r="MOM8"/>
      <c r="MON8"/>
      <c r="MOO8"/>
      <c r="MOP8"/>
      <c r="MOQ8"/>
      <c r="MOR8"/>
      <c r="MOS8"/>
      <c r="MOT8"/>
      <c r="MOU8"/>
      <c r="MOV8"/>
      <c r="MOW8"/>
      <c r="MOX8"/>
      <c r="MOY8"/>
      <c r="MOZ8"/>
      <c r="MPA8"/>
      <c r="MPB8"/>
      <c r="MPC8"/>
      <c r="MPD8"/>
      <c r="MPE8"/>
      <c r="MPF8"/>
      <c r="MPG8"/>
      <c r="MPH8"/>
      <c r="MPI8"/>
      <c r="MPJ8"/>
      <c r="MPK8"/>
      <c r="MPL8"/>
      <c r="MPM8"/>
      <c r="MPN8"/>
      <c r="MPO8"/>
      <c r="MPP8"/>
      <c r="MPQ8"/>
      <c r="MPR8"/>
      <c r="MPS8"/>
      <c r="MPT8"/>
      <c r="MPU8"/>
      <c r="MPV8"/>
      <c r="MPW8"/>
      <c r="MPX8"/>
      <c r="MPY8"/>
      <c r="MPZ8"/>
      <c r="MQA8"/>
      <c r="MQB8"/>
      <c r="MQC8"/>
      <c r="MQD8"/>
      <c r="MQE8"/>
      <c r="MQF8"/>
      <c r="MQG8"/>
      <c r="MQH8"/>
      <c r="MQI8"/>
      <c r="MQJ8"/>
      <c r="MQK8"/>
      <c r="MQL8"/>
      <c r="MQM8"/>
      <c r="MQN8"/>
      <c r="MQO8"/>
      <c r="MQP8"/>
      <c r="MQQ8"/>
      <c r="MQR8"/>
      <c r="MQS8"/>
      <c r="MQT8"/>
      <c r="MQU8"/>
      <c r="MQV8"/>
      <c r="MQW8"/>
      <c r="MQX8"/>
      <c r="MQY8"/>
      <c r="MQZ8"/>
      <c r="MRA8"/>
      <c r="MRB8"/>
      <c r="MRC8"/>
      <c r="MRD8"/>
      <c r="MRE8"/>
      <c r="MRF8"/>
      <c r="MRG8"/>
      <c r="MRH8"/>
      <c r="MRI8"/>
      <c r="MRJ8"/>
      <c r="MRK8"/>
      <c r="MRL8"/>
      <c r="MRM8"/>
      <c r="MRN8"/>
      <c r="MRO8"/>
      <c r="MRP8"/>
      <c r="MRQ8"/>
      <c r="MRR8"/>
      <c r="MRS8"/>
      <c r="MRT8"/>
      <c r="MRU8"/>
      <c r="MRV8"/>
      <c r="MRW8"/>
      <c r="MRX8"/>
      <c r="MRY8"/>
      <c r="MRZ8"/>
      <c r="MSA8"/>
      <c r="MSB8"/>
      <c r="MSC8"/>
      <c r="MSD8"/>
      <c r="MSE8"/>
      <c r="MSF8"/>
      <c r="MSG8"/>
      <c r="MSH8"/>
      <c r="MSI8"/>
      <c r="MSJ8"/>
      <c r="MSK8"/>
      <c r="MSL8"/>
      <c r="MSM8"/>
      <c r="MSN8"/>
      <c r="MSO8"/>
      <c r="MSP8"/>
      <c r="MSQ8"/>
      <c r="MSR8"/>
      <c r="MSS8"/>
      <c r="MST8"/>
      <c r="MSU8"/>
      <c r="MSV8"/>
      <c r="MSW8"/>
      <c r="MSX8"/>
      <c r="MSY8"/>
      <c r="MSZ8"/>
      <c r="MTA8"/>
      <c r="MTB8"/>
      <c r="MTC8"/>
      <c r="MTD8"/>
      <c r="MTE8"/>
      <c r="MTF8"/>
      <c r="MTG8"/>
      <c r="MTH8"/>
      <c r="MTI8"/>
      <c r="MTJ8"/>
      <c r="MTK8"/>
      <c r="MTL8"/>
      <c r="MTM8"/>
      <c r="MTN8"/>
      <c r="MTO8"/>
      <c r="MTP8"/>
      <c r="MTQ8"/>
      <c r="MTR8"/>
      <c r="MTS8"/>
      <c r="MTT8"/>
      <c r="MTU8"/>
      <c r="MTV8"/>
      <c r="MTW8"/>
      <c r="MTX8"/>
      <c r="MTY8"/>
      <c r="MTZ8"/>
      <c r="MUA8"/>
      <c r="MUB8"/>
      <c r="MUC8"/>
      <c r="MUD8"/>
      <c r="MUE8"/>
      <c r="MUF8"/>
      <c r="MUG8"/>
      <c r="MUH8"/>
      <c r="MUI8"/>
      <c r="MUJ8"/>
      <c r="MUK8"/>
      <c r="MUL8"/>
      <c r="MUM8"/>
      <c r="MUN8"/>
      <c r="MUO8"/>
      <c r="MUP8"/>
      <c r="MUQ8"/>
      <c r="MUR8"/>
      <c r="MUS8"/>
      <c r="MUT8"/>
      <c r="MUU8"/>
      <c r="MUV8"/>
      <c r="MUW8"/>
      <c r="MUX8"/>
      <c r="MUY8"/>
      <c r="MUZ8"/>
      <c r="MVA8"/>
      <c r="MVB8"/>
      <c r="MVC8"/>
      <c r="MVD8"/>
      <c r="MVE8"/>
      <c r="MVF8"/>
      <c r="MVG8"/>
      <c r="MVH8"/>
      <c r="MVI8"/>
      <c r="MVJ8"/>
      <c r="MVK8"/>
      <c r="MVL8"/>
      <c r="MVM8"/>
      <c r="MVN8"/>
      <c r="MVO8"/>
      <c r="MVP8"/>
      <c r="MVQ8"/>
      <c r="MVR8"/>
      <c r="MVS8"/>
      <c r="MVT8"/>
      <c r="MVU8"/>
      <c r="MVV8"/>
      <c r="MVW8"/>
      <c r="MVX8"/>
      <c r="MVY8"/>
      <c r="MVZ8"/>
      <c r="MWA8"/>
      <c r="MWB8"/>
      <c r="MWC8"/>
      <c r="MWD8"/>
      <c r="MWE8"/>
      <c r="MWF8"/>
      <c r="MWG8"/>
      <c r="MWH8"/>
      <c r="MWI8"/>
      <c r="MWJ8"/>
      <c r="MWK8"/>
      <c r="MWL8"/>
      <c r="MWM8"/>
      <c r="MWN8"/>
      <c r="MWO8"/>
      <c r="MWP8"/>
      <c r="MWQ8"/>
      <c r="MWR8"/>
      <c r="MWS8"/>
      <c r="MWT8"/>
      <c r="MWU8"/>
      <c r="MWV8"/>
      <c r="MWW8"/>
      <c r="MWX8"/>
      <c r="MWY8"/>
      <c r="MWZ8"/>
      <c r="MXA8"/>
      <c r="MXB8"/>
      <c r="MXC8"/>
      <c r="MXD8"/>
      <c r="MXE8"/>
      <c r="MXF8"/>
      <c r="MXG8"/>
      <c r="MXH8"/>
      <c r="MXI8"/>
      <c r="MXJ8"/>
      <c r="MXK8"/>
      <c r="MXL8"/>
      <c r="MXM8"/>
      <c r="MXN8"/>
      <c r="MXO8"/>
      <c r="MXP8"/>
      <c r="MXQ8"/>
      <c r="MXR8"/>
      <c r="MXS8"/>
      <c r="MXT8"/>
      <c r="MXU8"/>
      <c r="MXV8"/>
      <c r="MXW8"/>
      <c r="MXX8"/>
      <c r="MXY8"/>
      <c r="MXZ8"/>
      <c r="MYA8"/>
      <c r="MYB8"/>
      <c r="MYC8"/>
      <c r="MYD8"/>
      <c r="MYE8"/>
      <c r="MYF8"/>
      <c r="MYG8"/>
      <c r="MYH8"/>
      <c r="MYI8"/>
      <c r="MYJ8"/>
      <c r="MYK8"/>
      <c r="MYL8"/>
      <c r="MYM8"/>
      <c r="MYN8"/>
      <c r="MYO8"/>
      <c r="MYP8"/>
      <c r="MYQ8"/>
      <c r="MYR8"/>
      <c r="MYS8"/>
      <c r="MYT8"/>
      <c r="MYU8"/>
      <c r="MYV8"/>
      <c r="MYW8"/>
      <c r="MYX8"/>
      <c r="MYY8"/>
      <c r="MYZ8"/>
      <c r="MZA8"/>
      <c r="MZB8"/>
      <c r="MZC8"/>
      <c r="MZD8"/>
      <c r="MZE8"/>
      <c r="MZF8"/>
      <c r="MZG8"/>
      <c r="MZH8"/>
      <c r="MZI8"/>
      <c r="MZJ8"/>
      <c r="MZK8"/>
      <c r="MZL8"/>
      <c r="MZM8"/>
      <c r="MZN8"/>
      <c r="MZO8"/>
      <c r="MZP8"/>
      <c r="MZQ8"/>
      <c r="MZR8"/>
      <c r="MZS8"/>
      <c r="MZT8"/>
      <c r="MZU8"/>
      <c r="MZV8"/>
      <c r="MZW8"/>
      <c r="MZX8"/>
      <c r="MZY8"/>
      <c r="MZZ8"/>
      <c r="NAA8"/>
      <c r="NAB8"/>
      <c r="NAC8"/>
      <c r="NAD8"/>
      <c r="NAE8"/>
      <c r="NAF8"/>
      <c r="NAG8"/>
      <c r="NAH8"/>
      <c r="NAI8"/>
      <c r="NAJ8"/>
      <c r="NAK8"/>
      <c r="NAL8"/>
      <c r="NAM8"/>
      <c r="NAN8"/>
      <c r="NAO8"/>
      <c r="NAP8"/>
      <c r="NAQ8"/>
      <c r="NAR8"/>
      <c r="NAS8"/>
      <c r="NAT8"/>
      <c r="NAU8"/>
      <c r="NAV8"/>
      <c r="NAW8"/>
      <c r="NAX8"/>
      <c r="NAY8"/>
      <c r="NAZ8"/>
      <c r="NBA8"/>
      <c r="NBB8"/>
      <c r="NBC8"/>
      <c r="NBD8"/>
      <c r="NBE8"/>
      <c r="NBF8"/>
      <c r="NBG8"/>
      <c r="NBH8"/>
      <c r="NBI8"/>
      <c r="NBJ8"/>
      <c r="NBK8"/>
      <c r="NBL8"/>
      <c r="NBM8"/>
      <c r="NBN8"/>
      <c r="NBO8"/>
      <c r="NBP8"/>
      <c r="NBQ8"/>
      <c r="NBR8"/>
      <c r="NBS8"/>
      <c r="NBT8"/>
      <c r="NBU8"/>
      <c r="NBV8"/>
      <c r="NBW8"/>
      <c r="NBX8"/>
      <c r="NBY8"/>
      <c r="NBZ8"/>
      <c r="NCA8"/>
      <c r="NCB8"/>
      <c r="NCC8"/>
      <c r="NCD8"/>
      <c r="NCE8"/>
      <c r="NCF8"/>
      <c r="NCG8"/>
      <c r="NCH8"/>
      <c r="NCI8"/>
      <c r="NCJ8"/>
      <c r="NCK8"/>
      <c r="NCL8"/>
      <c r="NCM8"/>
      <c r="NCN8"/>
      <c r="NCO8"/>
      <c r="NCP8"/>
      <c r="NCQ8"/>
      <c r="NCR8"/>
      <c r="NCS8"/>
      <c r="NCT8"/>
      <c r="NCU8"/>
      <c r="NCV8"/>
      <c r="NCW8"/>
      <c r="NCX8"/>
      <c r="NCY8"/>
      <c r="NCZ8"/>
      <c r="NDA8"/>
      <c r="NDB8"/>
      <c r="NDC8"/>
      <c r="NDD8"/>
      <c r="NDE8"/>
      <c r="NDF8"/>
      <c r="NDG8"/>
      <c r="NDH8"/>
      <c r="NDI8"/>
      <c r="NDJ8"/>
      <c r="NDK8"/>
      <c r="NDL8"/>
      <c r="NDM8"/>
      <c r="NDN8"/>
      <c r="NDO8"/>
      <c r="NDP8"/>
      <c r="NDQ8"/>
      <c r="NDR8"/>
      <c r="NDS8"/>
      <c r="NDT8"/>
      <c r="NDU8"/>
      <c r="NDV8"/>
      <c r="NDW8"/>
      <c r="NDX8"/>
      <c r="NDY8"/>
      <c r="NDZ8"/>
      <c r="NEA8"/>
      <c r="NEB8"/>
      <c r="NEC8"/>
      <c r="NED8"/>
      <c r="NEE8"/>
      <c r="NEF8"/>
      <c r="NEG8"/>
      <c r="NEH8"/>
      <c r="NEI8"/>
      <c r="NEJ8"/>
      <c r="NEK8"/>
      <c r="NEL8"/>
      <c r="NEM8"/>
      <c r="NEN8"/>
      <c r="NEO8"/>
      <c r="NEP8"/>
      <c r="NEQ8"/>
      <c r="NER8"/>
      <c r="NES8"/>
      <c r="NET8"/>
      <c r="NEU8"/>
      <c r="NEV8"/>
      <c r="NEW8"/>
      <c r="NEX8"/>
      <c r="NEY8"/>
      <c r="NEZ8"/>
      <c r="NFA8"/>
      <c r="NFB8"/>
      <c r="NFC8"/>
      <c r="NFD8"/>
      <c r="NFE8"/>
      <c r="NFF8"/>
      <c r="NFG8"/>
      <c r="NFH8"/>
      <c r="NFI8"/>
      <c r="NFJ8"/>
      <c r="NFK8"/>
      <c r="NFL8"/>
      <c r="NFM8"/>
      <c r="NFN8"/>
      <c r="NFO8"/>
      <c r="NFP8"/>
      <c r="NFQ8"/>
      <c r="NFR8"/>
      <c r="NFS8"/>
      <c r="NFT8"/>
      <c r="NFU8"/>
      <c r="NFV8"/>
      <c r="NFW8"/>
      <c r="NFX8"/>
      <c r="NFY8"/>
      <c r="NFZ8"/>
      <c r="NGA8"/>
      <c r="NGB8"/>
      <c r="NGC8"/>
      <c r="NGD8"/>
      <c r="NGE8"/>
      <c r="NGF8"/>
      <c r="NGG8"/>
      <c r="NGH8"/>
      <c r="NGI8"/>
      <c r="NGJ8"/>
      <c r="NGK8"/>
      <c r="NGL8"/>
      <c r="NGM8"/>
      <c r="NGN8"/>
      <c r="NGO8"/>
      <c r="NGP8"/>
      <c r="NGQ8"/>
      <c r="NGR8"/>
      <c r="NGS8"/>
      <c r="NGT8"/>
      <c r="NGU8"/>
      <c r="NGV8"/>
      <c r="NGW8"/>
      <c r="NGX8"/>
      <c r="NGY8"/>
      <c r="NGZ8"/>
      <c r="NHA8"/>
      <c r="NHB8"/>
      <c r="NHC8"/>
      <c r="NHD8"/>
      <c r="NHE8"/>
      <c r="NHF8"/>
      <c r="NHG8"/>
      <c r="NHH8"/>
      <c r="NHI8"/>
      <c r="NHJ8"/>
      <c r="NHK8"/>
      <c r="NHL8"/>
      <c r="NHM8"/>
      <c r="NHN8"/>
      <c r="NHO8"/>
      <c r="NHP8"/>
      <c r="NHQ8"/>
      <c r="NHR8"/>
      <c r="NHS8"/>
      <c r="NHT8"/>
      <c r="NHU8"/>
      <c r="NHV8"/>
      <c r="NHW8"/>
      <c r="NHX8"/>
      <c r="NHY8"/>
      <c r="NHZ8"/>
      <c r="NIA8"/>
      <c r="NIB8"/>
      <c r="NIC8"/>
      <c r="NID8"/>
      <c r="NIE8"/>
      <c r="NIF8"/>
      <c r="NIG8"/>
      <c r="NIH8"/>
      <c r="NII8"/>
      <c r="NIJ8"/>
      <c r="NIK8"/>
      <c r="NIL8"/>
      <c r="NIM8"/>
      <c r="NIN8"/>
      <c r="NIO8"/>
      <c r="NIP8"/>
      <c r="NIQ8"/>
      <c r="NIR8"/>
      <c r="NIS8"/>
      <c r="NIT8"/>
      <c r="NIU8"/>
      <c r="NIV8"/>
      <c r="NIW8"/>
      <c r="NIX8"/>
      <c r="NIY8"/>
      <c r="NIZ8"/>
      <c r="NJA8"/>
      <c r="NJB8"/>
      <c r="NJC8"/>
      <c r="NJD8"/>
      <c r="NJE8"/>
      <c r="NJF8"/>
      <c r="NJG8"/>
      <c r="NJH8"/>
      <c r="NJI8"/>
      <c r="NJJ8"/>
      <c r="NJK8"/>
      <c r="NJL8"/>
      <c r="NJM8"/>
      <c r="NJN8"/>
      <c r="NJO8"/>
      <c r="NJP8"/>
      <c r="NJQ8"/>
      <c r="NJR8"/>
      <c r="NJS8"/>
      <c r="NJT8"/>
      <c r="NJU8"/>
      <c r="NJV8"/>
      <c r="NJW8"/>
      <c r="NJX8"/>
      <c r="NJY8"/>
      <c r="NJZ8"/>
      <c r="NKA8"/>
      <c r="NKB8"/>
      <c r="NKC8"/>
      <c r="NKD8"/>
      <c r="NKE8"/>
      <c r="NKF8"/>
      <c r="NKG8"/>
      <c r="NKH8"/>
      <c r="NKI8"/>
      <c r="NKJ8"/>
      <c r="NKK8"/>
      <c r="NKL8"/>
      <c r="NKM8"/>
      <c r="NKN8"/>
      <c r="NKO8"/>
      <c r="NKP8"/>
      <c r="NKQ8"/>
      <c r="NKR8"/>
      <c r="NKS8"/>
      <c r="NKT8"/>
      <c r="NKU8"/>
      <c r="NKV8"/>
      <c r="NKW8"/>
      <c r="NKX8"/>
      <c r="NKY8"/>
      <c r="NKZ8"/>
      <c r="NLA8"/>
      <c r="NLB8"/>
      <c r="NLC8"/>
      <c r="NLD8"/>
      <c r="NLE8"/>
      <c r="NLF8"/>
      <c r="NLG8"/>
      <c r="NLH8"/>
      <c r="NLI8"/>
      <c r="NLJ8"/>
      <c r="NLK8"/>
      <c r="NLL8"/>
      <c r="NLM8"/>
      <c r="NLN8"/>
      <c r="NLO8"/>
      <c r="NLP8"/>
      <c r="NLQ8"/>
      <c r="NLR8"/>
      <c r="NLS8"/>
      <c r="NLT8"/>
      <c r="NLU8"/>
      <c r="NLV8"/>
      <c r="NLW8"/>
      <c r="NLX8"/>
      <c r="NLY8"/>
      <c r="NLZ8"/>
      <c r="NMA8"/>
      <c r="NMB8"/>
      <c r="NMC8"/>
      <c r="NMD8"/>
      <c r="NME8"/>
      <c r="NMF8"/>
      <c r="NMG8"/>
      <c r="NMH8"/>
      <c r="NMI8"/>
      <c r="NMJ8"/>
      <c r="NMK8"/>
      <c r="NML8"/>
      <c r="NMM8"/>
      <c r="NMN8"/>
      <c r="NMO8"/>
      <c r="NMP8"/>
      <c r="NMQ8"/>
      <c r="NMR8"/>
      <c r="NMS8"/>
      <c r="NMT8"/>
      <c r="NMU8"/>
      <c r="NMV8"/>
      <c r="NMW8"/>
      <c r="NMX8"/>
      <c r="NMY8"/>
      <c r="NMZ8"/>
      <c r="NNA8"/>
      <c r="NNB8"/>
      <c r="NNC8"/>
      <c r="NND8"/>
      <c r="NNE8"/>
      <c r="NNF8"/>
      <c r="NNG8"/>
      <c r="NNH8"/>
      <c r="NNI8"/>
      <c r="NNJ8"/>
      <c r="NNK8"/>
      <c r="NNL8"/>
      <c r="NNM8"/>
      <c r="NNN8"/>
      <c r="NNO8"/>
      <c r="NNP8"/>
      <c r="NNQ8"/>
      <c r="NNR8"/>
      <c r="NNS8"/>
      <c r="NNT8"/>
      <c r="NNU8"/>
      <c r="NNV8"/>
      <c r="NNW8"/>
      <c r="NNX8"/>
      <c r="NNY8"/>
      <c r="NNZ8"/>
      <c r="NOA8"/>
      <c r="NOB8"/>
      <c r="NOC8"/>
      <c r="NOD8"/>
      <c r="NOE8"/>
      <c r="NOF8"/>
      <c r="NOG8"/>
      <c r="NOH8"/>
      <c r="NOI8"/>
      <c r="NOJ8"/>
      <c r="NOK8"/>
      <c r="NOL8"/>
      <c r="NOM8"/>
      <c r="NON8"/>
      <c r="NOO8"/>
      <c r="NOP8"/>
      <c r="NOQ8"/>
      <c r="NOR8"/>
      <c r="NOS8"/>
      <c r="NOT8"/>
      <c r="NOU8"/>
      <c r="NOV8"/>
      <c r="NOW8"/>
      <c r="NOX8"/>
      <c r="NOY8"/>
      <c r="NOZ8"/>
      <c r="NPA8"/>
      <c r="NPB8"/>
      <c r="NPC8"/>
      <c r="NPD8"/>
      <c r="NPE8"/>
      <c r="NPF8"/>
      <c r="NPG8"/>
      <c r="NPH8"/>
      <c r="NPI8"/>
      <c r="NPJ8"/>
      <c r="NPK8"/>
      <c r="NPL8"/>
      <c r="NPM8"/>
      <c r="NPN8"/>
      <c r="NPO8"/>
      <c r="NPP8"/>
      <c r="NPQ8"/>
      <c r="NPR8"/>
      <c r="NPS8"/>
      <c r="NPT8"/>
      <c r="NPU8"/>
      <c r="NPV8"/>
      <c r="NPW8"/>
      <c r="NPX8"/>
      <c r="NPY8"/>
      <c r="NPZ8"/>
      <c r="NQA8"/>
      <c r="NQB8"/>
      <c r="NQC8"/>
      <c r="NQD8"/>
      <c r="NQE8"/>
      <c r="NQF8"/>
      <c r="NQG8"/>
      <c r="NQH8"/>
      <c r="NQI8"/>
      <c r="NQJ8"/>
      <c r="NQK8"/>
      <c r="NQL8"/>
      <c r="NQM8"/>
      <c r="NQN8"/>
      <c r="NQO8"/>
      <c r="NQP8"/>
      <c r="NQQ8"/>
      <c r="NQR8"/>
      <c r="NQS8"/>
      <c r="NQT8"/>
      <c r="NQU8"/>
      <c r="NQV8"/>
      <c r="NQW8"/>
      <c r="NQX8"/>
      <c r="NQY8"/>
      <c r="NQZ8"/>
      <c r="NRA8"/>
      <c r="NRB8"/>
      <c r="NRC8"/>
      <c r="NRD8"/>
      <c r="NRE8"/>
      <c r="NRF8"/>
      <c r="NRG8"/>
      <c r="NRH8"/>
      <c r="NRI8"/>
      <c r="NRJ8"/>
      <c r="NRK8"/>
      <c r="NRL8"/>
      <c r="NRM8"/>
      <c r="NRN8"/>
      <c r="NRO8"/>
      <c r="NRP8"/>
      <c r="NRQ8"/>
      <c r="NRR8"/>
      <c r="NRS8"/>
      <c r="NRT8"/>
      <c r="NRU8"/>
      <c r="NRV8"/>
      <c r="NRW8"/>
      <c r="NRX8"/>
      <c r="NRY8"/>
      <c r="NRZ8"/>
      <c r="NSA8"/>
      <c r="NSB8"/>
      <c r="NSC8"/>
      <c r="NSD8"/>
      <c r="NSE8"/>
      <c r="NSF8"/>
      <c r="NSG8"/>
      <c r="NSH8"/>
      <c r="NSI8"/>
      <c r="NSJ8"/>
      <c r="NSK8"/>
      <c r="NSL8"/>
      <c r="NSM8"/>
      <c r="NSN8"/>
      <c r="NSO8"/>
      <c r="NSP8"/>
      <c r="NSQ8"/>
      <c r="NSR8"/>
      <c r="NSS8"/>
      <c r="NST8"/>
      <c r="NSU8"/>
      <c r="NSV8"/>
      <c r="NSW8"/>
      <c r="NSX8"/>
      <c r="NSY8"/>
      <c r="NSZ8"/>
      <c r="NTA8"/>
      <c r="NTB8"/>
      <c r="NTC8"/>
      <c r="NTD8"/>
      <c r="NTE8"/>
      <c r="NTF8"/>
      <c r="NTG8"/>
      <c r="NTH8"/>
      <c r="NTI8"/>
      <c r="NTJ8"/>
      <c r="NTK8"/>
      <c r="NTL8"/>
      <c r="NTM8"/>
      <c r="NTN8"/>
      <c r="NTO8"/>
      <c r="NTP8"/>
      <c r="NTQ8"/>
      <c r="NTR8"/>
      <c r="NTS8"/>
      <c r="NTT8"/>
      <c r="NTU8"/>
      <c r="NTV8"/>
      <c r="NTW8"/>
      <c r="NTX8"/>
      <c r="NTY8"/>
      <c r="NTZ8"/>
      <c r="NUA8"/>
      <c r="NUB8"/>
      <c r="NUC8"/>
      <c r="NUD8"/>
      <c r="NUE8"/>
      <c r="NUF8"/>
      <c r="NUG8"/>
      <c r="NUH8"/>
      <c r="NUI8"/>
      <c r="NUJ8"/>
      <c r="NUK8"/>
      <c r="NUL8"/>
      <c r="NUM8"/>
      <c r="NUN8"/>
      <c r="NUO8"/>
      <c r="NUP8"/>
      <c r="NUQ8"/>
      <c r="NUR8"/>
      <c r="NUS8"/>
      <c r="NUT8"/>
      <c r="NUU8"/>
      <c r="NUV8"/>
      <c r="NUW8"/>
      <c r="NUX8"/>
      <c r="NUY8"/>
      <c r="NUZ8"/>
      <c r="NVA8"/>
      <c r="NVB8"/>
      <c r="NVC8"/>
      <c r="NVD8"/>
      <c r="NVE8"/>
      <c r="NVF8"/>
      <c r="NVG8"/>
      <c r="NVH8"/>
      <c r="NVI8"/>
      <c r="NVJ8"/>
      <c r="NVK8"/>
      <c r="NVL8"/>
      <c r="NVM8"/>
      <c r="NVN8"/>
      <c r="NVO8"/>
      <c r="NVP8"/>
      <c r="NVQ8"/>
      <c r="NVR8"/>
      <c r="NVS8"/>
      <c r="NVT8"/>
      <c r="NVU8"/>
      <c r="NVV8"/>
      <c r="NVW8"/>
      <c r="NVX8"/>
      <c r="NVY8"/>
      <c r="NVZ8"/>
      <c r="NWA8"/>
      <c r="NWB8"/>
      <c r="NWC8"/>
      <c r="NWD8"/>
      <c r="NWE8"/>
      <c r="NWF8"/>
      <c r="NWG8"/>
      <c r="NWH8"/>
      <c r="NWI8"/>
      <c r="NWJ8"/>
      <c r="NWK8"/>
      <c r="NWL8"/>
      <c r="NWM8"/>
      <c r="NWN8"/>
      <c r="NWO8"/>
      <c r="NWP8"/>
      <c r="NWQ8"/>
      <c r="NWR8"/>
      <c r="NWS8"/>
      <c r="NWT8"/>
      <c r="NWU8"/>
      <c r="NWV8"/>
      <c r="NWW8"/>
      <c r="NWX8"/>
      <c r="NWY8"/>
      <c r="NWZ8"/>
      <c r="NXA8"/>
      <c r="NXB8"/>
      <c r="NXC8"/>
      <c r="NXD8"/>
      <c r="NXE8"/>
      <c r="NXF8"/>
      <c r="NXG8"/>
      <c r="NXH8"/>
      <c r="NXI8"/>
      <c r="NXJ8"/>
      <c r="NXK8"/>
      <c r="NXL8"/>
      <c r="NXM8"/>
      <c r="NXN8"/>
      <c r="NXO8"/>
      <c r="NXP8"/>
      <c r="NXQ8"/>
      <c r="NXR8"/>
      <c r="NXS8"/>
      <c r="NXT8"/>
      <c r="NXU8"/>
      <c r="NXV8"/>
      <c r="NXW8"/>
      <c r="NXX8"/>
      <c r="NXY8"/>
      <c r="NXZ8"/>
      <c r="NYA8"/>
      <c r="NYB8"/>
      <c r="NYC8"/>
      <c r="NYD8"/>
      <c r="NYE8"/>
      <c r="NYF8"/>
      <c r="NYG8"/>
      <c r="NYH8"/>
      <c r="NYI8"/>
      <c r="NYJ8"/>
      <c r="NYK8"/>
      <c r="NYL8"/>
      <c r="NYM8"/>
      <c r="NYN8"/>
      <c r="NYO8"/>
      <c r="NYP8"/>
      <c r="NYQ8"/>
      <c r="NYR8"/>
      <c r="NYS8"/>
      <c r="NYT8"/>
      <c r="NYU8"/>
      <c r="NYV8"/>
      <c r="NYW8"/>
      <c r="NYX8"/>
      <c r="NYY8"/>
      <c r="NYZ8"/>
      <c r="NZA8"/>
      <c r="NZB8"/>
      <c r="NZC8"/>
      <c r="NZD8"/>
      <c r="NZE8"/>
      <c r="NZF8"/>
      <c r="NZG8"/>
      <c r="NZH8"/>
      <c r="NZI8"/>
      <c r="NZJ8"/>
      <c r="NZK8"/>
      <c r="NZL8"/>
      <c r="NZM8"/>
      <c r="NZN8"/>
      <c r="NZO8"/>
      <c r="NZP8"/>
      <c r="NZQ8"/>
      <c r="NZR8"/>
      <c r="NZS8"/>
      <c r="NZT8"/>
      <c r="NZU8"/>
      <c r="NZV8"/>
      <c r="NZW8"/>
      <c r="NZX8"/>
      <c r="NZY8"/>
      <c r="NZZ8"/>
      <c r="OAA8"/>
      <c r="OAB8"/>
      <c r="OAC8"/>
      <c r="OAD8"/>
      <c r="OAE8"/>
      <c r="OAF8"/>
      <c r="OAG8"/>
      <c r="OAH8"/>
      <c r="OAI8"/>
      <c r="OAJ8"/>
      <c r="OAK8"/>
      <c r="OAL8"/>
      <c r="OAM8"/>
      <c r="OAN8"/>
      <c r="OAO8"/>
      <c r="OAP8"/>
      <c r="OAQ8"/>
      <c r="OAR8"/>
      <c r="OAS8"/>
      <c r="OAT8"/>
      <c r="OAU8"/>
      <c r="OAV8"/>
      <c r="OAW8"/>
      <c r="OAX8"/>
      <c r="OAY8"/>
      <c r="OAZ8"/>
      <c r="OBA8"/>
      <c r="OBB8"/>
      <c r="OBC8"/>
      <c r="OBD8"/>
      <c r="OBE8"/>
      <c r="OBF8"/>
      <c r="OBG8"/>
      <c r="OBH8"/>
      <c r="OBI8"/>
      <c r="OBJ8"/>
      <c r="OBK8"/>
      <c r="OBL8"/>
      <c r="OBM8"/>
      <c r="OBN8"/>
      <c r="OBO8"/>
      <c r="OBP8"/>
      <c r="OBQ8"/>
      <c r="OBR8"/>
      <c r="OBS8"/>
      <c r="OBT8"/>
      <c r="OBU8"/>
      <c r="OBV8"/>
      <c r="OBW8"/>
      <c r="OBX8"/>
      <c r="OBY8"/>
      <c r="OBZ8"/>
      <c r="OCA8"/>
      <c r="OCB8"/>
      <c r="OCC8"/>
      <c r="OCD8"/>
      <c r="OCE8"/>
      <c r="OCF8"/>
      <c r="OCG8"/>
      <c r="OCH8"/>
      <c r="OCI8"/>
      <c r="OCJ8"/>
      <c r="OCK8"/>
      <c r="OCL8"/>
      <c r="OCM8"/>
      <c r="OCN8"/>
      <c r="OCO8"/>
      <c r="OCP8"/>
      <c r="OCQ8"/>
      <c r="OCR8"/>
      <c r="OCS8"/>
      <c r="OCT8"/>
      <c r="OCU8"/>
      <c r="OCV8"/>
      <c r="OCW8"/>
      <c r="OCX8"/>
      <c r="OCY8"/>
      <c r="OCZ8"/>
      <c r="ODA8"/>
      <c r="ODB8"/>
      <c r="ODC8"/>
      <c r="ODD8"/>
      <c r="ODE8"/>
      <c r="ODF8"/>
      <c r="ODG8"/>
      <c r="ODH8"/>
      <c r="ODI8"/>
      <c r="ODJ8"/>
      <c r="ODK8"/>
      <c r="ODL8"/>
      <c r="ODM8"/>
      <c r="ODN8"/>
      <c r="ODO8"/>
      <c r="ODP8"/>
      <c r="ODQ8"/>
      <c r="ODR8"/>
      <c r="ODS8"/>
      <c r="ODT8"/>
      <c r="ODU8"/>
      <c r="ODV8"/>
      <c r="ODW8"/>
      <c r="ODX8"/>
      <c r="ODY8"/>
      <c r="ODZ8"/>
      <c r="OEA8"/>
      <c r="OEB8"/>
      <c r="OEC8"/>
      <c r="OED8"/>
      <c r="OEE8"/>
      <c r="OEF8"/>
      <c r="OEG8"/>
      <c r="OEH8"/>
      <c r="OEI8"/>
      <c r="OEJ8"/>
      <c r="OEK8"/>
      <c r="OEL8"/>
      <c r="OEM8"/>
      <c r="OEN8"/>
      <c r="OEO8"/>
      <c r="OEP8"/>
      <c r="OEQ8"/>
      <c r="OER8"/>
      <c r="OES8"/>
      <c r="OET8"/>
      <c r="OEU8"/>
      <c r="OEV8"/>
      <c r="OEW8"/>
      <c r="OEX8"/>
      <c r="OEY8"/>
      <c r="OEZ8"/>
      <c r="OFA8"/>
      <c r="OFB8"/>
      <c r="OFC8"/>
      <c r="OFD8"/>
      <c r="OFE8"/>
      <c r="OFF8"/>
      <c r="OFG8"/>
      <c r="OFH8"/>
      <c r="OFI8"/>
      <c r="OFJ8"/>
      <c r="OFK8"/>
      <c r="OFL8"/>
      <c r="OFM8"/>
      <c r="OFN8"/>
      <c r="OFO8"/>
      <c r="OFP8"/>
      <c r="OFQ8"/>
      <c r="OFR8"/>
      <c r="OFS8"/>
      <c r="OFT8"/>
      <c r="OFU8"/>
      <c r="OFV8"/>
      <c r="OFW8"/>
      <c r="OFX8"/>
      <c r="OFY8"/>
      <c r="OFZ8"/>
      <c r="OGA8"/>
      <c r="OGB8"/>
      <c r="OGC8"/>
      <c r="OGD8"/>
      <c r="OGE8"/>
      <c r="OGF8"/>
      <c r="OGG8"/>
      <c r="OGH8"/>
      <c r="OGI8"/>
      <c r="OGJ8"/>
      <c r="OGK8"/>
      <c r="OGL8"/>
      <c r="OGM8"/>
      <c r="OGN8"/>
      <c r="OGO8"/>
      <c r="OGP8"/>
      <c r="OGQ8"/>
      <c r="OGR8"/>
      <c r="OGS8"/>
      <c r="OGT8"/>
      <c r="OGU8"/>
      <c r="OGV8"/>
      <c r="OGW8"/>
      <c r="OGX8"/>
      <c r="OGY8"/>
      <c r="OGZ8"/>
      <c r="OHA8"/>
      <c r="OHB8"/>
      <c r="OHC8"/>
      <c r="OHD8"/>
      <c r="OHE8"/>
      <c r="OHF8"/>
      <c r="OHG8"/>
      <c r="OHH8"/>
      <c r="OHI8"/>
      <c r="OHJ8"/>
      <c r="OHK8"/>
      <c r="OHL8"/>
      <c r="OHM8"/>
      <c r="OHN8"/>
      <c r="OHO8"/>
      <c r="OHP8"/>
      <c r="OHQ8"/>
      <c r="OHR8"/>
      <c r="OHS8"/>
      <c r="OHT8"/>
      <c r="OHU8"/>
      <c r="OHV8"/>
      <c r="OHW8"/>
      <c r="OHX8"/>
      <c r="OHY8"/>
      <c r="OHZ8"/>
      <c r="OIA8"/>
      <c r="OIB8"/>
      <c r="OIC8"/>
      <c r="OID8"/>
      <c r="OIE8"/>
      <c r="OIF8"/>
      <c r="OIG8"/>
      <c r="OIH8"/>
      <c r="OII8"/>
      <c r="OIJ8"/>
      <c r="OIK8"/>
      <c r="OIL8"/>
    </row>
    <row r="9" spans="1:10386" s="89" customFormat="1" ht="20.100000000000001" customHeight="1" x14ac:dyDescent="0.25">
      <c r="A9" s="90" t="s">
        <v>193</v>
      </c>
      <c r="B9" s="416" t="s">
        <v>7</v>
      </c>
      <c r="C9" s="417" t="s">
        <v>3</v>
      </c>
      <c r="D9" s="417">
        <f t="shared" ref="D9:E11" si="1">(D8-C8)/C8</f>
        <v>-2.8733254071544732E-2</v>
      </c>
      <c r="E9" s="417">
        <f t="shared" si="1"/>
        <v>1.9494589034499559E-2</v>
      </c>
      <c r="F9" s="417">
        <f>(F8-E8)/E8</f>
        <v>2.192679715841386E-2</v>
      </c>
      <c r="G9" s="417">
        <f t="shared" ref="G9:L9" si="2">(G8-F8)/F8</f>
        <v>3.1316447000193531E-3</v>
      </c>
      <c r="H9" s="417">
        <f t="shared" si="2"/>
        <v>5.7632357018263299E-3</v>
      </c>
      <c r="I9" s="417">
        <f t="shared" si="2"/>
        <v>9.5616872389906304E-3</v>
      </c>
      <c r="J9" s="417">
        <f t="shared" si="2"/>
        <v>1.1129123415815302E-2</v>
      </c>
      <c r="K9" s="417">
        <f t="shared" si="2"/>
        <v>1.0954625842418641E-2</v>
      </c>
      <c r="L9" s="417">
        <f t="shared" si="2"/>
        <v>2.2914075239165034E-2</v>
      </c>
      <c r="M9" s="417">
        <f t="shared" ref="M9" si="3">(M8-L8)/L8</f>
        <v>1.8650985399013078E-2</v>
      </c>
      <c r="N9" s="417">
        <f t="shared" ref="N9" si="4">(N8-M8)/M8</f>
        <v>1.8429691288390171E-2</v>
      </c>
      <c r="O9" s="417">
        <f t="shared" ref="O9" si="5">(O8-N8)/N8</f>
        <v>-7.784594494253666E-2</v>
      </c>
      <c r="P9" s="417">
        <f t="shared" ref="P9" si="6">(P8-O8)/O8</f>
        <v>6.8165798490550406E-2</v>
      </c>
      <c r="Q9" s="417">
        <v>2.53E-2</v>
      </c>
      <c r="R9" s="417">
        <v>1.3999999999999999E-2</v>
      </c>
      <c r="S9" s="417">
        <v>1.6E-2</v>
      </c>
      <c r="T9" s="417">
        <v>1.72E-2</v>
      </c>
      <c r="U9" s="417">
        <v>1.72E-2</v>
      </c>
      <c r="V9" s="417">
        <v>1.8200000000000001E-2</v>
      </c>
      <c r="W9" s="417">
        <v>6.6E-3</v>
      </c>
      <c r="X9" s="417">
        <v>6.5000000000000006E-3</v>
      </c>
      <c r="Y9" s="417">
        <v>6.8999999999999999E-3</v>
      </c>
      <c r="Z9" s="417">
        <v>7.1999999999999998E-3</v>
      </c>
      <c r="AA9" s="417">
        <v>6.8999999999999999E-3</v>
      </c>
      <c r="AB9" s="417">
        <v>1.1000000000000001E-2</v>
      </c>
      <c r="AC9" s="417">
        <v>1.1299999999999999E-2</v>
      </c>
      <c r="AD9" s="417">
        <v>1.1699999999999999E-2</v>
      </c>
      <c r="AE9" s="417">
        <v>1.1200000000000002E-2</v>
      </c>
      <c r="AF9" s="417">
        <v>1.0700000000000001E-2</v>
      </c>
      <c r="AG9" s="417">
        <v>1.0700000000000001E-2</v>
      </c>
      <c r="AH9" s="417">
        <v>1.03E-2</v>
      </c>
      <c r="AI9" s="417">
        <v>9.3999999999999986E-3</v>
      </c>
      <c r="AJ9" s="417">
        <v>8.8999999999999999E-3</v>
      </c>
      <c r="AK9" s="417">
        <v>8.6E-3</v>
      </c>
      <c r="AL9" s="417">
        <v>8.5000000000000006E-3</v>
      </c>
      <c r="AM9" s="417">
        <v>8.6E-3</v>
      </c>
      <c r="AN9" s="417">
        <v>8.3999999999999995E-3</v>
      </c>
      <c r="AO9" s="417">
        <v>7.6E-3</v>
      </c>
      <c r="AP9" s="417">
        <v>7.7000000000000002E-3</v>
      </c>
      <c r="AQ9" s="417">
        <v>7.9000000000000008E-3</v>
      </c>
      <c r="AR9" s="417">
        <v>8.3000000000000001E-3</v>
      </c>
      <c r="AS9" s="417">
        <v>7.9000000000000008E-3</v>
      </c>
      <c r="AT9" s="417">
        <v>8.0000000000000002E-3</v>
      </c>
      <c r="AU9" s="417">
        <v>8.3999999999999995E-3</v>
      </c>
      <c r="AV9" s="417">
        <v>8.6E-3</v>
      </c>
      <c r="AW9" s="417">
        <v>9.0000000000000011E-3</v>
      </c>
      <c r="AX9" s="417">
        <v>9.300000000000001E-3</v>
      </c>
      <c r="AY9" s="417">
        <v>8.8999999999999999E-3</v>
      </c>
      <c r="AZ9" s="417">
        <v>9.1999999999999998E-3</v>
      </c>
      <c r="BA9" s="417">
        <v>9.300000000000001E-3</v>
      </c>
      <c r="BB9" s="417">
        <v>9.4999999999999998E-3</v>
      </c>
      <c r="BC9" s="417">
        <v>9.3999999999999986E-3</v>
      </c>
      <c r="BD9" s="417">
        <v>9.1999999999999998E-3</v>
      </c>
      <c r="BE9" s="417">
        <v>9.300000000000001E-3</v>
      </c>
      <c r="BF9" s="417">
        <v>9.3999999999999986E-3</v>
      </c>
      <c r="BG9" s="417">
        <v>9.1999999999999998E-3</v>
      </c>
      <c r="BH9" s="417">
        <v>8.8000000000000005E-3</v>
      </c>
      <c r="BI9" s="417">
        <v>8.3000000000000001E-3</v>
      </c>
      <c r="BJ9" s="417">
        <v>8.3999999999999995E-3</v>
      </c>
      <c r="BK9" s="417">
        <v>8.3000000000000001E-3</v>
      </c>
      <c r="BL9" s="417">
        <v>8.199999999999999E-3</v>
      </c>
      <c r="BM9" s="417">
        <v>7.8000000000000005E-3</v>
      </c>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c r="AME9"/>
      <c r="AMF9"/>
      <c r="AMG9"/>
      <c r="AMH9"/>
      <c r="AMI9"/>
      <c r="AMJ9"/>
      <c r="AMK9"/>
      <c r="AML9"/>
      <c r="AMM9"/>
      <c r="AMN9"/>
      <c r="AMO9"/>
      <c r="AMP9"/>
      <c r="AMQ9"/>
      <c r="AMR9"/>
      <c r="AMS9"/>
      <c r="AMT9"/>
      <c r="AMU9"/>
      <c r="AMV9"/>
      <c r="AMW9"/>
      <c r="AMX9"/>
      <c r="AMY9"/>
      <c r="AMZ9"/>
      <c r="ANA9"/>
      <c r="ANB9"/>
      <c r="ANC9"/>
      <c r="AND9"/>
      <c r="ANE9"/>
      <c r="ANF9"/>
      <c r="ANG9"/>
      <c r="ANH9"/>
      <c r="ANI9"/>
      <c r="ANJ9"/>
      <c r="ANK9"/>
      <c r="ANL9"/>
      <c r="ANM9"/>
      <c r="ANN9"/>
      <c r="ANO9"/>
      <c r="ANP9"/>
      <c r="ANQ9"/>
      <c r="ANR9"/>
      <c r="ANS9"/>
      <c r="ANT9"/>
      <c r="ANU9"/>
      <c r="ANV9"/>
      <c r="ANW9"/>
      <c r="ANX9"/>
      <c r="ANY9"/>
      <c r="ANZ9"/>
      <c r="AOA9"/>
      <c r="AOB9"/>
      <c r="AOC9"/>
      <c r="AOD9"/>
      <c r="AOE9"/>
      <c r="AOF9"/>
      <c r="AOG9"/>
      <c r="AOH9"/>
      <c r="AOI9"/>
      <c r="AOJ9"/>
      <c r="AOK9"/>
      <c r="AOL9"/>
      <c r="AOM9"/>
      <c r="AON9"/>
      <c r="AOO9"/>
      <c r="AOP9"/>
      <c r="AOQ9"/>
      <c r="AOR9"/>
      <c r="AOS9"/>
      <c r="AOT9"/>
      <c r="AOU9"/>
      <c r="AOV9"/>
      <c r="AOW9"/>
      <c r="AOX9"/>
      <c r="AOY9"/>
      <c r="AOZ9"/>
      <c r="APA9"/>
      <c r="APB9"/>
      <c r="APC9"/>
      <c r="APD9"/>
      <c r="APE9"/>
      <c r="APF9"/>
      <c r="APG9"/>
      <c r="APH9"/>
      <c r="API9"/>
      <c r="APJ9"/>
      <c r="APK9"/>
      <c r="APL9"/>
      <c r="APM9"/>
      <c r="APN9"/>
      <c r="APO9"/>
      <c r="APP9"/>
      <c r="APQ9"/>
      <c r="APR9"/>
      <c r="APS9"/>
      <c r="APT9"/>
      <c r="APU9"/>
      <c r="APV9"/>
      <c r="APW9"/>
      <c r="APX9"/>
      <c r="APY9"/>
      <c r="APZ9"/>
      <c r="AQA9"/>
      <c r="AQB9"/>
      <c r="AQC9"/>
      <c r="AQD9"/>
      <c r="AQE9"/>
      <c r="AQF9"/>
      <c r="AQG9"/>
      <c r="AQH9"/>
      <c r="AQI9"/>
      <c r="AQJ9"/>
      <c r="AQK9"/>
      <c r="AQL9"/>
      <c r="AQM9"/>
      <c r="AQN9"/>
      <c r="AQO9"/>
      <c r="AQP9"/>
      <c r="AQQ9"/>
      <c r="AQR9"/>
      <c r="AQS9"/>
      <c r="AQT9"/>
      <c r="AQU9"/>
      <c r="AQV9"/>
      <c r="AQW9"/>
      <c r="AQX9"/>
      <c r="AQY9"/>
      <c r="AQZ9"/>
      <c r="ARA9"/>
      <c r="ARB9"/>
      <c r="ARC9"/>
      <c r="ARD9"/>
      <c r="ARE9"/>
      <c r="ARF9"/>
      <c r="ARG9"/>
      <c r="ARH9"/>
      <c r="ARI9"/>
      <c r="ARJ9"/>
      <c r="ARK9"/>
      <c r="ARL9"/>
      <c r="ARM9"/>
      <c r="ARN9"/>
      <c r="ARO9"/>
      <c r="ARP9"/>
      <c r="ARQ9"/>
      <c r="ARR9"/>
      <c r="ARS9"/>
      <c r="ART9"/>
      <c r="ARU9"/>
      <c r="ARV9"/>
      <c r="ARW9"/>
      <c r="ARX9"/>
      <c r="ARY9"/>
      <c r="ARZ9"/>
      <c r="ASA9"/>
      <c r="ASB9"/>
      <c r="ASC9"/>
      <c r="ASD9"/>
      <c r="ASE9"/>
      <c r="ASF9"/>
      <c r="ASG9"/>
      <c r="ASH9"/>
      <c r="ASI9"/>
      <c r="ASJ9"/>
      <c r="ASK9"/>
      <c r="ASL9"/>
      <c r="ASM9"/>
      <c r="ASN9"/>
      <c r="ASO9"/>
      <c r="ASP9"/>
      <c r="ASQ9"/>
      <c r="ASR9"/>
      <c r="ASS9"/>
      <c r="AST9"/>
      <c r="ASU9"/>
      <c r="ASV9"/>
      <c r="ASW9"/>
      <c r="ASX9"/>
      <c r="ASY9"/>
      <c r="ASZ9"/>
      <c r="ATA9"/>
      <c r="ATB9"/>
      <c r="ATC9"/>
      <c r="ATD9"/>
      <c r="ATE9"/>
      <c r="ATF9"/>
      <c r="ATG9"/>
      <c r="ATH9"/>
      <c r="ATI9"/>
      <c r="ATJ9"/>
      <c r="ATK9"/>
      <c r="ATL9"/>
      <c r="ATM9"/>
      <c r="ATN9"/>
      <c r="ATO9"/>
      <c r="ATP9"/>
      <c r="ATQ9"/>
      <c r="ATR9"/>
      <c r="ATS9"/>
      <c r="ATT9"/>
      <c r="ATU9"/>
      <c r="ATV9"/>
      <c r="ATW9"/>
      <c r="ATX9"/>
      <c r="ATY9"/>
      <c r="ATZ9"/>
      <c r="AUA9"/>
      <c r="AUB9"/>
      <c r="AUC9"/>
      <c r="AUD9"/>
      <c r="AUE9"/>
      <c r="AUF9"/>
      <c r="AUG9"/>
      <c r="AUH9"/>
      <c r="AUI9"/>
      <c r="AUJ9"/>
      <c r="AUK9"/>
      <c r="AUL9"/>
      <c r="AUM9"/>
      <c r="AUN9"/>
      <c r="AUO9"/>
      <c r="AUP9"/>
      <c r="AUQ9"/>
      <c r="AUR9"/>
      <c r="AUS9"/>
      <c r="AUT9"/>
      <c r="AUU9"/>
      <c r="AUV9"/>
      <c r="AUW9"/>
      <c r="AUX9"/>
      <c r="AUY9"/>
      <c r="AUZ9"/>
      <c r="AVA9"/>
      <c r="AVB9"/>
      <c r="AVC9"/>
      <c r="AVD9"/>
      <c r="AVE9"/>
      <c r="AVF9"/>
      <c r="AVG9"/>
      <c r="AVH9"/>
      <c r="AVI9"/>
      <c r="AVJ9"/>
      <c r="AVK9"/>
      <c r="AVL9"/>
      <c r="AVM9"/>
      <c r="AVN9"/>
      <c r="AVO9"/>
      <c r="AVP9"/>
      <c r="AVQ9"/>
      <c r="AVR9"/>
      <c r="AVS9"/>
      <c r="AVT9"/>
      <c r="AVU9"/>
      <c r="AVV9"/>
      <c r="AVW9"/>
      <c r="AVX9"/>
      <c r="AVY9"/>
      <c r="AVZ9"/>
      <c r="AWA9"/>
      <c r="AWB9"/>
      <c r="AWC9"/>
      <c r="AWD9"/>
      <c r="AWE9"/>
      <c r="AWF9"/>
      <c r="AWG9"/>
      <c r="AWH9"/>
      <c r="AWI9"/>
      <c r="AWJ9"/>
      <c r="AWK9"/>
      <c r="AWL9"/>
      <c r="AWM9"/>
      <c r="AWN9"/>
      <c r="AWO9"/>
      <c r="AWP9"/>
      <c r="AWQ9"/>
      <c r="AWR9"/>
      <c r="AWS9"/>
      <c r="AWT9"/>
      <c r="AWU9"/>
      <c r="AWV9"/>
      <c r="AWW9"/>
      <c r="AWX9"/>
      <c r="AWY9"/>
      <c r="AWZ9"/>
      <c r="AXA9"/>
      <c r="AXB9"/>
      <c r="AXC9"/>
      <c r="AXD9"/>
      <c r="AXE9"/>
      <c r="AXF9"/>
      <c r="AXG9"/>
      <c r="AXH9"/>
      <c r="AXI9"/>
      <c r="AXJ9"/>
      <c r="AXK9"/>
      <c r="AXL9"/>
      <c r="AXM9"/>
      <c r="AXN9"/>
      <c r="AXO9"/>
      <c r="AXP9"/>
      <c r="AXQ9"/>
      <c r="AXR9"/>
      <c r="AXS9"/>
      <c r="AXT9"/>
      <c r="AXU9"/>
      <c r="AXV9"/>
      <c r="AXW9"/>
      <c r="AXX9"/>
      <c r="AXY9"/>
      <c r="AXZ9"/>
      <c r="AYA9"/>
      <c r="AYB9"/>
      <c r="AYC9"/>
      <c r="AYD9"/>
      <c r="AYE9"/>
      <c r="AYF9"/>
      <c r="AYG9"/>
      <c r="AYH9"/>
      <c r="AYI9"/>
      <c r="AYJ9"/>
      <c r="AYK9"/>
      <c r="AYL9"/>
      <c r="AYM9"/>
      <c r="AYN9"/>
      <c r="AYO9"/>
      <c r="AYP9"/>
      <c r="AYQ9"/>
      <c r="AYR9"/>
      <c r="AYS9"/>
      <c r="AYT9"/>
      <c r="AYU9"/>
      <c r="AYV9"/>
      <c r="AYW9"/>
      <c r="AYX9"/>
      <c r="AYY9"/>
      <c r="AYZ9"/>
      <c r="AZA9"/>
      <c r="AZB9"/>
      <c r="AZC9"/>
      <c r="AZD9"/>
      <c r="AZE9"/>
      <c r="AZF9"/>
      <c r="AZG9"/>
      <c r="AZH9"/>
      <c r="AZI9"/>
      <c r="AZJ9"/>
      <c r="AZK9"/>
      <c r="AZL9"/>
      <c r="AZM9"/>
      <c r="AZN9"/>
      <c r="AZO9"/>
      <c r="AZP9"/>
      <c r="AZQ9"/>
      <c r="AZR9"/>
      <c r="AZS9"/>
      <c r="AZT9"/>
      <c r="AZU9"/>
      <c r="AZV9"/>
      <c r="AZW9"/>
      <c r="AZX9"/>
      <c r="AZY9"/>
      <c r="AZZ9"/>
      <c r="BAA9"/>
      <c r="BAB9"/>
      <c r="BAC9"/>
      <c r="BAD9"/>
      <c r="BAE9"/>
      <c r="BAF9"/>
      <c r="BAG9"/>
      <c r="BAH9"/>
      <c r="BAI9"/>
      <c r="BAJ9"/>
      <c r="BAK9"/>
      <c r="BAL9"/>
      <c r="BAM9"/>
      <c r="BAN9"/>
      <c r="BAO9"/>
      <c r="BAP9"/>
      <c r="BAQ9"/>
      <c r="BAR9"/>
      <c r="BAS9"/>
      <c r="BAT9"/>
      <c r="BAU9"/>
      <c r="BAV9"/>
      <c r="BAW9"/>
      <c r="BAX9"/>
      <c r="BAY9"/>
      <c r="BAZ9"/>
      <c r="BBA9"/>
      <c r="BBB9"/>
      <c r="BBC9"/>
      <c r="BBD9"/>
      <c r="BBE9"/>
      <c r="BBF9"/>
      <c r="BBG9"/>
      <c r="BBH9"/>
      <c r="BBI9"/>
      <c r="BBJ9"/>
      <c r="BBK9"/>
      <c r="BBL9"/>
      <c r="BBM9"/>
      <c r="BBN9"/>
      <c r="BBO9"/>
      <c r="BBP9"/>
      <c r="BBQ9"/>
      <c r="BBR9"/>
      <c r="BBS9"/>
      <c r="BBT9"/>
      <c r="BBU9"/>
      <c r="BBV9"/>
      <c r="BBW9"/>
      <c r="BBX9"/>
      <c r="BBY9"/>
      <c r="BBZ9"/>
      <c r="BCA9"/>
      <c r="BCB9"/>
      <c r="BCC9"/>
      <c r="BCD9"/>
      <c r="BCE9"/>
      <c r="BCF9"/>
      <c r="BCG9"/>
      <c r="BCH9"/>
      <c r="BCI9"/>
      <c r="BCJ9"/>
      <c r="BCK9"/>
      <c r="BCL9"/>
      <c r="BCM9"/>
      <c r="BCN9"/>
      <c r="BCO9"/>
      <c r="BCP9"/>
      <c r="BCQ9"/>
      <c r="BCR9"/>
      <c r="BCS9"/>
      <c r="BCT9"/>
      <c r="BCU9"/>
      <c r="BCV9"/>
      <c r="BCW9"/>
      <c r="BCX9"/>
      <c r="BCY9"/>
      <c r="BCZ9"/>
      <c r="BDA9"/>
      <c r="BDB9"/>
      <c r="BDC9"/>
      <c r="BDD9"/>
      <c r="BDE9"/>
      <c r="BDF9"/>
      <c r="BDG9"/>
      <c r="BDH9"/>
      <c r="BDI9"/>
      <c r="BDJ9"/>
      <c r="BDK9"/>
      <c r="BDL9"/>
      <c r="BDM9"/>
      <c r="BDN9"/>
      <c r="BDO9"/>
      <c r="BDP9"/>
      <c r="BDQ9"/>
      <c r="BDR9"/>
      <c r="BDS9"/>
      <c r="BDT9"/>
      <c r="BDU9"/>
      <c r="BDV9"/>
      <c r="BDW9"/>
      <c r="BDX9"/>
      <c r="BDY9"/>
      <c r="BDZ9"/>
      <c r="BEA9"/>
      <c r="BEB9"/>
      <c r="BEC9"/>
      <c r="BED9"/>
      <c r="BEE9"/>
      <c r="BEF9"/>
      <c r="BEG9"/>
      <c r="BEH9"/>
      <c r="BEI9"/>
      <c r="BEJ9"/>
      <c r="BEK9"/>
      <c r="BEL9"/>
      <c r="BEM9"/>
      <c r="BEN9"/>
      <c r="BEO9"/>
      <c r="BEP9"/>
      <c r="BEQ9"/>
      <c r="BER9"/>
      <c r="BES9"/>
      <c r="BET9"/>
      <c r="BEU9"/>
      <c r="BEV9"/>
      <c r="BEW9"/>
      <c r="BEX9"/>
      <c r="BEY9"/>
      <c r="BEZ9"/>
      <c r="BFA9"/>
      <c r="BFB9"/>
      <c r="BFC9"/>
      <c r="BFD9"/>
      <c r="BFE9"/>
      <c r="BFF9"/>
      <c r="BFG9"/>
      <c r="BFH9"/>
      <c r="BFI9"/>
      <c r="BFJ9"/>
      <c r="BFK9"/>
      <c r="BFL9"/>
      <c r="BFM9"/>
      <c r="BFN9"/>
      <c r="BFO9"/>
      <c r="BFP9"/>
      <c r="BFQ9"/>
      <c r="BFR9"/>
      <c r="BFS9"/>
      <c r="BFT9"/>
      <c r="BFU9"/>
      <c r="BFV9"/>
      <c r="BFW9"/>
      <c r="BFX9"/>
      <c r="BFY9"/>
      <c r="BFZ9"/>
      <c r="BGA9"/>
      <c r="BGB9"/>
      <c r="BGC9"/>
      <c r="BGD9"/>
      <c r="BGE9"/>
      <c r="BGF9"/>
      <c r="BGG9"/>
      <c r="BGH9"/>
      <c r="BGI9"/>
      <c r="BGJ9"/>
      <c r="BGK9"/>
      <c r="BGL9"/>
      <c r="BGM9"/>
      <c r="BGN9"/>
      <c r="BGO9"/>
      <c r="BGP9"/>
      <c r="BGQ9"/>
      <c r="BGR9"/>
      <c r="BGS9"/>
      <c r="BGT9"/>
      <c r="BGU9"/>
      <c r="BGV9"/>
      <c r="BGW9"/>
      <c r="BGX9"/>
      <c r="BGY9"/>
      <c r="BGZ9"/>
      <c r="BHA9"/>
      <c r="BHB9"/>
      <c r="BHC9"/>
      <c r="BHD9"/>
      <c r="BHE9"/>
      <c r="BHF9"/>
      <c r="BHG9"/>
      <c r="BHH9"/>
      <c r="BHI9"/>
      <c r="BHJ9"/>
      <c r="BHK9"/>
      <c r="BHL9"/>
      <c r="BHM9"/>
      <c r="BHN9"/>
      <c r="BHO9"/>
      <c r="BHP9"/>
      <c r="BHQ9"/>
      <c r="BHR9"/>
      <c r="BHS9"/>
      <c r="BHT9"/>
      <c r="BHU9"/>
      <c r="BHV9"/>
      <c r="BHW9"/>
      <c r="BHX9"/>
      <c r="BHY9"/>
      <c r="BHZ9"/>
      <c r="BIA9"/>
      <c r="BIB9"/>
      <c r="BIC9"/>
      <c r="BID9"/>
      <c r="BIE9"/>
      <c r="BIF9"/>
      <c r="BIG9"/>
      <c r="BIH9"/>
      <c r="BII9"/>
      <c r="BIJ9"/>
      <c r="BIK9"/>
      <c r="BIL9"/>
      <c r="BIM9"/>
      <c r="BIN9"/>
      <c r="BIO9"/>
      <c r="BIP9"/>
      <c r="BIQ9"/>
      <c r="BIR9"/>
      <c r="BIS9"/>
      <c r="BIT9"/>
      <c r="BIU9"/>
      <c r="BIV9"/>
      <c r="BIW9"/>
      <c r="BIX9"/>
      <c r="BIY9"/>
      <c r="BIZ9"/>
      <c r="BJA9"/>
      <c r="BJB9"/>
      <c r="BJC9"/>
      <c r="BJD9"/>
      <c r="BJE9"/>
      <c r="BJF9"/>
      <c r="BJG9"/>
      <c r="BJH9"/>
      <c r="BJI9"/>
      <c r="BJJ9"/>
      <c r="BJK9"/>
      <c r="BJL9"/>
      <c r="BJM9"/>
      <c r="BJN9"/>
      <c r="BJO9"/>
      <c r="BJP9"/>
      <c r="BJQ9"/>
      <c r="BJR9"/>
      <c r="BJS9"/>
      <c r="BJT9"/>
      <c r="BJU9"/>
      <c r="BJV9"/>
      <c r="BJW9"/>
      <c r="BJX9"/>
      <c r="BJY9"/>
      <c r="BJZ9"/>
      <c r="BKA9"/>
      <c r="BKB9"/>
      <c r="BKC9"/>
      <c r="BKD9"/>
      <c r="BKE9"/>
      <c r="BKF9"/>
      <c r="BKG9"/>
      <c r="BKH9"/>
      <c r="BKI9"/>
      <c r="BKJ9"/>
      <c r="BKK9"/>
      <c r="BKL9"/>
      <c r="BKM9"/>
      <c r="BKN9"/>
      <c r="BKO9"/>
      <c r="BKP9"/>
      <c r="BKQ9"/>
      <c r="BKR9"/>
      <c r="BKS9"/>
      <c r="BKT9"/>
      <c r="BKU9"/>
      <c r="BKV9"/>
      <c r="BKW9"/>
      <c r="BKX9"/>
      <c r="BKY9"/>
      <c r="BKZ9"/>
      <c r="BLA9"/>
      <c r="BLB9"/>
      <c r="BLC9"/>
      <c r="BLD9"/>
      <c r="BLE9"/>
      <c r="BLF9"/>
      <c r="BLG9"/>
      <c r="BLH9"/>
      <c r="BLI9"/>
      <c r="BLJ9"/>
      <c r="BLK9"/>
      <c r="BLL9"/>
      <c r="BLM9"/>
      <c r="BLN9"/>
      <c r="BLO9"/>
      <c r="BLP9"/>
      <c r="BLQ9"/>
      <c r="BLR9"/>
      <c r="BLS9"/>
      <c r="BLT9"/>
      <c r="BLU9"/>
      <c r="BLV9"/>
      <c r="BLW9"/>
      <c r="BLX9"/>
      <c r="BLY9"/>
      <c r="BLZ9"/>
      <c r="BMA9"/>
      <c r="BMB9"/>
      <c r="BMC9"/>
      <c r="BMD9"/>
      <c r="BME9"/>
      <c r="BMF9"/>
      <c r="BMG9"/>
      <c r="BMH9"/>
      <c r="BMI9"/>
      <c r="BMJ9"/>
      <c r="BMK9"/>
      <c r="BML9"/>
      <c r="BMM9"/>
      <c r="BMN9"/>
      <c r="BMO9"/>
      <c r="BMP9"/>
      <c r="BMQ9"/>
      <c r="BMR9"/>
      <c r="BMS9"/>
      <c r="BMT9"/>
      <c r="BMU9"/>
      <c r="BMV9"/>
      <c r="BMW9"/>
      <c r="BMX9"/>
      <c r="BMY9"/>
      <c r="BMZ9"/>
      <c r="BNA9"/>
      <c r="BNB9"/>
      <c r="BNC9"/>
      <c r="BND9"/>
      <c r="BNE9"/>
      <c r="BNF9"/>
      <c r="BNG9"/>
      <c r="BNH9"/>
      <c r="BNI9"/>
      <c r="BNJ9"/>
      <c r="BNK9"/>
      <c r="BNL9"/>
      <c r="BNM9"/>
      <c r="BNN9"/>
      <c r="BNO9"/>
      <c r="BNP9"/>
      <c r="BNQ9"/>
      <c r="BNR9"/>
      <c r="BNS9"/>
      <c r="BNT9"/>
      <c r="BNU9"/>
      <c r="BNV9"/>
      <c r="BNW9"/>
      <c r="BNX9"/>
      <c r="BNY9"/>
      <c r="BNZ9"/>
      <c r="BOA9"/>
      <c r="BOB9"/>
      <c r="BOC9"/>
      <c r="BOD9"/>
      <c r="BOE9"/>
      <c r="BOF9"/>
      <c r="BOG9"/>
      <c r="BOH9"/>
      <c r="BOI9"/>
      <c r="BOJ9"/>
      <c r="BOK9"/>
      <c r="BOL9"/>
      <c r="BOM9"/>
      <c r="BON9"/>
      <c r="BOO9"/>
      <c r="BOP9"/>
      <c r="BOQ9"/>
      <c r="BOR9"/>
      <c r="BOS9"/>
      <c r="BOT9"/>
      <c r="BOU9"/>
      <c r="BOV9"/>
      <c r="BOW9"/>
      <c r="BOX9"/>
      <c r="BOY9"/>
      <c r="BOZ9"/>
      <c r="BPA9"/>
      <c r="BPB9"/>
      <c r="BPC9"/>
      <c r="BPD9"/>
      <c r="BPE9"/>
      <c r="BPF9"/>
      <c r="BPG9"/>
      <c r="BPH9"/>
      <c r="BPI9"/>
      <c r="BPJ9"/>
      <c r="BPK9"/>
      <c r="BPL9"/>
      <c r="BPM9"/>
      <c r="BPN9"/>
      <c r="BPO9"/>
      <c r="BPP9"/>
      <c r="BPQ9"/>
      <c r="BPR9"/>
      <c r="BPS9"/>
      <c r="BPT9"/>
      <c r="BPU9"/>
      <c r="BPV9"/>
      <c r="BPW9"/>
      <c r="BPX9"/>
      <c r="BPY9"/>
      <c r="BPZ9"/>
      <c r="BQA9"/>
      <c r="BQB9"/>
      <c r="BQC9"/>
      <c r="BQD9"/>
      <c r="BQE9"/>
      <c r="BQF9"/>
      <c r="BQG9"/>
      <c r="BQH9"/>
      <c r="BQI9"/>
      <c r="BQJ9"/>
      <c r="BQK9"/>
      <c r="BQL9"/>
      <c r="BQM9"/>
      <c r="BQN9"/>
      <c r="BQO9"/>
      <c r="BQP9"/>
      <c r="BQQ9"/>
      <c r="BQR9"/>
      <c r="BQS9"/>
      <c r="BQT9"/>
      <c r="BQU9"/>
      <c r="BQV9"/>
      <c r="BQW9"/>
      <c r="BQX9"/>
      <c r="BQY9"/>
      <c r="BQZ9"/>
      <c r="BRA9"/>
      <c r="BRB9"/>
      <c r="BRC9"/>
      <c r="BRD9"/>
      <c r="BRE9"/>
      <c r="BRF9"/>
      <c r="BRG9"/>
      <c r="BRH9"/>
      <c r="BRI9"/>
      <c r="BRJ9"/>
      <c r="BRK9"/>
      <c r="BRL9"/>
      <c r="BRM9"/>
      <c r="BRN9"/>
      <c r="BRO9"/>
      <c r="BRP9"/>
      <c r="BRQ9"/>
      <c r="BRR9"/>
      <c r="BRS9"/>
      <c r="BRT9"/>
      <c r="BRU9"/>
      <c r="BRV9"/>
      <c r="BRW9"/>
      <c r="BRX9"/>
      <c r="BRY9"/>
      <c r="BRZ9"/>
      <c r="BSA9"/>
      <c r="BSB9"/>
      <c r="BSC9"/>
      <c r="BSD9"/>
      <c r="BSE9"/>
      <c r="BSF9"/>
      <c r="BSG9"/>
      <c r="BSH9"/>
      <c r="BSI9"/>
      <c r="BSJ9"/>
      <c r="BSK9"/>
      <c r="BSL9"/>
      <c r="BSM9"/>
      <c r="BSN9"/>
      <c r="BSO9"/>
      <c r="BSP9"/>
      <c r="BSQ9"/>
      <c r="BSR9"/>
      <c r="BSS9"/>
      <c r="BST9"/>
      <c r="BSU9"/>
      <c r="BSV9"/>
      <c r="BSW9"/>
      <c r="BSX9"/>
      <c r="BSY9"/>
      <c r="BSZ9"/>
      <c r="BTA9"/>
      <c r="BTB9"/>
      <c r="BTC9"/>
      <c r="BTD9"/>
      <c r="BTE9"/>
      <c r="BTF9"/>
      <c r="BTG9"/>
      <c r="BTH9"/>
      <c r="BTI9"/>
      <c r="BTJ9"/>
      <c r="BTK9"/>
      <c r="BTL9"/>
      <c r="BTM9"/>
      <c r="BTN9"/>
      <c r="BTO9"/>
      <c r="BTP9"/>
      <c r="BTQ9"/>
      <c r="BTR9"/>
      <c r="BTS9"/>
      <c r="BTT9"/>
      <c r="BTU9"/>
      <c r="BTV9"/>
      <c r="BTW9"/>
      <c r="BTX9"/>
      <c r="BTY9"/>
      <c r="BTZ9"/>
      <c r="BUA9"/>
      <c r="BUB9"/>
      <c r="BUC9"/>
      <c r="BUD9"/>
      <c r="BUE9"/>
      <c r="BUF9"/>
      <c r="BUG9"/>
      <c r="BUH9"/>
      <c r="BUI9"/>
      <c r="BUJ9"/>
      <c r="BUK9"/>
      <c r="BUL9"/>
      <c r="BUM9"/>
      <c r="BUN9"/>
      <c r="BUO9"/>
      <c r="BUP9"/>
      <c r="BUQ9"/>
      <c r="BUR9"/>
      <c r="BUS9"/>
      <c r="BUT9"/>
      <c r="BUU9"/>
      <c r="BUV9"/>
      <c r="BUW9"/>
      <c r="BUX9"/>
      <c r="BUY9"/>
      <c r="BUZ9"/>
      <c r="BVA9"/>
      <c r="BVB9"/>
      <c r="BVC9"/>
      <c r="BVD9"/>
      <c r="BVE9"/>
      <c r="BVF9"/>
      <c r="BVG9"/>
      <c r="BVH9"/>
      <c r="BVI9"/>
      <c r="BVJ9"/>
      <c r="BVK9"/>
      <c r="BVL9"/>
      <c r="BVM9"/>
      <c r="BVN9"/>
      <c r="BVO9"/>
      <c r="BVP9"/>
      <c r="BVQ9"/>
      <c r="BVR9"/>
      <c r="BVS9"/>
      <c r="BVT9"/>
      <c r="BVU9"/>
      <c r="BVV9"/>
      <c r="BVW9"/>
      <c r="BVX9"/>
      <c r="BVY9"/>
      <c r="BVZ9"/>
      <c r="BWA9"/>
      <c r="BWB9"/>
      <c r="BWC9"/>
      <c r="BWD9"/>
      <c r="BWE9"/>
      <c r="BWF9"/>
      <c r="BWG9"/>
      <c r="BWH9"/>
      <c r="BWI9"/>
      <c r="BWJ9"/>
      <c r="BWK9"/>
      <c r="BWL9"/>
      <c r="BWM9"/>
      <c r="BWN9"/>
      <c r="BWO9"/>
      <c r="BWP9"/>
      <c r="BWQ9"/>
      <c r="BWR9"/>
      <c r="BWS9"/>
      <c r="BWT9"/>
      <c r="BWU9"/>
      <c r="BWV9"/>
      <c r="BWW9"/>
      <c r="BWX9"/>
      <c r="BWY9"/>
      <c r="BWZ9"/>
      <c r="BXA9"/>
      <c r="BXB9"/>
      <c r="BXC9"/>
      <c r="BXD9"/>
      <c r="BXE9"/>
      <c r="BXF9"/>
      <c r="BXG9"/>
      <c r="BXH9"/>
      <c r="BXI9"/>
      <c r="BXJ9"/>
      <c r="BXK9"/>
      <c r="BXL9"/>
      <c r="BXM9"/>
      <c r="BXN9"/>
      <c r="BXO9"/>
      <c r="BXP9"/>
      <c r="BXQ9"/>
      <c r="BXR9"/>
      <c r="BXS9"/>
      <c r="BXT9"/>
      <c r="BXU9"/>
      <c r="BXV9"/>
      <c r="BXW9"/>
      <c r="BXX9"/>
      <c r="BXY9"/>
      <c r="BXZ9"/>
      <c r="BYA9"/>
      <c r="BYB9"/>
      <c r="BYC9"/>
      <c r="BYD9"/>
      <c r="BYE9"/>
      <c r="BYF9"/>
      <c r="BYG9"/>
      <c r="BYH9"/>
      <c r="BYI9"/>
      <c r="BYJ9"/>
      <c r="BYK9"/>
      <c r="BYL9"/>
      <c r="BYM9"/>
      <c r="BYN9"/>
      <c r="BYO9"/>
      <c r="BYP9"/>
      <c r="BYQ9"/>
      <c r="BYR9"/>
      <c r="BYS9"/>
      <c r="BYT9"/>
      <c r="BYU9"/>
      <c r="BYV9"/>
      <c r="BYW9"/>
      <c r="BYX9"/>
      <c r="BYY9"/>
      <c r="BYZ9"/>
      <c r="BZA9"/>
      <c r="BZB9"/>
      <c r="BZC9"/>
      <c r="BZD9"/>
      <c r="BZE9"/>
      <c r="BZF9"/>
      <c r="BZG9"/>
      <c r="BZH9"/>
      <c r="BZI9"/>
      <c r="BZJ9"/>
      <c r="BZK9"/>
      <c r="BZL9"/>
      <c r="BZM9"/>
      <c r="BZN9"/>
      <c r="BZO9"/>
      <c r="BZP9"/>
      <c r="BZQ9"/>
      <c r="BZR9"/>
      <c r="BZS9"/>
      <c r="BZT9"/>
      <c r="BZU9"/>
      <c r="BZV9"/>
      <c r="BZW9"/>
      <c r="BZX9"/>
      <c r="BZY9"/>
      <c r="BZZ9"/>
      <c r="CAA9"/>
      <c r="CAB9"/>
      <c r="CAC9"/>
      <c r="CAD9"/>
      <c r="CAE9"/>
      <c r="CAF9"/>
      <c r="CAG9"/>
      <c r="CAH9"/>
      <c r="CAI9"/>
      <c r="CAJ9"/>
      <c r="CAK9"/>
      <c r="CAL9"/>
      <c r="CAM9"/>
      <c r="CAN9"/>
      <c r="CAO9"/>
      <c r="CAP9"/>
      <c r="CAQ9"/>
      <c r="CAR9"/>
      <c r="CAS9"/>
      <c r="CAT9"/>
      <c r="CAU9"/>
      <c r="CAV9"/>
      <c r="CAW9"/>
      <c r="CAX9"/>
      <c r="CAY9"/>
      <c r="CAZ9"/>
      <c r="CBA9"/>
      <c r="CBB9"/>
      <c r="CBC9"/>
      <c r="CBD9"/>
      <c r="CBE9"/>
      <c r="CBF9"/>
      <c r="CBG9"/>
      <c r="CBH9"/>
      <c r="CBI9"/>
      <c r="CBJ9"/>
      <c r="CBK9"/>
      <c r="CBL9"/>
      <c r="CBM9"/>
      <c r="CBN9"/>
      <c r="CBO9"/>
      <c r="CBP9"/>
      <c r="CBQ9"/>
      <c r="CBR9"/>
      <c r="CBS9"/>
      <c r="CBT9"/>
      <c r="CBU9"/>
      <c r="CBV9"/>
      <c r="CBW9"/>
      <c r="CBX9"/>
      <c r="CBY9"/>
      <c r="CBZ9"/>
      <c r="CCA9"/>
      <c r="CCB9"/>
      <c r="CCC9"/>
      <c r="CCD9"/>
      <c r="CCE9"/>
      <c r="CCF9"/>
      <c r="CCG9"/>
      <c r="CCH9"/>
      <c r="CCI9"/>
      <c r="CCJ9"/>
      <c r="CCK9"/>
      <c r="CCL9"/>
      <c r="CCM9"/>
      <c r="CCN9"/>
      <c r="CCO9"/>
      <c r="CCP9"/>
      <c r="CCQ9"/>
      <c r="CCR9"/>
      <c r="CCS9"/>
      <c r="CCT9"/>
      <c r="CCU9"/>
      <c r="CCV9"/>
      <c r="CCW9"/>
      <c r="CCX9"/>
      <c r="CCY9"/>
      <c r="CCZ9"/>
      <c r="CDA9"/>
      <c r="CDB9"/>
      <c r="CDC9"/>
      <c r="CDD9"/>
      <c r="CDE9"/>
      <c r="CDF9"/>
      <c r="CDG9"/>
      <c r="CDH9"/>
      <c r="CDI9"/>
      <c r="CDJ9"/>
      <c r="CDK9"/>
      <c r="CDL9"/>
      <c r="CDM9"/>
      <c r="CDN9"/>
      <c r="CDO9"/>
      <c r="CDP9"/>
      <c r="CDQ9"/>
      <c r="CDR9"/>
      <c r="CDS9"/>
      <c r="CDT9"/>
      <c r="CDU9"/>
      <c r="CDV9"/>
      <c r="CDW9"/>
      <c r="CDX9"/>
      <c r="CDY9"/>
      <c r="CDZ9"/>
      <c r="CEA9"/>
      <c r="CEB9"/>
      <c r="CEC9"/>
      <c r="CED9"/>
      <c r="CEE9"/>
      <c r="CEF9"/>
      <c r="CEG9"/>
      <c r="CEH9"/>
      <c r="CEI9"/>
      <c r="CEJ9"/>
      <c r="CEK9"/>
      <c r="CEL9"/>
      <c r="CEM9"/>
      <c r="CEN9"/>
      <c r="CEO9"/>
      <c r="CEP9"/>
      <c r="CEQ9"/>
      <c r="CER9"/>
      <c r="CES9"/>
      <c r="CET9"/>
      <c r="CEU9"/>
      <c r="CEV9"/>
      <c r="CEW9"/>
      <c r="CEX9"/>
      <c r="CEY9"/>
      <c r="CEZ9"/>
      <c r="CFA9"/>
      <c r="CFB9"/>
      <c r="CFC9"/>
      <c r="CFD9"/>
      <c r="CFE9"/>
      <c r="CFF9"/>
      <c r="CFG9"/>
      <c r="CFH9"/>
      <c r="CFI9"/>
      <c r="CFJ9"/>
      <c r="CFK9"/>
      <c r="CFL9"/>
      <c r="CFM9"/>
      <c r="CFN9"/>
      <c r="CFO9"/>
      <c r="CFP9"/>
      <c r="CFQ9"/>
      <c r="CFR9"/>
      <c r="CFS9"/>
      <c r="CFT9"/>
      <c r="CFU9"/>
      <c r="CFV9"/>
      <c r="CFW9"/>
      <c r="CFX9"/>
      <c r="CFY9"/>
      <c r="CFZ9"/>
      <c r="CGA9"/>
      <c r="CGB9"/>
      <c r="CGC9"/>
      <c r="CGD9"/>
      <c r="CGE9"/>
      <c r="CGF9"/>
      <c r="CGG9"/>
      <c r="CGH9"/>
      <c r="CGI9"/>
      <c r="CGJ9"/>
      <c r="CGK9"/>
      <c r="CGL9"/>
      <c r="CGM9"/>
      <c r="CGN9"/>
      <c r="CGO9"/>
      <c r="CGP9"/>
      <c r="CGQ9"/>
      <c r="CGR9"/>
      <c r="CGS9"/>
      <c r="CGT9"/>
      <c r="CGU9"/>
      <c r="CGV9"/>
      <c r="CGW9"/>
      <c r="CGX9"/>
      <c r="CGY9"/>
      <c r="CGZ9"/>
      <c r="CHA9"/>
      <c r="CHB9"/>
      <c r="CHC9"/>
      <c r="CHD9"/>
      <c r="CHE9"/>
      <c r="CHF9"/>
      <c r="CHG9"/>
      <c r="CHH9"/>
      <c r="CHI9"/>
      <c r="CHJ9"/>
      <c r="CHK9"/>
      <c r="CHL9"/>
      <c r="CHM9"/>
      <c r="CHN9"/>
      <c r="CHO9"/>
      <c r="CHP9"/>
      <c r="CHQ9"/>
      <c r="CHR9"/>
      <c r="CHS9"/>
      <c r="CHT9"/>
      <c r="CHU9"/>
      <c r="CHV9"/>
      <c r="CHW9"/>
      <c r="CHX9"/>
      <c r="CHY9"/>
      <c r="CHZ9"/>
      <c r="CIA9"/>
      <c r="CIB9"/>
      <c r="CIC9"/>
      <c r="CID9"/>
      <c r="CIE9"/>
      <c r="CIF9"/>
      <c r="CIG9"/>
      <c r="CIH9"/>
      <c r="CII9"/>
      <c r="CIJ9"/>
      <c r="CIK9"/>
      <c r="CIL9"/>
      <c r="CIM9"/>
      <c r="CIN9"/>
      <c r="CIO9"/>
      <c r="CIP9"/>
      <c r="CIQ9"/>
      <c r="CIR9"/>
      <c r="CIS9"/>
      <c r="CIT9"/>
      <c r="CIU9"/>
      <c r="CIV9"/>
      <c r="CIW9"/>
      <c r="CIX9"/>
      <c r="CIY9"/>
      <c r="CIZ9"/>
      <c r="CJA9"/>
      <c r="CJB9"/>
      <c r="CJC9"/>
      <c r="CJD9"/>
      <c r="CJE9"/>
      <c r="CJF9"/>
      <c r="CJG9"/>
      <c r="CJH9"/>
      <c r="CJI9"/>
      <c r="CJJ9"/>
      <c r="CJK9"/>
      <c r="CJL9"/>
      <c r="CJM9"/>
      <c r="CJN9"/>
      <c r="CJO9"/>
      <c r="CJP9"/>
      <c r="CJQ9"/>
      <c r="CJR9"/>
      <c r="CJS9"/>
      <c r="CJT9"/>
      <c r="CJU9"/>
      <c r="CJV9"/>
      <c r="CJW9"/>
      <c r="CJX9"/>
      <c r="CJY9"/>
      <c r="CJZ9"/>
      <c r="CKA9"/>
      <c r="CKB9"/>
      <c r="CKC9"/>
      <c r="CKD9"/>
      <c r="CKE9"/>
      <c r="CKF9"/>
      <c r="CKG9"/>
      <c r="CKH9"/>
      <c r="CKI9"/>
      <c r="CKJ9"/>
      <c r="CKK9"/>
      <c r="CKL9"/>
      <c r="CKM9"/>
      <c r="CKN9"/>
      <c r="CKO9"/>
      <c r="CKP9"/>
      <c r="CKQ9"/>
      <c r="CKR9"/>
      <c r="CKS9"/>
      <c r="CKT9"/>
      <c r="CKU9"/>
      <c r="CKV9"/>
      <c r="CKW9"/>
      <c r="CKX9"/>
      <c r="CKY9"/>
      <c r="CKZ9"/>
      <c r="CLA9"/>
      <c r="CLB9"/>
      <c r="CLC9"/>
      <c r="CLD9"/>
      <c r="CLE9"/>
      <c r="CLF9"/>
      <c r="CLG9"/>
      <c r="CLH9"/>
      <c r="CLI9"/>
      <c r="CLJ9"/>
      <c r="CLK9"/>
      <c r="CLL9"/>
      <c r="CLM9"/>
      <c r="CLN9"/>
      <c r="CLO9"/>
      <c r="CLP9"/>
      <c r="CLQ9"/>
      <c r="CLR9"/>
      <c r="CLS9"/>
      <c r="CLT9"/>
      <c r="CLU9"/>
      <c r="CLV9"/>
      <c r="CLW9"/>
      <c r="CLX9"/>
      <c r="CLY9"/>
      <c r="CLZ9"/>
      <c r="CMA9"/>
      <c r="CMB9"/>
      <c r="CMC9"/>
      <c r="CMD9"/>
      <c r="CME9"/>
      <c r="CMF9"/>
      <c r="CMG9"/>
      <c r="CMH9"/>
      <c r="CMI9"/>
      <c r="CMJ9"/>
      <c r="CMK9"/>
      <c r="CML9"/>
      <c r="CMM9"/>
      <c r="CMN9"/>
      <c r="CMO9"/>
      <c r="CMP9"/>
      <c r="CMQ9"/>
      <c r="CMR9"/>
      <c r="CMS9"/>
      <c r="CMT9"/>
      <c r="CMU9"/>
      <c r="CMV9"/>
      <c r="CMW9"/>
      <c r="CMX9"/>
      <c r="CMY9"/>
      <c r="CMZ9"/>
      <c r="CNA9"/>
      <c r="CNB9"/>
      <c r="CNC9"/>
      <c r="CND9"/>
      <c r="CNE9"/>
      <c r="CNF9"/>
      <c r="CNG9"/>
      <c r="CNH9"/>
      <c r="CNI9"/>
      <c r="CNJ9"/>
      <c r="CNK9"/>
      <c r="CNL9"/>
      <c r="CNM9"/>
      <c r="CNN9"/>
      <c r="CNO9"/>
      <c r="CNP9"/>
      <c r="CNQ9"/>
      <c r="CNR9"/>
      <c r="CNS9"/>
      <c r="CNT9"/>
      <c r="CNU9"/>
      <c r="CNV9"/>
      <c r="CNW9"/>
      <c r="CNX9"/>
      <c r="CNY9"/>
      <c r="CNZ9"/>
      <c r="COA9"/>
      <c r="COB9"/>
      <c r="COC9"/>
      <c r="COD9"/>
      <c r="COE9"/>
      <c r="COF9"/>
      <c r="COG9"/>
      <c r="COH9"/>
      <c r="COI9"/>
      <c r="COJ9"/>
      <c r="COK9"/>
      <c r="COL9"/>
      <c r="COM9"/>
      <c r="CON9"/>
      <c r="COO9"/>
      <c r="COP9"/>
      <c r="COQ9"/>
      <c r="COR9"/>
      <c r="COS9"/>
      <c r="COT9"/>
      <c r="COU9"/>
      <c r="COV9"/>
      <c r="COW9"/>
      <c r="COX9"/>
      <c r="COY9"/>
      <c r="COZ9"/>
      <c r="CPA9"/>
      <c r="CPB9"/>
      <c r="CPC9"/>
      <c r="CPD9"/>
      <c r="CPE9"/>
      <c r="CPF9"/>
      <c r="CPG9"/>
      <c r="CPH9"/>
      <c r="CPI9"/>
      <c r="CPJ9"/>
      <c r="CPK9"/>
      <c r="CPL9"/>
      <c r="CPM9"/>
      <c r="CPN9"/>
      <c r="CPO9"/>
      <c r="CPP9"/>
      <c r="CPQ9"/>
      <c r="CPR9"/>
      <c r="CPS9"/>
      <c r="CPT9"/>
      <c r="CPU9"/>
      <c r="CPV9"/>
      <c r="CPW9"/>
      <c r="CPX9"/>
      <c r="CPY9"/>
      <c r="CPZ9"/>
      <c r="CQA9"/>
      <c r="CQB9"/>
      <c r="CQC9"/>
      <c r="CQD9"/>
      <c r="CQE9"/>
      <c r="CQF9"/>
      <c r="CQG9"/>
      <c r="CQH9"/>
      <c r="CQI9"/>
      <c r="CQJ9"/>
      <c r="CQK9"/>
      <c r="CQL9"/>
      <c r="CQM9"/>
      <c r="CQN9"/>
      <c r="CQO9"/>
      <c r="CQP9"/>
      <c r="CQQ9"/>
      <c r="CQR9"/>
      <c r="CQS9"/>
      <c r="CQT9"/>
      <c r="CQU9"/>
      <c r="CQV9"/>
      <c r="CQW9"/>
      <c r="CQX9"/>
      <c r="CQY9"/>
      <c r="CQZ9"/>
      <c r="CRA9"/>
      <c r="CRB9"/>
      <c r="CRC9"/>
      <c r="CRD9"/>
      <c r="CRE9"/>
      <c r="CRF9"/>
      <c r="CRG9"/>
      <c r="CRH9"/>
      <c r="CRI9"/>
      <c r="CRJ9"/>
      <c r="CRK9"/>
      <c r="CRL9"/>
      <c r="CRM9"/>
      <c r="CRN9"/>
      <c r="CRO9"/>
      <c r="CRP9"/>
      <c r="CRQ9"/>
      <c r="CRR9"/>
      <c r="CRS9"/>
      <c r="CRT9"/>
      <c r="CRU9"/>
      <c r="CRV9"/>
      <c r="CRW9"/>
      <c r="CRX9"/>
      <c r="CRY9"/>
      <c r="CRZ9"/>
      <c r="CSA9"/>
      <c r="CSB9"/>
      <c r="CSC9"/>
      <c r="CSD9"/>
      <c r="CSE9"/>
      <c r="CSF9"/>
      <c r="CSG9"/>
      <c r="CSH9"/>
      <c r="CSI9"/>
      <c r="CSJ9"/>
      <c r="CSK9"/>
      <c r="CSL9"/>
      <c r="CSM9"/>
      <c r="CSN9"/>
      <c r="CSO9"/>
      <c r="CSP9"/>
      <c r="CSQ9"/>
      <c r="CSR9"/>
      <c r="CSS9"/>
      <c r="CST9"/>
      <c r="CSU9"/>
      <c r="CSV9"/>
      <c r="CSW9"/>
      <c r="CSX9"/>
      <c r="CSY9"/>
      <c r="CSZ9"/>
      <c r="CTA9"/>
      <c r="CTB9"/>
      <c r="CTC9"/>
      <c r="CTD9"/>
      <c r="CTE9"/>
      <c r="CTF9"/>
      <c r="CTG9"/>
      <c r="CTH9"/>
      <c r="CTI9"/>
      <c r="CTJ9"/>
      <c r="CTK9"/>
      <c r="CTL9"/>
      <c r="CTM9"/>
      <c r="CTN9"/>
      <c r="CTO9"/>
      <c r="CTP9"/>
      <c r="CTQ9"/>
      <c r="CTR9"/>
      <c r="CTS9"/>
      <c r="CTT9"/>
      <c r="CTU9"/>
      <c r="CTV9"/>
      <c r="CTW9"/>
      <c r="CTX9"/>
      <c r="CTY9"/>
      <c r="CTZ9"/>
      <c r="CUA9"/>
      <c r="CUB9"/>
      <c r="CUC9"/>
      <c r="CUD9"/>
      <c r="CUE9"/>
      <c r="CUF9"/>
      <c r="CUG9"/>
      <c r="CUH9"/>
      <c r="CUI9"/>
      <c r="CUJ9"/>
      <c r="CUK9"/>
      <c r="CUL9"/>
      <c r="CUM9"/>
      <c r="CUN9"/>
      <c r="CUO9"/>
      <c r="CUP9"/>
      <c r="CUQ9"/>
      <c r="CUR9"/>
      <c r="CUS9"/>
      <c r="CUT9"/>
      <c r="CUU9"/>
      <c r="CUV9"/>
      <c r="CUW9"/>
      <c r="CUX9"/>
      <c r="CUY9"/>
      <c r="CUZ9"/>
      <c r="CVA9"/>
      <c r="CVB9"/>
      <c r="CVC9"/>
      <c r="CVD9"/>
      <c r="CVE9"/>
      <c r="CVF9"/>
      <c r="CVG9"/>
      <c r="CVH9"/>
      <c r="CVI9"/>
      <c r="CVJ9"/>
      <c r="CVK9"/>
      <c r="CVL9"/>
      <c r="CVM9"/>
      <c r="CVN9"/>
      <c r="CVO9"/>
      <c r="CVP9"/>
      <c r="CVQ9"/>
      <c r="CVR9"/>
      <c r="CVS9"/>
      <c r="CVT9"/>
      <c r="CVU9"/>
      <c r="CVV9"/>
      <c r="CVW9"/>
      <c r="CVX9"/>
      <c r="CVY9"/>
      <c r="CVZ9"/>
      <c r="CWA9"/>
      <c r="CWB9"/>
      <c r="CWC9"/>
      <c r="CWD9"/>
      <c r="CWE9"/>
      <c r="CWF9"/>
      <c r="CWG9"/>
      <c r="CWH9"/>
      <c r="CWI9"/>
      <c r="CWJ9"/>
      <c r="CWK9"/>
      <c r="CWL9"/>
      <c r="CWM9"/>
      <c r="CWN9"/>
      <c r="CWO9"/>
      <c r="CWP9"/>
      <c r="CWQ9"/>
      <c r="CWR9"/>
      <c r="CWS9"/>
      <c r="CWT9"/>
      <c r="CWU9"/>
      <c r="CWV9"/>
      <c r="CWW9"/>
      <c r="CWX9"/>
      <c r="CWY9"/>
      <c r="CWZ9"/>
      <c r="CXA9"/>
      <c r="CXB9"/>
      <c r="CXC9"/>
      <c r="CXD9"/>
      <c r="CXE9"/>
      <c r="CXF9"/>
      <c r="CXG9"/>
      <c r="CXH9"/>
      <c r="CXI9"/>
      <c r="CXJ9"/>
      <c r="CXK9"/>
      <c r="CXL9"/>
      <c r="CXM9"/>
      <c r="CXN9"/>
      <c r="CXO9"/>
      <c r="CXP9"/>
      <c r="CXQ9"/>
      <c r="CXR9"/>
      <c r="CXS9"/>
      <c r="CXT9"/>
      <c r="CXU9"/>
      <c r="CXV9"/>
      <c r="CXW9"/>
      <c r="CXX9"/>
      <c r="CXY9"/>
      <c r="CXZ9"/>
      <c r="CYA9"/>
      <c r="CYB9"/>
      <c r="CYC9"/>
      <c r="CYD9"/>
      <c r="CYE9"/>
      <c r="CYF9"/>
      <c r="CYG9"/>
      <c r="CYH9"/>
      <c r="CYI9"/>
      <c r="CYJ9"/>
      <c r="CYK9"/>
      <c r="CYL9"/>
      <c r="CYM9"/>
      <c r="CYN9"/>
      <c r="CYO9"/>
      <c r="CYP9"/>
      <c r="CYQ9"/>
      <c r="CYR9"/>
      <c r="CYS9"/>
      <c r="CYT9"/>
      <c r="CYU9"/>
      <c r="CYV9"/>
      <c r="CYW9"/>
      <c r="CYX9"/>
      <c r="CYY9"/>
      <c r="CYZ9"/>
      <c r="CZA9"/>
      <c r="CZB9"/>
      <c r="CZC9"/>
      <c r="CZD9"/>
      <c r="CZE9"/>
      <c r="CZF9"/>
      <c r="CZG9"/>
      <c r="CZH9"/>
      <c r="CZI9"/>
      <c r="CZJ9"/>
      <c r="CZK9"/>
      <c r="CZL9"/>
      <c r="CZM9"/>
      <c r="CZN9"/>
      <c r="CZO9"/>
      <c r="CZP9"/>
      <c r="CZQ9"/>
      <c r="CZR9"/>
      <c r="CZS9"/>
      <c r="CZT9"/>
      <c r="CZU9"/>
      <c r="CZV9"/>
      <c r="CZW9"/>
      <c r="CZX9"/>
      <c r="CZY9"/>
      <c r="CZZ9"/>
      <c r="DAA9"/>
      <c r="DAB9"/>
      <c r="DAC9"/>
      <c r="DAD9"/>
      <c r="DAE9"/>
      <c r="DAF9"/>
      <c r="DAG9"/>
      <c r="DAH9"/>
      <c r="DAI9"/>
      <c r="DAJ9"/>
      <c r="DAK9"/>
      <c r="DAL9"/>
      <c r="DAM9"/>
      <c r="DAN9"/>
      <c r="DAO9"/>
      <c r="DAP9"/>
      <c r="DAQ9"/>
      <c r="DAR9"/>
      <c r="DAS9"/>
      <c r="DAT9"/>
      <c r="DAU9"/>
      <c r="DAV9"/>
      <c r="DAW9"/>
      <c r="DAX9"/>
      <c r="DAY9"/>
      <c r="DAZ9"/>
      <c r="DBA9"/>
      <c r="DBB9"/>
      <c r="DBC9"/>
      <c r="DBD9"/>
      <c r="DBE9"/>
      <c r="DBF9"/>
      <c r="DBG9"/>
      <c r="DBH9"/>
      <c r="DBI9"/>
      <c r="DBJ9"/>
      <c r="DBK9"/>
      <c r="DBL9"/>
      <c r="DBM9"/>
      <c r="DBN9"/>
      <c r="DBO9"/>
      <c r="DBP9"/>
      <c r="DBQ9"/>
      <c r="DBR9"/>
      <c r="DBS9"/>
      <c r="DBT9"/>
      <c r="DBU9"/>
      <c r="DBV9"/>
      <c r="DBW9"/>
      <c r="DBX9"/>
      <c r="DBY9"/>
      <c r="DBZ9"/>
      <c r="DCA9"/>
      <c r="DCB9"/>
      <c r="DCC9"/>
      <c r="DCD9"/>
      <c r="DCE9"/>
      <c r="DCF9"/>
      <c r="DCG9"/>
      <c r="DCH9"/>
      <c r="DCI9"/>
      <c r="DCJ9"/>
      <c r="DCK9"/>
      <c r="DCL9"/>
      <c r="DCM9"/>
      <c r="DCN9"/>
      <c r="DCO9"/>
      <c r="DCP9"/>
      <c r="DCQ9"/>
      <c r="DCR9"/>
      <c r="DCS9"/>
      <c r="DCT9"/>
      <c r="DCU9"/>
      <c r="DCV9"/>
      <c r="DCW9"/>
      <c r="DCX9"/>
      <c r="DCY9"/>
      <c r="DCZ9"/>
      <c r="DDA9"/>
      <c r="DDB9"/>
      <c r="DDC9"/>
      <c r="DDD9"/>
      <c r="DDE9"/>
      <c r="DDF9"/>
      <c r="DDG9"/>
      <c r="DDH9"/>
      <c r="DDI9"/>
      <c r="DDJ9"/>
      <c r="DDK9"/>
      <c r="DDL9"/>
      <c r="DDM9"/>
      <c r="DDN9"/>
      <c r="DDO9"/>
      <c r="DDP9"/>
      <c r="DDQ9"/>
      <c r="DDR9"/>
      <c r="DDS9"/>
      <c r="DDT9"/>
      <c r="DDU9"/>
      <c r="DDV9"/>
      <c r="DDW9"/>
      <c r="DDX9"/>
      <c r="DDY9"/>
      <c r="DDZ9"/>
      <c r="DEA9"/>
      <c r="DEB9"/>
      <c r="DEC9"/>
      <c r="DED9"/>
      <c r="DEE9"/>
      <c r="DEF9"/>
      <c r="DEG9"/>
      <c r="DEH9"/>
      <c r="DEI9"/>
      <c r="DEJ9"/>
      <c r="DEK9"/>
      <c r="DEL9"/>
      <c r="DEM9"/>
      <c r="DEN9"/>
      <c r="DEO9"/>
      <c r="DEP9"/>
      <c r="DEQ9"/>
      <c r="DER9"/>
      <c r="DES9"/>
      <c r="DET9"/>
      <c r="DEU9"/>
      <c r="DEV9"/>
      <c r="DEW9"/>
      <c r="DEX9"/>
      <c r="DEY9"/>
      <c r="DEZ9"/>
      <c r="DFA9"/>
      <c r="DFB9"/>
      <c r="DFC9"/>
      <c r="DFD9"/>
      <c r="DFE9"/>
      <c r="DFF9"/>
      <c r="DFG9"/>
      <c r="DFH9"/>
      <c r="DFI9"/>
      <c r="DFJ9"/>
      <c r="DFK9"/>
      <c r="DFL9"/>
      <c r="DFM9"/>
      <c r="DFN9"/>
      <c r="DFO9"/>
      <c r="DFP9"/>
      <c r="DFQ9"/>
      <c r="DFR9"/>
      <c r="DFS9"/>
      <c r="DFT9"/>
      <c r="DFU9"/>
      <c r="DFV9"/>
      <c r="DFW9"/>
      <c r="DFX9"/>
      <c r="DFY9"/>
      <c r="DFZ9"/>
      <c r="DGA9"/>
      <c r="DGB9"/>
      <c r="DGC9"/>
      <c r="DGD9"/>
      <c r="DGE9"/>
      <c r="DGF9"/>
      <c r="DGG9"/>
      <c r="DGH9"/>
      <c r="DGI9"/>
      <c r="DGJ9"/>
      <c r="DGK9"/>
      <c r="DGL9"/>
      <c r="DGM9"/>
      <c r="DGN9"/>
      <c r="DGO9"/>
      <c r="DGP9"/>
      <c r="DGQ9"/>
      <c r="DGR9"/>
      <c r="DGS9"/>
      <c r="DGT9"/>
      <c r="DGU9"/>
      <c r="DGV9"/>
      <c r="DGW9"/>
      <c r="DGX9"/>
      <c r="DGY9"/>
      <c r="DGZ9"/>
      <c r="DHA9"/>
      <c r="DHB9"/>
      <c r="DHC9"/>
      <c r="DHD9"/>
      <c r="DHE9"/>
      <c r="DHF9"/>
      <c r="DHG9"/>
      <c r="DHH9"/>
      <c r="DHI9"/>
      <c r="DHJ9"/>
      <c r="DHK9"/>
      <c r="DHL9"/>
      <c r="DHM9"/>
      <c r="DHN9"/>
      <c r="DHO9"/>
      <c r="DHP9"/>
      <c r="DHQ9"/>
      <c r="DHR9"/>
      <c r="DHS9"/>
      <c r="DHT9"/>
      <c r="DHU9"/>
      <c r="DHV9"/>
      <c r="DHW9"/>
      <c r="DHX9"/>
      <c r="DHY9"/>
      <c r="DHZ9"/>
      <c r="DIA9"/>
      <c r="DIB9"/>
      <c r="DIC9"/>
      <c r="DID9"/>
      <c r="DIE9"/>
      <c r="DIF9"/>
      <c r="DIG9"/>
      <c r="DIH9"/>
      <c r="DII9"/>
      <c r="DIJ9"/>
      <c r="DIK9"/>
      <c r="DIL9"/>
      <c r="DIM9"/>
      <c r="DIN9"/>
      <c r="DIO9"/>
      <c r="DIP9"/>
      <c r="DIQ9"/>
      <c r="DIR9"/>
      <c r="DIS9"/>
      <c r="DIT9"/>
      <c r="DIU9"/>
      <c r="DIV9"/>
      <c r="DIW9"/>
      <c r="DIX9"/>
      <c r="DIY9"/>
      <c r="DIZ9"/>
      <c r="DJA9"/>
      <c r="DJB9"/>
      <c r="DJC9"/>
      <c r="DJD9"/>
      <c r="DJE9"/>
      <c r="DJF9"/>
      <c r="DJG9"/>
      <c r="DJH9"/>
      <c r="DJI9"/>
      <c r="DJJ9"/>
      <c r="DJK9"/>
      <c r="DJL9"/>
      <c r="DJM9"/>
      <c r="DJN9"/>
      <c r="DJO9"/>
      <c r="DJP9"/>
      <c r="DJQ9"/>
      <c r="DJR9"/>
      <c r="DJS9"/>
      <c r="DJT9"/>
      <c r="DJU9"/>
      <c r="DJV9"/>
      <c r="DJW9"/>
      <c r="DJX9"/>
      <c r="DJY9"/>
      <c r="DJZ9"/>
      <c r="DKA9"/>
      <c r="DKB9"/>
      <c r="DKC9"/>
      <c r="DKD9"/>
      <c r="DKE9"/>
      <c r="DKF9"/>
      <c r="DKG9"/>
      <c r="DKH9"/>
      <c r="DKI9"/>
      <c r="DKJ9"/>
      <c r="DKK9"/>
      <c r="DKL9"/>
      <c r="DKM9"/>
      <c r="DKN9"/>
      <c r="DKO9"/>
      <c r="DKP9"/>
      <c r="DKQ9"/>
      <c r="DKR9"/>
      <c r="DKS9"/>
      <c r="DKT9"/>
      <c r="DKU9"/>
      <c r="DKV9"/>
      <c r="DKW9"/>
      <c r="DKX9"/>
      <c r="DKY9"/>
      <c r="DKZ9"/>
      <c r="DLA9"/>
      <c r="DLB9"/>
      <c r="DLC9"/>
      <c r="DLD9"/>
      <c r="DLE9"/>
      <c r="DLF9"/>
      <c r="DLG9"/>
      <c r="DLH9"/>
      <c r="DLI9"/>
      <c r="DLJ9"/>
      <c r="DLK9"/>
      <c r="DLL9"/>
      <c r="DLM9"/>
      <c r="DLN9"/>
      <c r="DLO9"/>
      <c r="DLP9"/>
      <c r="DLQ9"/>
      <c r="DLR9"/>
      <c r="DLS9"/>
      <c r="DLT9"/>
      <c r="DLU9"/>
      <c r="DLV9"/>
      <c r="DLW9"/>
      <c r="DLX9"/>
      <c r="DLY9"/>
      <c r="DLZ9"/>
      <c r="DMA9"/>
      <c r="DMB9"/>
      <c r="DMC9"/>
      <c r="DMD9"/>
      <c r="DME9"/>
      <c r="DMF9"/>
      <c r="DMG9"/>
      <c r="DMH9"/>
      <c r="DMI9"/>
      <c r="DMJ9"/>
      <c r="DMK9"/>
      <c r="DML9"/>
      <c r="DMM9"/>
      <c r="DMN9"/>
      <c r="DMO9"/>
      <c r="DMP9"/>
      <c r="DMQ9"/>
      <c r="DMR9"/>
      <c r="DMS9"/>
      <c r="DMT9"/>
      <c r="DMU9"/>
      <c r="DMV9"/>
      <c r="DMW9"/>
      <c r="DMX9"/>
      <c r="DMY9"/>
      <c r="DMZ9"/>
      <c r="DNA9"/>
      <c r="DNB9"/>
      <c r="DNC9"/>
      <c r="DND9"/>
      <c r="DNE9"/>
      <c r="DNF9"/>
      <c r="DNG9"/>
      <c r="DNH9"/>
      <c r="DNI9"/>
      <c r="DNJ9"/>
      <c r="DNK9"/>
      <c r="DNL9"/>
      <c r="DNM9"/>
      <c r="DNN9"/>
      <c r="DNO9"/>
      <c r="DNP9"/>
      <c r="DNQ9"/>
      <c r="DNR9"/>
      <c r="DNS9"/>
      <c r="DNT9"/>
      <c r="DNU9"/>
      <c r="DNV9"/>
      <c r="DNW9"/>
      <c r="DNX9"/>
      <c r="DNY9"/>
      <c r="DNZ9"/>
      <c r="DOA9"/>
      <c r="DOB9"/>
      <c r="DOC9"/>
      <c r="DOD9"/>
      <c r="DOE9"/>
      <c r="DOF9"/>
      <c r="DOG9"/>
      <c r="DOH9"/>
      <c r="DOI9"/>
      <c r="DOJ9"/>
      <c r="DOK9"/>
      <c r="DOL9"/>
      <c r="DOM9"/>
      <c r="DON9"/>
      <c r="DOO9"/>
      <c r="DOP9"/>
      <c r="DOQ9"/>
      <c r="DOR9"/>
      <c r="DOS9"/>
      <c r="DOT9"/>
      <c r="DOU9"/>
      <c r="DOV9"/>
      <c r="DOW9"/>
      <c r="DOX9"/>
      <c r="DOY9"/>
      <c r="DOZ9"/>
      <c r="DPA9"/>
      <c r="DPB9"/>
      <c r="DPC9"/>
      <c r="DPD9"/>
      <c r="DPE9"/>
      <c r="DPF9"/>
      <c r="DPG9"/>
      <c r="DPH9"/>
      <c r="DPI9"/>
      <c r="DPJ9"/>
      <c r="DPK9"/>
      <c r="DPL9"/>
      <c r="DPM9"/>
      <c r="DPN9"/>
      <c r="DPO9"/>
      <c r="DPP9"/>
      <c r="DPQ9"/>
      <c r="DPR9"/>
      <c r="DPS9"/>
      <c r="DPT9"/>
      <c r="DPU9"/>
      <c r="DPV9"/>
      <c r="DPW9"/>
      <c r="DPX9"/>
      <c r="DPY9"/>
      <c r="DPZ9"/>
      <c r="DQA9"/>
      <c r="DQB9"/>
      <c r="DQC9"/>
      <c r="DQD9"/>
      <c r="DQE9"/>
      <c r="DQF9"/>
      <c r="DQG9"/>
      <c r="DQH9"/>
      <c r="DQI9"/>
      <c r="DQJ9"/>
      <c r="DQK9"/>
      <c r="DQL9"/>
      <c r="DQM9"/>
      <c r="DQN9"/>
      <c r="DQO9"/>
      <c r="DQP9"/>
      <c r="DQQ9"/>
      <c r="DQR9"/>
      <c r="DQS9"/>
      <c r="DQT9"/>
      <c r="DQU9"/>
      <c r="DQV9"/>
      <c r="DQW9"/>
      <c r="DQX9"/>
      <c r="DQY9"/>
      <c r="DQZ9"/>
      <c r="DRA9"/>
      <c r="DRB9"/>
      <c r="DRC9"/>
      <c r="DRD9"/>
      <c r="DRE9"/>
      <c r="DRF9"/>
      <c r="DRG9"/>
      <c r="DRH9"/>
      <c r="DRI9"/>
      <c r="DRJ9"/>
      <c r="DRK9"/>
      <c r="DRL9"/>
      <c r="DRM9"/>
      <c r="DRN9"/>
      <c r="DRO9"/>
      <c r="DRP9"/>
      <c r="DRQ9"/>
      <c r="DRR9"/>
      <c r="DRS9"/>
      <c r="DRT9"/>
      <c r="DRU9"/>
      <c r="DRV9"/>
      <c r="DRW9"/>
      <c r="DRX9"/>
      <c r="DRY9"/>
      <c r="DRZ9"/>
      <c r="DSA9"/>
      <c r="DSB9"/>
      <c r="DSC9"/>
      <c r="DSD9"/>
      <c r="DSE9"/>
      <c r="DSF9"/>
      <c r="DSG9"/>
      <c r="DSH9"/>
      <c r="DSI9"/>
      <c r="DSJ9"/>
      <c r="DSK9"/>
      <c r="DSL9"/>
      <c r="DSM9"/>
      <c r="DSN9"/>
      <c r="DSO9"/>
      <c r="DSP9"/>
      <c r="DSQ9"/>
      <c r="DSR9"/>
      <c r="DSS9"/>
      <c r="DST9"/>
      <c r="DSU9"/>
      <c r="DSV9"/>
      <c r="DSW9"/>
      <c r="DSX9"/>
      <c r="DSY9"/>
      <c r="DSZ9"/>
      <c r="DTA9"/>
      <c r="DTB9"/>
      <c r="DTC9"/>
      <c r="DTD9"/>
      <c r="DTE9"/>
      <c r="DTF9"/>
      <c r="DTG9"/>
      <c r="DTH9"/>
      <c r="DTI9"/>
      <c r="DTJ9"/>
      <c r="DTK9"/>
      <c r="DTL9"/>
      <c r="DTM9"/>
      <c r="DTN9"/>
      <c r="DTO9"/>
      <c r="DTP9"/>
      <c r="DTQ9"/>
      <c r="DTR9"/>
      <c r="DTS9"/>
      <c r="DTT9"/>
      <c r="DTU9"/>
      <c r="DTV9"/>
      <c r="DTW9"/>
      <c r="DTX9"/>
      <c r="DTY9"/>
      <c r="DTZ9"/>
      <c r="DUA9"/>
      <c r="DUB9"/>
      <c r="DUC9"/>
      <c r="DUD9"/>
      <c r="DUE9"/>
      <c r="DUF9"/>
      <c r="DUG9"/>
      <c r="DUH9"/>
      <c r="DUI9"/>
      <c r="DUJ9"/>
      <c r="DUK9"/>
      <c r="DUL9"/>
      <c r="DUM9"/>
      <c r="DUN9"/>
      <c r="DUO9"/>
      <c r="DUP9"/>
      <c r="DUQ9"/>
      <c r="DUR9"/>
      <c r="DUS9"/>
      <c r="DUT9"/>
      <c r="DUU9"/>
      <c r="DUV9"/>
      <c r="DUW9"/>
      <c r="DUX9"/>
      <c r="DUY9"/>
      <c r="DUZ9"/>
      <c r="DVA9"/>
      <c r="DVB9"/>
      <c r="DVC9"/>
      <c r="DVD9"/>
      <c r="DVE9"/>
      <c r="DVF9"/>
      <c r="DVG9"/>
      <c r="DVH9"/>
      <c r="DVI9"/>
      <c r="DVJ9"/>
      <c r="DVK9"/>
      <c r="DVL9"/>
      <c r="DVM9"/>
      <c r="DVN9"/>
      <c r="DVO9"/>
      <c r="DVP9"/>
      <c r="DVQ9"/>
      <c r="DVR9"/>
      <c r="DVS9"/>
      <c r="DVT9"/>
      <c r="DVU9"/>
      <c r="DVV9"/>
      <c r="DVW9"/>
      <c r="DVX9"/>
      <c r="DVY9"/>
      <c r="DVZ9"/>
      <c r="DWA9"/>
      <c r="DWB9"/>
      <c r="DWC9"/>
      <c r="DWD9"/>
      <c r="DWE9"/>
      <c r="DWF9"/>
      <c r="DWG9"/>
      <c r="DWH9"/>
      <c r="DWI9"/>
      <c r="DWJ9"/>
      <c r="DWK9"/>
      <c r="DWL9"/>
      <c r="DWM9"/>
      <c r="DWN9"/>
      <c r="DWO9"/>
      <c r="DWP9"/>
      <c r="DWQ9"/>
      <c r="DWR9"/>
      <c r="DWS9"/>
      <c r="DWT9"/>
      <c r="DWU9"/>
      <c r="DWV9"/>
      <c r="DWW9"/>
      <c r="DWX9"/>
      <c r="DWY9"/>
      <c r="DWZ9"/>
      <c r="DXA9"/>
      <c r="DXB9"/>
      <c r="DXC9"/>
      <c r="DXD9"/>
      <c r="DXE9"/>
      <c r="DXF9"/>
      <c r="DXG9"/>
      <c r="DXH9"/>
      <c r="DXI9"/>
      <c r="DXJ9"/>
      <c r="DXK9"/>
      <c r="DXL9"/>
      <c r="DXM9"/>
      <c r="DXN9"/>
      <c r="DXO9"/>
      <c r="DXP9"/>
      <c r="DXQ9"/>
      <c r="DXR9"/>
      <c r="DXS9"/>
      <c r="DXT9"/>
      <c r="DXU9"/>
      <c r="DXV9"/>
      <c r="DXW9"/>
      <c r="DXX9"/>
      <c r="DXY9"/>
      <c r="DXZ9"/>
      <c r="DYA9"/>
      <c r="DYB9"/>
      <c r="DYC9"/>
      <c r="DYD9"/>
      <c r="DYE9"/>
      <c r="DYF9"/>
      <c r="DYG9"/>
      <c r="DYH9"/>
      <c r="DYI9"/>
      <c r="DYJ9"/>
      <c r="DYK9"/>
      <c r="DYL9"/>
      <c r="DYM9"/>
      <c r="DYN9"/>
      <c r="DYO9"/>
      <c r="DYP9"/>
      <c r="DYQ9"/>
      <c r="DYR9"/>
      <c r="DYS9"/>
      <c r="DYT9"/>
      <c r="DYU9"/>
      <c r="DYV9"/>
      <c r="DYW9"/>
      <c r="DYX9"/>
      <c r="DYY9"/>
      <c r="DYZ9"/>
      <c r="DZA9"/>
      <c r="DZB9"/>
      <c r="DZC9"/>
      <c r="DZD9"/>
      <c r="DZE9"/>
      <c r="DZF9"/>
      <c r="DZG9"/>
      <c r="DZH9"/>
      <c r="DZI9"/>
      <c r="DZJ9"/>
      <c r="DZK9"/>
      <c r="DZL9"/>
      <c r="DZM9"/>
      <c r="DZN9"/>
      <c r="DZO9"/>
      <c r="DZP9"/>
      <c r="DZQ9"/>
      <c r="DZR9"/>
      <c r="DZS9"/>
      <c r="DZT9"/>
      <c r="DZU9"/>
      <c r="DZV9"/>
      <c r="DZW9"/>
      <c r="DZX9"/>
      <c r="DZY9"/>
      <c r="DZZ9"/>
      <c r="EAA9"/>
      <c r="EAB9"/>
      <c r="EAC9"/>
      <c r="EAD9"/>
      <c r="EAE9"/>
      <c r="EAF9"/>
      <c r="EAG9"/>
      <c r="EAH9"/>
      <c r="EAI9"/>
      <c r="EAJ9"/>
      <c r="EAK9"/>
      <c r="EAL9"/>
      <c r="EAM9"/>
      <c r="EAN9"/>
      <c r="EAO9"/>
      <c r="EAP9"/>
      <c r="EAQ9"/>
      <c r="EAR9"/>
      <c r="EAS9"/>
      <c r="EAT9"/>
      <c r="EAU9"/>
      <c r="EAV9"/>
      <c r="EAW9"/>
      <c r="EAX9"/>
      <c r="EAY9"/>
      <c r="EAZ9"/>
      <c r="EBA9"/>
      <c r="EBB9"/>
      <c r="EBC9"/>
      <c r="EBD9"/>
      <c r="EBE9"/>
      <c r="EBF9"/>
      <c r="EBG9"/>
      <c r="EBH9"/>
      <c r="EBI9"/>
      <c r="EBJ9"/>
      <c r="EBK9"/>
      <c r="EBL9"/>
      <c r="EBM9"/>
      <c r="EBN9"/>
      <c r="EBO9"/>
      <c r="EBP9"/>
      <c r="EBQ9"/>
      <c r="EBR9"/>
      <c r="EBS9"/>
      <c r="EBT9"/>
      <c r="EBU9"/>
      <c r="EBV9"/>
      <c r="EBW9"/>
      <c r="EBX9"/>
      <c r="EBY9"/>
      <c r="EBZ9"/>
      <c r="ECA9"/>
      <c r="ECB9"/>
      <c r="ECC9"/>
      <c r="ECD9"/>
      <c r="ECE9"/>
      <c r="ECF9"/>
      <c r="ECG9"/>
      <c r="ECH9"/>
      <c r="ECI9"/>
      <c r="ECJ9"/>
      <c r="ECK9"/>
      <c r="ECL9"/>
      <c r="ECM9"/>
      <c r="ECN9"/>
      <c r="ECO9"/>
      <c r="ECP9"/>
      <c r="ECQ9"/>
      <c r="ECR9"/>
      <c r="ECS9"/>
      <c r="ECT9"/>
      <c r="ECU9"/>
      <c r="ECV9"/>
      <c r="ECW9"/>
      <c r="ECX9"/>
      <c r="ECY9"/>
      <c r="ECZ9"/>
      <c r="EDA9"/>
      <c r="EDB9"/>
      <c r="EDC9"/>
      <c r="EDD9"/>
      <c r="EDE9"/>
      <c r="EDF9"/>
      <c r="EDG9"/>
      <c r="EDH9"/>
      <c r="EDI9"/>
      <c r="EDJ9"/>
      <c r="EDK9"/>
      <c r="EDL9"/>
      <c r="EDM9"/>
      <c r="EDN9"/>
      <c r="EDO9"/>
      <c r="EDP9"/>
      <c r="EDQ9"/>
      <c r="EDR9"/>
      <c r="EDS9"/>
      <c r="EDT9"/>
      <c r="EDU9"/>
      <c r="EDV9"/>
      <c r="EDW9"/>
      <c r="EDX9"/>
      <c r="EDY9"/>
      <c r="EDZ9"/>
      <c r="EEA9"/>
      <c r="EEB9"/>
      <c r="EEC9"/>
      <c r="EED9"/>
      <c r="EEE9"/>
      <c r="EEF9"/>
      <c r="EEG9"/>
      <c r="EEH9"/>
      <c r="EEI9"/>
      <c r="EEJ9"/>
      <c r="EEK9"/>
      <c r="EEL9"/>
      <c r="EEM9"/>
      <c r="EEN9"/>
      <c r="EEO9"/>
      <c r="EEP9"/>
      <c r="EEQ9"/>
      <c r="EER9"/>
      <c r="EES9"/>
      <c r="EET9"/>
      <c r="EEU9"/>
      <c r="EEV9"/>
      <c r="EEW9"/>
      <c r="EEX9"/>
      <c r="EEY9"/>
      <c r="EEZ9"/>
      <c r="EFA9"/>
      <c r="EFB9"/>
      <c r="EFC9"/>
      <c r="EFD9"/>
      <c r="EFE9"/>
      <c r="EFF9"/>
      <c r="EFG9"/>
      <c r="EFH9"/>
      <c r="EFI9"/>
      <c r="EFJ9"/>
      <c r="EFK9"/>
      <c r="EFL9"/>
      <c r="EFM9"/>
      <c r="EFN9"/>
      <c r="EFO9"/>
      <c r="EFP9"/>
      <c r="EFQ9"/>
      <c r="EFR9"/>
      <c r="EFS9"/>
      <c r="EFT9"/>
      <c r="EFU9"/>
      <c r="EFV9"/>
      <c r="EFW9"/>
      <c r="EFX9"/>
      <c r="EFY9"/>
      <c r="EFZ9"/>
      <c r="EGA9"/>
      <c r="EGB9"/>
      <c r="EGC9"/>
      <c r="EGD9"/>
      <c r="EGE9"/>
      <c r="EGF9"/>
      <c r="EGG9"/>
      <c r="EGH9"/>
      <c r="EGI9"/>
      <c r="EGJ9"/>
      <c r="EGK9"/>
      <c r="EGL9"/>
      <c r="EGM9"/>
      <c r="EGN9"/>
      <c r="EGO9"/>
      <c r="EGP9"/>
      <c r="EGQ9"/>
      <c r="EGR9"/>
      <c r="EGS9"/>
      <c r="EGT9"/>
      <c r="EGU9"/>
      <c r="EGV9"/>
      <c r="EGW9"/>
      <c r="EGX9"/>
      <c r="EGY9"/>
      <c r="EGZ9"/>
      <c r="EHA9"/>
      <c r="EHB9"/>
      <c r="EHC9"/>
      <c r="EHD9"/>
      <c r="EHE9"/>
      <c r="EHF9"/>
      <c r="EHG9"/>
      <c r="EHH9"/>
      <c r="EHI9"/>
      <c r="EHJ9"/>
      <c r="EHK9"/>
      <c r="EHL9"/>
      <c r="EHM9"/>
      <c r="EHN9"/>
      <c r="EHO9"/>
      <c r="EHP9"/>
      <c r="EHQ9"/>
      <c r="EHR9"/>
      <c r="EHS9"/>
      <c r="EHT9"/>
      <c r="EHU9"/>
      <c r="EHV9"/>
      <c r="EHW9"/>
      <c r="EHX9"/>
      <c r="EHY9"/>
      <c r="EHZ9"/>
      <c r="EIA9"/>
      <c r="EIB9"/>
      <c r="EIC9"/>
      <c r="EID9"/>
      <c r="EIE9"/>
      <c r="EIF9"/>
      <c r="EIG9"/>
      <c r="EIH9"/>
      <c r="EII9"/>
      <c r="EIJ9"/>
      <c r="EIK9"/>
      <c r="EIL9"/>
      <c r="EIM9"/>
      <c r="EIN9"/>
      <c r="EIO9"/>
      <c r="EIP9"/>
      <c r="EIQ9"/>
      <c r="EIR9"/>
      <c r="EIS9"/>
      <c r="EIT9"/>
      <c r="EIU9"/>
      <c r="EIV9"/>
      <c r="EIW9"/>
      <c r="EIX9"/>
      <c r="EIY9"/>
      <c r="EIZ9"/>
      <c r="EJA9"/>
      <c r="EJB9"/>
      <c r="EJC9"/>
      <c r="EJD9"/>
      <c r="EJE9"/>
      <c r="EJF9"/>
      <c r="EJG9"/>
      <c r="EJH9"/>
      <c r="EJI9"/>
      <c r="EJJ9"/>
      <c r="EJK9"/>
      <c r="EJL9"/>
      <c r="EJM9"/>
      <c r="EJN9"/>
      <c r="EJO9"/>
      <c r="EJP9"/>
      <c r="EJQ9"/>
      <c r="EJR9"/>
      <c r="EJS9"/>
      <c r="EJT9"/>
      <c r="EJU9"/>
      <c r="EJV9"/>
      <c r="EJW9"/>
      <c r="EJX9"/>
      <c r="EJY9"/>
      <c r="EJZ9"/>
      <c r="EKA9"/>
      <c r="EKB9"/>
      <c r="EKC9"/>
      <c r="EKD9"/>
      <c r="EKE9"/>
      <c r="EKF9"/>
      <c r="EKG9"/>
      <c r="EKH9"/>
      <c r="EKI9"/>
      <c r="EKJ9"/>
      <c r="EKK9"/>
      <c r="EKL9"/>
      <c r="EKM9"/>
      <c r="EKN9"/>
      <c r="EKO9"/>
      <c r="EKP9"/>
      <c r="EKQ9"/>
      <c r="EKR9"/>
      <c r="EKS9"/>
      <c r="EKT9"/>
      <c r="EKU9"/>
      <c r="EKV9"/>
      <c r="EKW9"/>
      <c r="EKX9"/>
      <c r="EKY9"/>
      <c r="EKZ9"/>
      <c r="ELA9"/>
      <c r="ELB9"/>
      <c r="ELC9"/>
      <c r="ELD9"/>
      <c r="ELE9"/>
      <c r="ELF9"/>
      <c r="ELG9"/>
      <c r="ELH9"/>
      <c r="ELI9"/>
      <c r="ELJ9"/>
      <c r="ELK9"/>
      <c r="ELL9"/>
      <c r="ELM9"/>
      <c r="ELN9"/>
      <c r="ELO9"/>
      <c r="ELP9"/>
      <c r="ELQ9"/>
      <c r="ELR9"/>
      <c r="ELS9"/>
      <c r="ELT9"/>
      <c r="ELU9"/>
      <c r="ELV9"/>
      <c r="ELW9"/>
      <c r="ELX9"/>
      <c r="ELY9"/>
      <c r="ELZ9"/>
      <c r="EMA9"/>
      <c r="EMB9"/>
      <c r="EMC9"/>
      <c r="EMD9"/>
      <c r="EME9"/>
      <c r="EMF9"/>
      <c r="EMG9"/>
      <c r="EMH9"/>
      <c r="EMI9"/>
      <c r="EMJ9"/>
      <c r="EMK9"/>
      <c r="EML9"/>
      <c r="EMM9"/>
      <c r="EMN9"/>
      <c r="EMO9"/>
      <c r="EMP9"/>
      <c r="EMQ9"/>
      <c r="EMR9"/>
      <c r="EMS9"/>
      <c r="EMT9"/>
      <c r="EMU9"/>
      <c r="EMV9"/>
      <c r="EMW9"/>
      <c r="EMX9"/>
      <c r="EMY9"/>
      <c r="EMZ9"/>
      <c r="ENA9"/>
      <c r="ENB9"/>
      <c r="ENC9"/>
      <c r="END9"/>
      <c r="ENE9"/>
      <c r="ENF9"/>
      <c r="ENG9"/>
      <c r="ENH9"/>
      <c r="ENI9"/>
      <c r="ENJ9"/>
      <c r="ENK9"/>
      <c r="ENL9"/>
      <c r="ENM9"/>
      <c r="ENN9"/>
      <c r="ENO9"/>
      <c r="ENP9"/>
      <c r="ENQ9"/>
      <c r="ENR9"/>
      <c r="ENS9"/>
      <c r="ENT9"/>
      <c r="ENU9"/>
      <c r="ENV9"/>
      <c r="ENW9"/>
      <c r="ENX9"/>
      <c r="ENY9"/>
      <c r="ENZ9"/>
      <c r="EOA9"/>
      <c r="EOB9"/>
      <c r="EOC9"/>
      <c r="EOD9"/>
      <c r="EOE9"/>
      <c r="EOF9"/>
      <c r="EOG9"/>
      <c r="EOH9"/>
      <c r="EOI9"/>
      <c r="EOJ9"/>
      <c r="EOK9"/>
      <c r="EOL9"/>
      <c r="EOM9"/>
      <c r="EON9"/>
      <c r="EOO9"/>
      <c r="EOP9"/>
      <c r="EOQ9"/>
      <c r="EOR9"/>
      <c r="EOS9"/>
      <c r="EOT9"/>
      <c r="EOU9"/>
      <c r="EOV9"/>
      <c r="EOW9"/>
      <c r="EOX9"/>
      <c r="EOY9"/>
      <c r="EOZ9"/>
      <c r="EPA9"/>
      <c r="EPB9"/>
      <c r="EPC9"/>
      <c r="EPD9"/>
      <c r="EPE9"/>
      <c r="EPF9"/>
      <c r="EPG9"/>
      <c r="EPH9"/>
      <c r="EPI9"/>
      <c r="EPJ9"/>
      <c r="EPK9"/>
      <c r="EPL9"/>
      <c r="EPM9"/>
      <c r="EPN9"/>
      <c r="EPO9"/>
      <c r="EPP9"/>
      <c r="EPQ9"/>
      <c r="EPR9"/>
      <c r="EPS9"/>
      <c r="EPT9"/>
      <c r="EPU9"/>
      <c r="EPV9"/>
      <c r="EPW9"/>
      <c r="EPX9"/>
      <c r="EPY9"/>
      <c r="EPZ9"/>
      <c r="EQA9"/>
      <c r="EQB9"/>
      <c r="EQC9"/>
      <c r="EQD9"/>
      <c r="EQE9"/>
      <c r="EQF9"/>
      <c r="EQG9"/>
      <c r="EQH9"/>
      <c r="EQI9"/>
      <c r="EQJ9"/>
      <c r="EQK9"/>
      <c r="EQL9"/>
      <c r="EQM9"/>
      <c r="EQN9"/>
      <c r="EQO9"/>
      <c r="EQP9"/>
      <c r="EQQ9"/>
      <c r="EQR9"/>
      <c r="EQS9"/>
      <c r="EQT9"/>
      <c r="EQU9"/>
      <c r="EQV9"/>
      <c r="EQW9"/>
      <c r="EQX9"/>
      <c r="EQY9"/>
      <c r="EQZ9"/>
      <c r="ERA9"/>
      <c r="ERB9"/>
      <c r="ERC9"/>
      <c r="ERD9"/>
      <c r="ERE9"/>
      <c r="ERF9"/>
      <c r="ERG9"/>
      <c r="ERH9"/>
      <c r="ERI9"/>
      <c r="ERJ9"/>
      <c r="ERK9"/>
      <c r="ERL9"/>
      <c r="ERM9"/>
      <c r="ERN9"/>
      <c r="ERO9"/>
      <c r="ERP9"/>
      <c r="ERQ9"/>
      <c r="ERR9"/>
      <c r="ERS9"/>
      <c r="ERT9"/>
      <c r="ERU9"/>
      <c r="ERV9"/>
      <c r="ERW9"/>
      <c r="ERX9"/>
      <c r="ERY9"/>
      <c r="ERZ9"/>
      <c r="ESA9"/>
      <c r="ESB9"/>
      <c r="ESC9"/>
      <c r="ESD9"/>
      <c r="ESE9"/>
      <c r="ESF9"/>
      <c r="ESG9"/>
      <c r="ESH9"/>
      <c r="ESI9"/>
      <c r="ESJ9"/>
      <c r="ESK9"/>
      <c r="ESL9"/>
      <c r="ESM9"/>
      <c r="ESN9"/>
      <c r="ESO9"/>
      <c r="ESP9"/>
      <c r="ESQ9"/>
      <c r="ESR9"/>
      <c r="ESS9"/>
      <c r="EST9"/>
      <c r="ESU9"/>
      <c r="ESV9"/>
      <c r="ESW9"/>
      <c r="ESX9"/>
      <c r="ESY9"/>
      <c r="ESZ9"/>
      <c r="ETA9"/>
      <c r="ETB9"/>
      <c r="ETC9"/>
      <c r="ETD9"/>
      <c r="ETE9"/>
      <c r="ETF9"/>
      <c r="ETG9"/>
      <c r="ETH9"/>
      <c r="ETI9"/>
      <c r="ETJ9"/>
      <c r="ETK9"/>
      <c r="ETL9"/>
      <c r="ETM9"/>
      <c r="ETN9"/>
      <c r="ETO9"/>
      <c r="ETP9"/>
      <c r="ETQ9"/>
      <c r="ETR9"/>
      <c r="ETS9"/>
      <c r="ETT9"/>
      <c r="ETU9"/>
      <c r="ETV9"/>
      <c r="ETW9"/>
      <c r="ETX9"/>
      <c r="ETY9"/>
      <c r="ETZ9"/>
      <c r="EUA9"/>
      <c r="EUB9"/>
      <c r="EUC9"/>
      <c r="EUD9"/>
      <c r="EUE9"/>
      <c r="EUF9"/>
      <c r="EUG9"/>
      <c r="EUH9"/>
      <c r="EUI9"/>
      <c r="EUJ9"/>
      <c r="EUK9"/>
      <c r="EUL9"/>
      <c r="EUM9"/>
      <c r="EUN9"/>
      <c r="EUO9"/>
      <c r="EUP9"/>
      <c r="EUQ9"/>
      <c r="EUR9"/>
      <c r="EUS9"/>
      <c r="EUT9"/>
      <c r="EUU9"/>
      <c r="EUV9"/>
      <c r="EUW9"/>
      <c r="EUX9"/>
      <c r="EUY9"/>
      <c r="EUZ9"/>
      <c r="EVA9"/>
      <c r="EVB9"/>
      <c r="EVC9"/>
      <c r="EVD9"/>
      <c r="EVE9"/>
      <c r="EVF9"/>
      <c r="EVG9"/>
      <c r="EVH9"/>
      <c r="EVI9"/>
      <c r="EVJ9"/>
      <c r="EVK9"/>
      <c r="EVL9"/>
      <c r="EVM9"/>
      <c r="EVN9"/>
      <c r="EVO9"/>
      <c r="EVP9"/>
      <c r="EVQ9"/>
      <c r="EVR9"/>
      <c r="EVS9"/>
      <c r="EVT9"/>
      <c r="EVU9"/>
      <c r="EVV9"/>
      <c r="EVW9"/>
      <c r="EVX9"/>
      <c r="EVY9"/>
      <c r="EVZ9"/>
      <c r="EWA9"/>
      <c r="EWB9"/>
      <c r="EWC9"/>
      <c r="EWD9"/>
      <c r="EWE9"/>
      <c r="EWF9"/>
      <c r="EWG9"/>
      <c r="EWH9"/>
      <c r="EWI9"/>
      <c r="EWJ9"/>
      <c r="EWK9"/>
      <c r="EWL9"/>
      <c r="EWM9"/>
      <c r="EWN9"/>
      <c r="EWO9"/>
      <c r="EWP9"/>
      <c r="EWQ9"/>
      <c r="EWR9"/>
      <c r="EWS9"/>
      <c r="EWT9"/>
      <c r="EWU9"/>
      <c r="EWV9"/>
      <c r="EWW9"/>
      <c r="EWX9"/>
      <c r="EWY9"/>
      <c r="EWZ9"/>
      <c r="EXA9"/>
      <c r="EXB9"/>
      <c r="EXC9"/>
      <c r="EXD9"/>
      <c r="EXE9"/>
      <c r="EXF9"/>
      <c r="EXG9"/>
      <c r="EXH9"/>
      <c r="EXI9"/>
      <c r="EXJ9"/>
      <c r="EXK9"/>
      <c r="EXL9"/>
      <c r="EXM9"/>
      <c r="EXN9"/>
      <c r="EXO9"/>
      <c r="EXP9"/>
      <c r="EXQ9"/>
      <c r="EXR9"/>
      <c r="EXS9"/>
      <c r="EXT9"/>
      <c r="EXU9"/>
      <c r="EXV9"/>
      <c r="EXW9"/>
      <c r="EXX9"/>
      <c r="EXY9"/>
      <c r="EXZ9"/>
      <c r="EYA9"/>
      <c r="EYB9"/>
      <c r="EYC9"/>
      <c r="EYD9"/>
      <c r="EYE9"/>
      <c r="EYF9"/>
      <c r="EYG9"/>
      <c r="EYH9"/>
      <c r="EYI9"/>
      <c r="EYJ9"/>
      <c r="EYK9"/>
      <c r="EYL9"/>
      <c r="EYM9"/>
      <c r="EYN9"/>
      <c r="EYO9"/>
      <c r="EYP9"/>
      <c r="EYQ9"/>
      <c r="EYR9"/>
      <c r="EYS9"/>
      <c r="EYT9"/>
      <c r="EYU9"/>
      <c r="EYV9"/>
      <c r="EYW9"/>
      <c r="EYX9"/>
      <c r="EYY9"/>
      <c r="EYZ9"/>
      <c r="EZA9"/>
      <c r="EZB9"/>
      <c r="EZC9"/>
      <c r="EZD9"/>
      <c r="EZE9"/>
      <c r="EZF9"/>
      <c r="EZG9"/>
      <c r="EZH9"/>
      <c r="EZI9"/>
      <c r="EZJ9"/>
      <c r="EZK9"/>
      <c r="EZL9"/>
      <c r="EZM9"/>
      <c r="EZN9"/>
      <c r="EZO9"/>
      <c r="EZP9"/>
      <c r="EZQ9"/>
      <c r="EZR9"/>
      <c r="EZS9"/>
      <c r="EZT9"/>
      <c r="EZU9"/>
      <c r="EZV9"/>
      <c r="EZW9"/>
      <c r="EZX9"/>
      <c r="EZY9"/>
      <c r="EZZ9"/>
      <c r="FAA9"/>
      <c r="FAB9"/>
      <c r="FAC9"/>
      <c r="FAD9"/>
      <c r="FAE9"/>
      <c r="FAF9"/>
      <c r="FAG9"/>
      <c r="FAH9"/>
      <c r="FAI9"/>
      <c r="FAJ9"/>
      <c r="FAK9"/>
      <c r="FAL9"/>
      <c r="FAM9"/>
      <c r="FAN9"/>
      <c r="FAO9"/>
      <c r="FAP9"/>
      <c r="FAQ9"/>
      <c r="FAR9"/>
      <c r="FAS9"/>
      <c r="FAT9"/>
      <c r="FAU9"/>
      <c r="FAV9"/>
      <c r="FAW9"/>
      <c r="FAX9"/>
      <c r="FAY9"/>
      <c r="FAZ9"/>
      <c r="FBA9"/>
      <c r="FBB9"/>
      <c r="FBC9"/>
      <c r="FBD9"/>
      <c r="FBE9"/>
      <c r="FBF9"/>
      <c r="FBG9"/>
      <c r="FBH9"/>
      <c r="FBI9"/>
      <c r="FBJ9"/>
      <c r="FBK9"/>
      <c r="FBL9"/>
      <c r="FBM9"/>
      <c r="FBN9"/>
      <c r="FBO9"/>
      <c r="FBP9"/>
      <c r="FBQ9"/>
      <c r="FBR9"/>
      <c r="FBS9"/>
      <c r="FBT9"/>
      <c r="FBU9"/>
      <c r="FBV9"/>
      <c r="FBW9"/>
      <c r="FBX9"/>
      <c r="FBY9"/>
      <c r="FBZ9"/>
      <c r="FCA9"/>
      <c r="FCB9"/>
      <c r="FCC9"/>
      <c r="FCD9"/>
      <c r="FCE9"/>
      <c r="FCF9"/>
      <c r="FCG9"/>
      <c r="FCH9"/>
      <c r="FCI9"/>
      <c r="FCJ9"/>
      <c r="FCK9"/>
      <c r="FCL9"/>
      <c r="FCM9"/>
      <c r="FCN9"/>
      <c r="FCO9"/>
      <c r="FCP9"/>
      <c r="FCQ9"/>
      <c r="FCR9"/>
      <c r="FCS9"/>
      <c r="FCT9"/>
      <c r="FCU9"/>
      <c r="FCV9"/>
      <c r="FCW9"/>
      <c r="FCX9"/>
      <c r="FCY9"/>
      <c r="FCZ9"/>
      <c r="FDA9"/>
      <c r="FDB9"/>
      <c r="FDC9"/>
      <c r="FDD9"/>
      <c r="FDE9"/>
      <c r="FDF9"/>
      <c r="FDG9"/>
      <c r="FDH9"/>
      <c r="FDI9"/>
      <c r="FDJ9"/>
      <c r="FDK9"/>
      <c r="FDL9"/>
      <c r="FDM9"/>
      <c r="FDN9"/>
      <c r="FDO9"/>
      <c r="FDP9"/>
      <c r="FDQ9"/>
      <c r="FDR9"/>
      <c r="FDS9"/>
      <c r="FDT9"/>
      <c r="FDU9"/>
      <c r="FDV9"/>
      <c r="FDW9"/>
      <c r="FDX9"/>
      <c r="FDY9"/>
      <c r="FDZ9"/>
      <c r="FEA9"/>
      <c r="FEB9"/>
      <c r="FEC9"/>
      <c r="FED9"/>
      <c r="FEE9"/>
      <c r="FEF9"/>
      <c r="FEG9"/>
      <c r="FEH9"/>
      <c r="FEI9"/>
      <c r="FEJ9"/>
      <c r="FEK9"/>
      <c r="FEL9"/>
      <c r="FEM9"/>
      <c r="FEN9"/>
      <c r="FEO9"/>
      <c r="FEP9"/>
      <c r="FEQ9"/>
      <c r="FER9"/>
      <c r="FES9"/>
      <c r="FET9"/>
      <c r="FEU9"/>
      <c r="FEV9"/>
      <c r="FEW9"/>
      <c r="FEX9"/>
      <c r="FEY9"/>
      <c r="FEZ9"/>
      <c r="FFA9"/>
      <c r="FFB9"/>
      <c r="FFC9"/>
      <c r="FFD9"/>
      <c r="FFE9"/>
      <c r="FFF9"/>
      <c r="FFG9"/>
      <c r="FFH9"/>
      <c r="FFI9"/>
      <c r="FFJ9"/>
      <c r="FFK9"/>
      <c r="FFL9"/>
      <c r="FFM9"/>
      <c r="FFN9"/>
      <c r="FFO9"/>
      <c r="FFP9"/>
      <c r="FFQ9"/>
      <c r="FFR9"/>
      <c r="FFS9"/>
      <c r="FFT9"/>
      <c r="FFU9"/>
      <c r="FFV9"/>
      <c r="FFW9"/>
      <c r="FFX9"/>
      <c r="FFY9"/>
      <c r="FFZ9"/>
      <c r="FGA9"/>
      <c r="FGB9"/>
      <c r="FGC9"/>
      <c r="FGD9"/>
      <c r="FGE9"/>
      <c r="FGF9"/>
      <c r="FGG9"/>
      <c r="FGH9"/>
      <c r="FGI9"/>
      <c r="FGJ9"/>
      <c r="FGK9"/>
      <c r="FGL9"/>
      <c r="FGM9"/>
      <c r="FGN9"/>
      <c r="FGO9"/>
      <c r="FGP9"/>
      <c r="FGQ9"/>
      <c r="FGR9"/>
      <c r="FGS9"/>
      <c r="FGT9"/>
      <c r="FGU9"/>
      <c r="FGV9"/>
      <c r="FGW9"/>
      <c r="FGX9"/>
      <c r="FGY9"/>
      <c r="FGZ9"/>
      <c r="FHA9"/>
      <c r="FHB9"/>
      <c r="FHC9"/>
      <c r="FHD9"/>
      <c r="FHE9"/>
      <c r="FHF9"/>
      <c r="FHG9"/>
      <c r="FHH9"/>
      <c r="FHI9"/>
      <c r="FHJ9"/>
      <c r="FHK9"/>
      <c r="FHL9"/>
      <c r="FHM9"/>
      <c r="FHN9"/>
      <c r="FHO9"/>
      <c r="FHP9"/>
      <c r="FHQ9"/>
      <c r="FHR9"/>
      <c r="FHS9"/>
      <c r="FHT9"/>
      <c r="FHU9"/>
      <c r="FHV9"/>
      <c r="FHW9"/>
      <c r="FHX9"/>
      <c r="FHY9"/>
      <c r="FHZ9"/>
      <c r="FIA9"/>
      <c r="FIB9"/>
      <c r="FIC9"/>
      <c r="FID9"/>
      <c r="FIE9"/>
      <c r="FIF9"/>
      <c r="FIG9"/>
      <c r="FIH9"/>
      <c r="FII9"/>
      <c r="FIJ9"/>
      <c r="FIK9"/>
      <c r="FIL9"/>
      <c r="FIM9"/>
      <c r="FIN9"/>
      <c r="FIO9"/>
      <c r="FIP9"/>
      <c r="FIQ9"/>
      <c r="FIR9"/>
      <c r="FIS9"/>
      <c r="FIT9"/>
      <c r="FIU9"/>
      <c r="FIV9"/>
      <c r="FIW9"/>
      <c r="FIX9"/>
      <c r="FIY9"/>
      <c r="FIZ9"/>
      <c r="FJA9"/>
      <c r="FJB9"/>
      <c r="FJC9"/>
      <c r="FJD9"/>
      <c r="FJE9"/>
      <c r="FJF9"/>
      <c r="FJG9"/>
      <c r="FJH9"/>
      <c r="FJI9"/>
      <c r="FJJ9"/>
      <c r="FJK9"/>
      <c r="FJL9"/>
      <c r="FJM9"/>
      <c r="FJN9"/>
      <c r="FJO9"/>
      <c r="FJP9"/>
      <c r="FJQ9"/>
      <c r="FJR9"/>
      <c r="FJS9"/>
      <c r="FJT9"/>
      <c r="FJU9"/>
      <c r="FJV9"/>
      <c r="FJW9"/>
      <c r="FJX9"/>
      <c r="FJY9"/>
      <c r="FJZ9"/>
      <c r="FKA9"/>
      <c r="FKB9"/>
      <c r="FKC9"/>
      <c r="FKD9"/>
      <c r="FKE9"/>
      <c r="FKF9"/>
      <c r="FKG9"/>
      <c r="FKH9"/>
      <c r="FKI9"/>
      <c r="FKJ9"/>
      <c r="FKK9"/>
      <c r="FKL9"/>
      <c r="FKM9"/>
      <c r="FKN9"/>
      <c r="FKO9"/>
      <c r="FKP9"/>
      <c r="FKQ9"/>
      <c r="FKR9"/>
      <c r="FKS9"/>
      <c r="FKT9"/>
      <c r="FKU9"/>
      <c r="FKV9"/>
      <c r="FKW9"/>
      <c r="FKX9"/>
      <c r="FKY9"/>
      <c r="FKZ9"/>
      <c r="FLA9"/>
      <c r="FLB9"/>
      <c r="FLC9"/>
      <c r="FLD9"/>
      <c r="FLE9"/>
      <c r="FLF9"/>
      <c r="FLG9"/>
      <c r="FLH9"/>
      <c r="FLI9"/>
      <c r="FLJ9"/>
      <c r="FLK9"/>
      <c r="FLL9"/>
      <c r="FLM9"/>
      <c r="FLN9"/>
      <c r="FLO9"/>
      <c r="FLP9"/>
      <c r="FLQ9"/>
      <c r="FLR9"/>
      <c r="FLS9"/>
      <c r="FLT9"/>
      <c r="FLU9"/>
      <c r="FLV9"/>
      <c r="FLW9"/>
      <c r="FLX9"/>
      <c r="FLY9"/>
      <c r="FLZ9"/>
      <c r="FMA9"/>
      <c r="FMB9"/>
      <c r="FMC9"/>
      <c r="FMD9"/>
      <c r="FME9"/>
      <c r="FMF9"/>
      <c r="FMG9"/>
      <c r="FMH9"/>
      <c r="FMI9"/>
      <c r="FMJ9"/>
      <c r="FMK9"/>
      <c r="FML9"/>
      <c r="FMM9"/>
      <c r="FMN9"/>
      <c r="FMO9"/>
      <c r="FMP9"/>
      <c r="FMQ9"/>
      <c r="FMR9"/>
      <c r="FMS9"/>
      <c r="FMT9"/>
      <c r="FMU9"/>
      <c r="FMV9"/>
      <c r="FMW9"/>
      <c r="FMX9"/>
      <c r="FMY9"/>
      <c r="FMZ9"/>
      <c r="FNA9"/>
      <c r="FNB9"/>
      <c r="FNC9"/>
      <c r="FND9"/>
      <c r="FNE9"/>
      <c r="FNF9"/>
      <c r="FNG9"/>
      <c r="FNH9"/>
      <c r="FNI9"/>
      <c r="FNJ9"/>
      <c r="FNK9"/>
      <c r="FNL9"/>
      <c r="FNM9"/>
      <c r="FNN9"/>
      <c r="FNO9"/>
      <c r="FNP9"/>
      <c r="FNQ9"/>
      <c r="FNR9"/>
      <c r="FNS9"/>
      <c r="FNT9"/>
      <c r="FNU9"/>
      <c r="FNV9"/>
      <c r="FNW9"/>
      <c r="FNX9"/>
      <c r="FNY9"/>
      <c r="FNZ9"/>
      <c r="FOA9"/>
      <c r="FOB9"/>
      <c r="FOC9"/>
      <c r="FOD9"/>
      <c r="FOE9"/>
      <c r="FOF9"/>
      <c r="FOG9"/>
      <c r="FOH9"/>
      <c r="FOI9"/>
      <c r="FOJ9"/>
      <c r="FOK9"/>
      <c r="FOL9"/>
      <c r="FOM9"/>
      <c r="FON9"/>
      <c r="FOO9"/>
      <c r="FOP9"/>
      <c r="FOQ9"/>
      <c r="FOR9"/>
      <c r="FOS9"/>
      <c r="FOT9"/>
      <c r="FOU9"/>
      <c r="FOV9"/>
      <c r="FOW9"/>
      <c r="FOX9"/>
      <c r="FOY9"/>
      <c r="FOZ9"/>
      <c r="FPA9"/>
      <c r="FPB9"/>
      <c r="FPC9"/>
      <c r="FPD9"/>
      <c r="FPE9"/>
      <c r="FPF9"/>
      <c r="FPG9"/>
      <c r="FPH9"/>
      <c r="FPI9"/>
      <c r="FPJ9"/>
      <c r="FPK9"/>
      <c r="FPL9"/>
      <c r="FPM9"/>
      <c r="FPN9"/>
      <c r="FPO9"/>
      <c r="FPP9"/>
      <c r="FPQ9"/>
      <c r="FPR9"/>
      <c r="FPS9"/>
      <c r="FPT9"/>
      <c r="FPU9"/>
      <c r="FPV9"/>
      <c r="FPW9"/>
      <c r="FPX9"/>
      <c r="FPY9"/>
      <c r="FPZ9"/>
      <c r="FQA9"/>
      <c r="FQB9"/>
      <c r="FQC9"/>
      <c r="FQD9"/>
      <c r="FQE9"/>
      <c r="FQF9"/>
      <c r="FQG9"/>
      <c r="FQH9"/>
      <c r="FQI9"/>
      <c r="FQJ9"/>
      <c r="FQK9"/>
      <c r="FQL9"/>
      <c r="FQM9"/>
      <c r="FQN9"/>
      <c r="FQO9"/>
      <c r="FQP9"/>
      <c r="FQQ9"/>
      <c r="FQR9"/>
      <c r="FQS9"/>
      <c r="FQT9"/>
      <c r="FQU9"/>
      <c r="FQV9"/>
      <c r="FQW9"/>
      <c r="FQX9"/>
      <c r="FQY9"/>
      <c r="FQZ9"/>
      <c r="FRA9"/>
      <c r="FRB9"/>
      <c r="FRC9"/>
      <c r="FRD9"/>
      <c r="FRE9"/>
      <c r="FRF9"/>
      <c r="FRG9"/>
      <c r="FRH9"/>
      <c r="FRI9"/>
      <c r="FRJ9"/>
      <c r="FRK9"/>
      <c r="FRL9"/>
      <c r="FRM9"/>
      <c r="FRN9"/>
      <c r="FRO9"/>
      <c r="FRP9"/>
      <c r="FRQ9"/>
      <c r="FRR9"/>
      <c r="FRS9"/>
      <c r="FRT9"/>
      <c r="FRU9"/>
      <c r="FRV9"/>
      <c r="FRW9"/>
      <c r="FRX9"/>
      <c r="FRY9"/>
      <c r="FRZ9"/>
      <c r="FSA9"/>
      <c r="FSB9"/>
      <c r="FSC9"/>
      <c r="FSD9"/>
      <c r="FSE9"/>
      <c r="FSF9"/>
      <c r="FSG9"/>
      <c r="FSH9"/>
      <c r="FSI9"/>
      <c r="FSJ9"/>
      <c r="FSK9"/>
      <c r="FSL9"/>
      <c r="FSM9"/>
      <c r="FSN9"/>
      <c r="FSO9"/>
      <c r="FSP9"/>
      <c r="FSQ9"/>
      <c r="FSR9"/>
      <c r="FSS9"/>
      <c r="FST9"/>
      <c r="FSU9"/>
      <c r="FSV9"/>
      <c r="FSW9"/>
      <c r="FSX9"/>
      <c r="FSY9"/>
      <c r="FSZ9"/>
      <c r="FTA9"/>
      <c r="FTB9"/>
      <c r="FTC9"/>
      <c r="FTD9"/>
      <c r="FTE9"/>
      <c r="FTF9"/>
      <c r="FTG9"/>
      <c r="FTH9"/>
      <c r="FTI9"/>
      <c r="FTJ9"/>
      <c r="FTK9"/>
      <c r="FTL9"/>
      <c r="FTM9"/>
      <c r="FTN9"/>
      <c r="FTO9"/>
      <c r="FTP9"/>
      <c r="FTQ9"/>
      <c r="FTR9"/>
      <c r="FTS9"/>
      <c r="FTT9"/>
      <c r="FTU9"/>
      <c r="FTV9"/>
      <c r="FTW9"/>
      <c r="FTX9"/>
      <c r="FTY9"/>
      <c r="FTZ9"/>
      <c r="FUA9"/>
      <c r="FUB9"/>
      <c r="FUC9"/>
      <c r="FUD9"/>
      <c r="FUE9"/>
      <c r="FUF9"/>
      <c r="FUG9"/>
      <c r="FUH9"/>
      <c r="FUI9"/>
      <c r="FUJ9"/>
      <c r="FUK9"/>
      <c r="FUL9"/>
      <c r="FUM9"/>
      <c r="FUN9"/>
      <c r="FUO9"/>
      <c r="FUP9"/>
      <c r="FUQ9"/>
      <c r="FUR9"/>
      <c r="FUS9"/>
      <c r="FUT9"/>
      <c r="FUU9"/>
      <c r="FUV9"/>
      <c r="FUW9"/>
      <c r="FUX9"/>
      <c r="FUY9"/>
      <c r="FUZ9"/>
      <c r="FVA9"/>
      <c r="FVB9"/>
      <c r="FVC9"/>
      <c r="FVD9"/>
      <c r="FVE9"/>
      <c r="FVF9"/>
      <c r="FVG9"/>
      <c r="FVH9"/>
      <c r="FVI9"/>
      <c r="FVJ9"/>
      <c r="FVK9"/>
      <c r="FVL9"/>
      <c r="FVM9"/>
      <c r="FVN9"/>
      <c r="FVO9"/>
      <c r="FVP9"/>
      <c r="FVQ9"/>
      <c r="FVR9"/>
      <c r="FVS9"/>
      <c r="FVT9"/>
      <c r="FVU9"/>
      <c r="FVV9"/>
      <c r="FVW9"/>
      <c r="FVX9"/>
      <c r="FVY9"/>
      <c r="FVZ9"/>
      <c r="FWA9"/>
      <c r="FWB9"/>
      <c r="FWC9"/>
      <c r="FWD9"/>
      <c r="FWE9"/>
      <c r="FWF9"/>
      <c r="FWG9"/>
      <c r="FWH9"/>
      <c r="FWI9"/>
      <c r="FWJ9"/>
      <c r="FWK9"/>
      <c r="FWL9"/>
      <c r="FWM9"/>
      <c r="FWN9"/>
      <c r="FWO9"/>
      <c r="FWP9"/>
      <c r="FWQ9"/>
      <c r="FWR9"/>
      <c r="FWS9"/>
      <c r="FWT9"/>
      <c r="FWU9"/>
      <c r="FWV9"/>
      <c r="FWW9"/>
      <c r="FWX9"/>
      <c r="FWY9"/>
      <c r="FWZ9"/>
      <c r="FXA9"/>
      <c r="FXB9"/>
      <c r="FXC9"/>
      <c r="FXD9"/>
      <c r="FXE9"/>
      <c r="FXF9"/>
      <c r="FXG9"/>
      <c r="FXH9"/>
      <c r="FXI9"/>
      <c r="FXJ9"/>
      <c r="FXK9"/>
      <c r="FXL9"/>
      <c r="FXM9"/>
      <c r="FXN9"/>
      <c r="FXO9"/>
      <c r="FXP9"/>
      <c r="FXQ9"/>
      <c r="FXR9"/>
      <c r="FXS9"/>
      <c r="FXT9"/>
      <c r="FXU9"/>
      <c r="FXV9"/>
      <c r="FXW9"/>
      <c r="FXX9"/>
      <c r="FXY9"/>
      <c r="FXZ9"/>
      <c r="FYA9"/>
      <c r="FYB9"/>
      <c r="FYC9"/>
      <c r="FYD9"/>
      <c r="FYE9"/>
      <c r="FYF9"/>
      <c r="FYG9"/>
      <c r="FYH9"/>
      <c r="FYI9"/>
      <c r="FYJ9"/>
      <c r="FYK9"/>
      <c r="FYL9"/>
      <c r="FYM9"/>
      <c r="FYN9"/>
      <c r="FYO9"/>
      <c r="FYP9"/>
      <c r="FYQ9"/>
      <c r="FYR9"/>
      <c r="FYS9"/>
      <c r="FYT9"/>
      <c r="FYU9"/>
      <c r="FYV9"/>
      <c r="FYW9"/>
      <c r="FYX9"/>
      <c r="FYY9"/>
      <c r="FYZ9"/>
      <c r="FZA9"/>
      <c r="FZB9"/>
      <c r="FZC9"/>
      <c r="FZD9"/>
      <c r="FZE9"/>
      <c r="FZF9"/>
      <c r="FZG9"/>
      <c r="FZH9"/>
      <c r="FZI9"/>
      <c r="FZJ9"/>
      <c r="FZK9"/>
      <c r="FZL9"/>
      <c r="FZM9"/>
      <c r="FZN9"/>
      <c r="FZO9"/>
      <c r="FZP9"/>
      <c r="FZQ9"/>
      <c r="FZR9"/>
      <c r="FZS9"/>
      <c r="FZT9"/>
      <c r="FZU9"/>
      <c r="FZV9"/>
      <c r="FZW9"/>
      <c r="FZX9"/>
      <c r="FZY9"/>
      <c r="FZZ9"/>
      <c r="GAA9"/>
      <c r="GAB9"/>
      <c r="GAC9"/>
      <c r="GAD9"/>
      <c r="GAE9"/>
      <c r="GAF9"/>
      <c r="GAG9"/>
      <c r="GAH9"/>
      <c r="GAI9"/>
      <c r="GAJ9"/>
      <c r="GAK9"/>
      <c r="GAL9"/>
      <c r="GAM9"/>
      <c r="GAN9"/>
      <c r="GAO9"/>
      <c r="GAP9"/>
      <c r="GAQ9"/>
      <c r="GAR9"/>
      <c r="GAS9"/>
      <c r="GAT9"/>
      <c r="GAU9"/>
      <c r="GAV9"/>
      <c r="GAW9"/>
      <c r="GAX9"/>
      <c r="GAY9"/>
      <c r="GAZ9"/>
      <c r="GBA9"/>
      <c r="GBB9"/>
      <c r="GBC9"/>
      <c r="GBD9"/>
      <c r="GBE9"/>
      <c r="GBF9"/>
      <c r="GBG9"/>
      <c r="GBH9"/>
      <c r="GBI9"/>
      <c r="GBJ9"/>
      <c r="GBK9"/>
      <c r="GBL9"/>
      <c r="GBM9"/>
      <c r="GBN9"/>
      <c r="GBO9"/>
      <c r="GBP9"/>
      <c r="GBQ9"/>
      <c r="GBR9"/>
      <c r="GBS9"/>
      <c r="GBT9"/>
      <c r="GBU9"/>
      <c r="GBV9"/>
      <c r="GBW9"/>
      <c r="GBX9"/>
      <c r="GBY9"/>
      <c r="GBZ9"/>
      <c r="GCA9"/>
      <c r="GCB9"/>
      <c r="GCC9"/>
      <c r="GCD9"/>
      <c r="GCE9"/>
      <c r="GCF9"/>
      <c r="GCG9"/>
      <c r="GCH9"/>
      <c r="GCI9"/>
      <c r="GCJ9"/>
      <c r="GCK9"/>
      <c r="GCL9"/>
      <c r="GCM9"/>
      <c r="GCN9"/>
      <c r="GCO9"/>
      <c r="GCP9"/>
      <c r="GCQ9"/>
      <c r="GCR9"/>
      <c r="GCS9"/>
      <c r="GCT9"/>
      <c r="GCU9"/>
      <c r="GCV9"/>
      <c r="GCW9"/>
      <c r="GCX9"/>
      <c r="GCY9"/>
      <c r="GCZ9"/>
      <c r="GDA9"/>
      <c r="GDB9"/>
      <c r="GDC9"/>
      <c r="GDD9"/>
      <c r="GDE9"/>
      <c r="GDF9"/>
      <c r="GDG9"/>
      <c r="GDH9"/>
      <c r="GDI9"/>
      <c r="GDJ9"/>
      <c r="GDK9"/>
      <c r="GDL9"/>
      <c r="GDM9"/>
      <c r="GDN9"/>
      <c r="GDO9"/>
      <c r="GDP9"/>
      <c r="GDQ9"/>
      <c r="GDR9"/>
      <c r="GDS9"/>
      <c r="GDT9"/>
      <c r="GDU9"/>
      <c r="GDV9"/>
      <c r="GDW9"/>
      <c r="GDX9"/>
      <c r="GDY9"/>
      <c r="GDZ9"/>
      <c r="GEA9"/>
      <c r="GEB9"/>
      <c r="GEC9"/>
      <c r="GED9"/>
      <c r="GEE9"/>
      <c r="GEF9"/>
      <c r="GEG9"/>
      <c r="GEH9"/>
      <c r="GEI9"/>
      <c r="GEJ9"/>
      <c r="GEK9"/>
      <c r="GEL9"/>
      <c r="GEM9"/>
      <c r="GEN9"/>
      <c r="GEO9"/>
      <c r="GEP9"/>
      <c r="GEQ9"/>
      <c r="GER9"/>
      <c r="GES9"/>
      <c r="GET9"/>
      <c r="GEU9"/>
      <c r="GEV9"/>
      <c r="GEW9"/>
      <c r="GEX9"/>
      <c r="GEY9"/>
      <c r="GEZ9"/>
      <c r="GFA9"/>
      <c r="GFB9"/>
      <c r="GFC9"/>
      <c r="GFD9"/>
      <c r="GFE9"/>
      <c r="GFF9"/>
      <c r="GFG9"/>
      <c r="GFH9"/>
      <c r="GFI9"/>
      <c r="GFJ9"/>
      <c r="GFK9"/>
      <c r="GFL9"/>
      <c r="GFM9"/>
      <c r="GFN9"/>
      <c r="GFO9"/>
      <c r="GFP9"/>
      <c r="GFQ9"/>
      <c r="GFR9"/>
      <c r="GFS9"/>
      <c r="GFT9"/>
      <c r="GFU9"/>
      <c r="GFV9"/>
      <c r="GFW9"/>
      <c r="GFX9"/>
      <c r="GFY9"/>
      <c r="GFZ9"/>
      <c r="GGA9"/>
      <c r="GGB9"/>
      <c r="GGC9"/>
      <c r="GGD9"/>
      <c r="GGE9"/>
      <c r="GGF9"/>
      <c r="GGG9"/>
      <c r="GGH9"/>
      <c r="GGI9"/>
      <c r="GGJ9"/>
      <c r="GGK9"/>
      <c r="GGL9"/>
      <c r="GGM9"/>
      <c r="GGN9"/>
      <c r="GGO9"/>
      <c r="GGP9"/>
      <c r="GGQ9"/>
      <c r="GGR9"/>
      <c r="GGS9"/>
      <c r="GGT9"/>
      <c r="GGU9"/>
      <c r="GGV9"/>
      <c r="GGW9"/>
      <c r="GGX9"/>
      <c r="GGY9"/>
      <c r="GGZ9"/>
      <c r="GHA9"/>
      <c r="GHB9"/>
      <c r="GHC9"/>
      <c r="GHD9"/>
      <c r="GHE9"/>
      <c r="GHF9"/>
      <c r="GHG9"/>
      <c r="GHH9"/>
      <c r="GHI9"/>
      <c r="GHJ9"/>
      <c r="GHK9"/>
      <c r="GHL9"/>
      <c r="GHM9"/>
      <c r="GHN9"/>
      <c r="GHO9"/>
      <c r="GHP9"/>
      <c r="GHQ9"/>
      <c r="GHR9"/>
      <c r="GHS9"/>
      <c r="GHT9"/>
      <c r="GHU9"/>
      <c r="GHV9"/>
      <c r="GHW9"/>
      <c r="GHX9"/>
      <c r="GHY9"/>
      <c r="GHZ9"/>
      <c r="GIA9"/>
      <c r="GIB9"/>
      <c r="GIC9"/>
      <c r="GID9"/>
      <c r="GIE9"/>
      <c r="GIF9"/>
      <c r="GIG9"/>
      <c r="GIH9"/>
      <c r="GII9"/>
      <c r="GIJ9"/>
      <c r="GIK9"/>
      <c r="GIL9"/>
      <c r="GIM9"/>
      <c r="GIN9"/>
      <c r="GIO9"/>
      <c r="GIP9"/>
      <c r="GIQ9"/>
      <c r="GIR9"/>
      <c r="GIS9"/>
      <c r="GIT9"/>
      <c r="GIU9"/>
      <c r="GIV9"/>
      <c r="GIW9"/>
      <c r="GIX9"/>
      <c r="GIY9"/>
      <c r="GIZ9"/>
      <c r="GJA9"/>
      <c r="GJB9"/>
      <c r="GJC9"/>
      <c r="GJD9"/>
      <c r="GJE9"/>
      <c r="GJF9"/>
      <c r="GJG9"/>
      <c r="GJH9"/>
      <c r="GJI9"/>
      <c r="GJJ9"/>
      <c r="GJK9"/>
      <c r="GJL9"/>
      <c r="GJM9"/>
      <c r="GJN9"/>
      <c r="GJO9"/>
      <c r="GJP9"/>
      <c r="GJQ9"/>
      <c r="GJR9"/>
      <c r="GJS9"/>
      <c r="GJT9"/>
      <c r="GJU9"/>
      <c r="GJV9"/>
      <c r="GJW9"/>
      <c r="GJX9"/>
      <c r="GJY9"/>
      <c r="GJZ9"/>
      <c r="GKA9"/>
      <c r="GKB9"/>
      <c r="GKC9"/>
      <c r="GKD9"/>
      <c r="GKE9"/>
      <c r="GKF9"/>
      <c r="GKG9"/>
      <c r="GKH9"/>
      <c r="GKI9"/>
      <c r="GKJ9"/>
      <c r="GKK9"/>
      <c r="GKL9"/>
      <c r="GKM9"/>
      <c r="GKN9"/>
      <c r="GKO9"/>
      <c r="GKP9"/>
      <c r="GKQ9"/>
      <c r="GKR9"/>
      <c r="GKS9"/>
      <c r="GKT9"/>
      <c r="GKU9"/>
      <c r="GKV9"/>
      <c r="GKW9"/>
      <c r="GKX9"/>
      <c r="GKY9"/>
      <c r="GKZ9"/>
      <c r="GLA9"/>
      <c r="GLB9"/>
      <c r="GLC9"/>
      <c r="GLD9"/>
      <c r="GLE9"/>
      <c r="GLF9"/>
      <c r="GLG9"/>
      <c r="GLH9"/>
      <c r="GLI9"/>
      <c r="GLJ9"/>
      <c r="GLK9"/>
      <c r="GLL9"/>
      <c r="GLM9"/>
      <c r="GLN9"/>
      <c r="GLO9"/>
      <c r="GLP9"/>
      <c r="GLQ9"/>
      <c r="GLR9"/>
      <c r="GLS9"/>
      <c r="GLT9"/>
      <c r="GLU9"/>
      <c r="GLV9"/>
      <c r="GLW9"/>
      <c r="GLX9"/>
      <c r="GLY9"/>
      <c r="GLZ9"/>
      <c r="GMA9"/>
      <c r="GMB9"/>
      <c r="GMC9"/>
      <c r="GMD9"/>
      <c r="GME9"/>
      <c r="GMF9"/>
      <c r="GMG9"/>
      <c r="GMH9"/>
      <c r="GMI9"/>
      <c r="GMJ9"/>
      <c r="GMK9"/>
      <c r="GML9"/>
      <c r="GMM9"/>
      <c r="GMN9"/>
      <c r="GMO9"/>
      <c r="GMP9"/>
      <c r="GMQ9"/>
      <c r="GMR9"/>
      <c r="GMS9"/>
      <c r="GMT9"/>
      <c r="GMU9"/>
      <c r="GMV9"/>
      <c r="GMW9"/>
      <c r="GMX9"/>
      <c r="GMY9"/>
      <c r="GMZ9"/>
      <c r="GNA9"/>
      <c r="GNB9"/>
      <c r="GNC9"/>
      <c r="GND9"/>
      <c r="GNE9"/>
      <c r="GNF9"/>
      <c r="GNG9"/>
      <c r="GNH9"/>
      <c r="GNI9"/>
      <c r="GNJ9"/>
      <c r="GNK9"/>
      <c r="GNL9"/>
      <c r="GNM9"/>
      <c r="GNN9"/>
      <c r="GNO9"/>
      <c r="GNP9"/>
      <c r="GNQ9"/>
      <c r="GNR9"/>
      <c r="GNS9"/>
      <c r="GNT9"/>
      <c r="GNU9"/>
      <c r="GNV9"/>
      <c r="GNW9"/>
      <c r="GNX9"/>
      <c r="GNY9"/>
      <c r="GNZ9"/>
      <c r="GOA9"/>
      <c r="GOB9"/>
      <c r="GOC9"/>
      <c r="GOD9"/>
      <c r="GOE9"/>
      <c r="GOF9"/>
      <c r="GOG9"/>
      <c r="GOH9"/>
      <c r="GOI9"/>
      <c r="GOJ9"/>
      <c r="GOK9"/>
      <c r="GOL9"/>
      <c r="GOM9"/>
      <c r="GON9"/>
      <c r="GOO9"/>
      <c r="GOP9"/>
      <c r="GOQ9"/>
      <c r="GOR9"/>
      <c r="GOS9"/>
      <c r="GOT9"/>
      <c r="GOU9"/>
      <c r="GOV9"/>
      <c r="GOW9"/>
      <c r="GOX9"/>
      <c r="GOY9"/>
      <c r="GOZ9"/>
      <c r="GPA9"/>
      <c r="GPB9"/>
      <c r="GPC9"/>
      <c r="GPD9"/>
      <c r="GPE9"/>
      <c r="GPF9"/>
      <c r="GPG9"/>
      <c r="GPH9"/>
      <c r="GPI9"/>
      <c r="GPJ9"/>
      <c r="GPK9"/>
      <c r="GPL9"/>
      <c r="GPM9"/>
      <c r="GPN9"/>
      <c r="GPO9"/>
      <c r="GPP9"/>
      <c r="GPQ9"/>
      <c r="GPR9"/>
      <c r="GPS9"/>
      <c r="GPT9"/>
      <c r="GPU9"/>
      <c r="GPV9"/>
      <c r="GPW9"/>
      <c r="GPX9"/>
      <c r="GPY9"/>
      <c r="GPZ9"/>
      <c r="GQA9"/>
      <c r="GQB9"/>
      <c r="GQC9"/>
      <c r="GQD9"/>
      <c r="GQE9"/>
      <c r="GQF9"/>
      <c r="GQG9"/>
      <c r="GQH9"/>
      <c r="GQI9"/>
      <c r="GQJ9"/>
      <c r="GQK9"/>
      <c r="GQL9"/>
      <c r="GQM9"/>
      <c r="GQN9"/>
      <c r="GQO9"/>
      <c r="GQP9"/>
      <c r="GQQ9"/>
      <c r="GQR9"/>
      <c r="GQS9"/>
      <c r="GQT9"/>
      <c r="GQU9"/>
      <c r="GQV9"/>
      <c r="GQW9"/>
      <c r="GQX9"/>
      <c r="GQY9"/>
      <c r="GQZ9"/>
      <c r="GRA9"/>
      <c r="GRB9"/>
      <c r="GRC9"/>
      <c r="GRD9"/>
      <c r="GRE9"/>
      <c r="GRF9"/>
      <c r="GRG9"/>
      <c r="GRH9"/>
      <c r="GRI9"/>
      <c r="GRJ9"/>
      <c r="GRK9"/>
      <c r="GRL9"/>
      <c r="GRM9"/>
      <c r="GRN9"/>
      <c r="GRO9"/>
      <c r="GRP9"/>
      <c r="GRQ9"/>
      <c r="GRR9"/>
      <c r="GRS9"/>
      <c r="GRT9"/>
      <c r="GRU9"/>
      <c r="GRV9"/>
      <c r="GRW9"/>
      <c r="GRX9"/>
      <c r="GRY9"/>
      <c r="GRZ9"/>
      <c r="GSA9"/>
      <c r="GSB9"/>
      <c r="GSC9"/>
      <c r="GSD9"/>
      <c r="GSE9"/>
      <c r="GSF9"/>
      <c r="GSG9"/>
      <c r="GSH9"/>
      <c r="GSI9"/>
      <c r="GSJ9"/>
      <c r="GSK9"/>
      <c r="GSL9"/>
      <c r="GSM9"/>
      <c r="GSN9"/>
      <c r="GSO9"/>
      <c r="GSP9"/>
      <c r="GSQ9"/>
      <c r="GSR9"/>
      <c r="GSS9"/>
      <c r="GST9"/>
      <c r="GSU9"/>
      <c r="GSV9"/>
      <c r="GSW9"/>
      <c r="GSX9"/>
      <c r="GSY9"/>
      <c r="GSZ9"/>
      <c r="GTA9"/>
      <c r="GTB9"/>
      <c r="GTC9"/>
      <c r="GTD9"/>
      <c r="GTE9"/>
      <c r="GTF9"/>
      <c r="GTG9"/>
      <c r="GTH9"/>
      <c r="GTI9"/>
      <c r="GTJ9"/>
      <c r="GTK9"/>
      <c r="GTL9"/>
      <c r="GTM9"/>
      <c r="GTN9"/>
      <c r="GTO9"/>
      <c r="GTP9"/>
      <c r="GTQ9"/>
      <c r="GTR9"/>
      <c r="GTS9"/>
      <c r="GTT9"/>
      <c r="GTU9"/>
      <c r="GTV9"/>
      <c r="GTW9"/>
      <c r="GTX9"/>
      <c r="GTY9"/>
      <c r="GTZ9"/>
      <c r="GUA9"/>
      <c r="GUB9"/>
      <c r="GUC9"/>
      <c r="GUD9"/>
      <c r="GUE9"/>
      <c r="GUF9"/>
      <c r="GUG9"/>
      <c r="GUH9"/>
      <c r="GUI9"/>
      <c r="GUJ9"/>
      <c r="GUK9"/>
      <c r="GUL9"/>
      <c r="GUM9"/>
      <c r="GUN9"/>
      <c r="GUO9"/>
      <c r="GUP9"/>
      <c r="GUQ9"/>
      <c r="GUR9"/>
      <c r="GUS9"/>
      <c r="GUT9"/>
      <c r="GUU9"/>
      <c r="GUV9"/>
      <c r="GUW9"/>
      <c r="GUX9"/>
      <c r="GUY9"/>
      <c r="GUZ9"/>
      <c r="GVA9"/>
      <c r="GVB9"/>
      <c r="GVC9"/>
      <c r="GVD9"/>
      <c r="GVE9"/>
      <c r="GVF9"/>
      <c r="GVG9"/>
      <c r="GVH9"/>
      <c r="GVI9"/>
      <c r="GVJ9"/>
      <c r="GVK9"/>
      <c r="GVL9"/>
      <c r="GVM9"/>
      <c r="GVN9"/>
      <c r="GVO9"/>
      <c r="GVP9"/>
      <c r="GVQ9"/>
      <c r="GVR9"/>
      <c r="GVS9"/>
      <c r="GVT9"/>
      <c r="GVU9"/>
      <c r="GVV9"/>
      <c r="GVW9"/>
      <c r="GVX9"/>
      <c r="GVY9"/>
      <c r="GVZ9"/>
      <c r="GWA9"/>
      <c r="GWB9"/>
      <c r="GWC9"/>
      <c r="GWD9"/>
      <c r="GWE9"/>
      <c r="GWF9"/>
      <c r="GWG9"/>
      <c r="GWH9"/>
      <c r="GWI9"/>
      <c r="GWJ9"/>
      <c r="GWK9"/>
      <c r="GWL9"/>
      <c r="GWM9"/>
      <c r="GWN9"/>
      <c r="GWO9"/>
      <c r="GWP9"/>
      <c r="GWQ9"/>
      <c r="GWR9"/>
      <c r="GWS9"/>
      <c r="GWT9"/>
      <c r="GWU9"/>
      <c r="GWV9"/>
      <c r="GWW9"/>
      <c r="GWX9"/>
      <c r="GWY9"/>
      <c r="GWZ9"/>
      <c r="GXA9"/>
      <c r="GXB9"/>
      <c r="GXC9"/>
      <c r="GXD9"/>
      <c r="GXE9"/>
      <c r="GXF9"/>
      <c r="GXG9"/>
      <c r="GXH9"/>
      <c r="GXI9"/>
      <c r="GXJ9"/>
      <c r="GXK9"/>
      <c r="GXL9"/>
      <c r="GXM9"/>
      <c r="GXN9"/>
      <c r="GXO9"/>
      <c r="GXP9"/>
      <c r="GXQ9"/>
      <c r="GXR9"/>
      <c r="GXS9"/>
      <c r="GXT9"/>
      <c r="GXU9"/>
      <c r="GXV9"/>
      <c r="GXW9"/>
      <c r="GXX9"/>
      <c r="GXY9"/>
      <c r="GXZ9"/>
      <c r="GYA9"/>
      <c r="GYB9"/>
      <c r="GYC9"/>
      <c r="GYD9"/>
      <c r="GYE9"/>
      <c r="GYF9"/>
      <c r="GYG9"/>
      <c r="GYH9"/>
      <c r="GYI9"/>
      <c r="GYJ9"/>
      <c r="GYK9"/>
      <c r="GYL9"/>
      <c r="GYM9"/>
      <c r="GYN9"/>
      <c r="GYO9"/>
      <c r="GYP9"/>
      <c r="GYQ9"/>
      <c r="GYR9"/>
      <c r="GYS9"/>
      <c r="GYT9"/>
      <c r="GYU9"/>
      <c r="GYV9"/>
      <c r="GYW9"/>
      <c r="GYX9"/>
      <c r="GYY9"/>
      <c r="GYZ9"/>
      <c r="GZA9"/>
      <c r="GZB9"/>
      <c r="GZC9"/>
      <c r="GZD9"/>
      <c r="GZE9"/>
      <c r="GZF9"/>
      <c r="GZG9"/>
      <c r="GZH9"/>
      <c r="GZI9"/>
      <c r="GZJ9"/>
      <c r="GZK9"/>
      <c r="GZL9"/>
      <c r="GZM9"/>
      <c r="GZN9"/>
      <c r="GZO9"/>
      <c r="GZP9"/>
      <c r="GZQ9"/>
      <c r="GZR9"/>
      <c r="GZS9"/>
      <c r="GZT9"/>
      <c r="GZU9"/>
      <c r="GZV9"/>
      <c r="GZW9"/>
      <c r="GZX9"/>
      <c r="GZY9"/>
      <c r="GZZ9"/>
      <c r="HAA9"/>
      <c r="HAB9"/>
      <c r="HAC9"/>
      <c r="HAD9"/>
      <c r="HAE9"/>
      <c r="HAF9"/>
      <c r="HAG9"/>
      <c r="HAH9"/>
      <c r="HAI9"/>
      <c r="HAJ9"/>
      <c r="HAK9"/>
      <c r="HAL9"/>
      <c r="HAM9"/>
      <c r="HAN9"/>
      <c r="HAO9"/>
      <c r="HAP9"/>
      <c r="HAQ9"/>
      <c r="HAR9"/>
      <c r="HAS9"/>
      <c r="HAT9"/>
      <c r="HAU9"/>
      <c r="HAV9"/>
      <c r="HAW9"/>
      <c r="HAX9"/>
      <c r="HAY9"/>
      <c r="HAZ9"/>
      <c r="HBA9"/>
      <c r="HBB9"/>
      <c r="HBC9"/>
      <c r="HBD9"/>
      <c r="HBE9"/>
      <c r="HBF9"/>
      <c r="HBG9"/>
      <c r="HBH9"/>
      <c r="HBI9"/>
      <c r="HBJ9"/>
      <c r="HBK9"/>
      <c r="HBL9"/>
      <c r="HBM9"/>
      <c r="HBN9"/>
      <c r="HBO9"/>
      <c r="HBP9"/>
      <c r="HBQ9"/>
      <c r="HBR9"/>
      <c r="HBS9"/>
      <c r="HBT9"/>
      <c r="HBU9"/>
      <c r="HBV9"/>
      <c r="HBW9"/>
      <c r="HBX9"/>
      <c r="HBY9"/>
      <c r="HBZ9"/>
      <c r="HCA9"/>
      <c r="HCB9"/>
      <c r="HCC9"/>
      <c r="HCD9"/>
      <c r="HCE9"/>
      <c r="HCF9"/>
      <c r="HCG9"/>
      <c r="HCH9"/>
      <c r="HCI9"/>
      <c r="HCJ9"/>
      <c r="HCK9"/>
      <c r="HCL9"/>
      <c r="HCM9"/>
      <c r="HCN9"/>
      <c r="HCO9"/>
      <c r="HCP9"/>
      <c r="HCQ9"/>
      <c r="HCR9"/>
      <c r="HCS9"/>
      <c r="HCT9"/>
      <c r="HCU9"/>
      <c r="HCV9"/>
      <c r="HCW9"/>
      <c r="HCX9"/>
      <c r="HCY9"/>
      <c r="HCZ9"/>
      <c r="HDA9"/>
      <c r="HDB9"/>
      <c r="HDC9"/>
      <c r="HDD9"/>
      <c r="HDE9"/>
      <c r="HDF9"/>
      <c r="HDG9"/>
      <c r="HDH9"/>
      <c r="HDI9"/>
      <c r="HDJ9"/>
      <c r="HDK9"/>
      <c r="HDL9"/>
      <c r="HDM9"/>
      <c r="HDN9"/>
      <c r="HDO9"/>
      <c r="HDP9"/>
      <c r="HDQ9"/>
      <c r="HDR9"/>
      <c r="HDS9"/>
      <c r="HDT9"/>
      <c r="HDU9"/>
      <c r="HDV9"/>
      <c r="HDW9"/>
      <c r="HDX9"/>
      <c r="HDY9"/>
      <c r="HDZ9"/>
      <c r="HEA9"/>
      <c r="HEB9"/>
      <c r="HEC9"/>
      <c r="HED9"/>
      <c r="HEE9"/>
      <c r="HEF9"/>
      <c r="HEG9"/>
      <c r="HEH9"/>
      <c r="HEI9"/>
      <c r="HEJ9"/>
      <c r="HEK9"/>
      <c r="HEL9"/>
      <c r="HEM9"/>
      <c r="HEN9"/>
      <c r="HEO9"/>
      <c r="HEP9"/>
      <c r="HEQ9"/>
      <c r="HER9"/>
      <c r="HES9"/>
      <c r="HET9"/>
      <c r="HEU9"/>
      <c r="HEV9"/>
      <c r="HEW9"/>
      <c r="HEX9"/>
      <c r="HEY9"/>
      <c r="HEZ9"/>
      <c r="HFA9"/>
      <c r="HFB9"/>
      <c r="HFC9"/>
      <c r="HFD9"/>
      <c r="HFE9"/>
      <c r="HFF9"/>
      <c r="HFG9"/>
      <c r="HFH9"/>
      <c r="HFI9"/>
      <c r="HFJ9"/>
      <c r="HFK9"/>
      <c r="HFL9"/>
      <c r="HFM9"/>
      <c r="HFN9"/>
      <c r="HFO9"/>
      <c r="HFP9"/>
      <c r="HFQ9"/>
      <c r="HFR9"/>
      <c r="HFS9"/>
      <c r="HFT9"/>
      <c r="HFU9"/>
      <c r="HFV9"/>
      <c r="HFW9"/>
      <c r="HFX9"/>
      <c r="HFY9"/>
      <c r="HFZ9"/>
      <c r="HGA9"/>
      <c r="HGB9"/>
      <c r="HGC9"/>
      <c r="HGD9"/>
      <c r="HGE9"/>
      <c r="HGF9"/>
      <c r="HGG9"/>
      <c r="HGH9"/>
      <c r="HGI9"/>
      <c r="HGJ9"/>
      <c r="HGK9"/>
      <c r="HGL9"/>
      <c r="HGM9"/>
      <c r="HGN9"/>
      <c r="HGO9"/>
      <c r="HGP9"/>
      <c r="HGQ9"/>
      <c r="HGR9"/>
      <c r="HGS9"/>
      <c r="HGT9"/>
      <c r="HGU9"/>
      <c r="HGV9"/>
      <c r="HGW9"/>
      <c r="HGX9"/>
      <c r="HGY9"/>
      <c r="HGZ9"/>
      <c r="HHA9"/>
      <c r="HHB9"/>
      <c r="HHC9"/>
      <c r="HHD9"/>
      <c r="HHE9"/>
      <c r="HHF9"/>
      <c r="HHG9"/>
      <c r="HHH9"/>
      <c r="HHI9"/>
      <c r="HHJ9"/>
      <c r="HHK9"/>
      <c r="HHL9"/>
      <c r="HHM9"/>
      <c r="HHN9"/>
      <c r="HHO9"/>
      <c r="HHP9"/>
      <c r="HHQ9"/>
      <c r="HHR9"/>
      <c r="HHS9"/>
      <c r="HHT9"/>
      <c r="HHU9"/>
      <c r="HHV9"/>
      <c r="HHW9"/>
      <c r="HHX9"/>
      <c r="HHY9"/>
      <c r="HHZ9"/>
      <c r="HIA9"/>
      <c r="HIB9"/>
      <c r="HIC9"/>
      <c r="HID9"/>
      <c r="HIE9"/>
      <c r="HIF9"/>
      <c r="HIG9"/>
      <c r="HIH9"/>
      <c r="HII9"/>
      <c r="HIJ9"/>
      <c r="HIK9"/>
      <c r="HIL9"/>
      <c r="HIM9"/>
      <c r="HIN9"/>
      <c r="HIO9"/>
      <c r="HIP9"/>
      <c r="HIQ9"/>
      <c r="HIR9"/>
      <c r="HIS9"/>
      <c r="HIT9"/>
      <c r="HIU9"/>
      <c r="HIV9"/>
      <c r="HIW9"/>
      <c r="HIX9"/>
      <c r="HIY9"/>
      <c r="HIZ9"/>
      <c r="HJA9"/>
      <c r="HJB9"/>
      <c r="HJC9"/>
      <c r="HJD9"/>
      <c r="HJE9"/>
      <c r="HJF9"/>
      <c r="HJG9"/>
      <c r="HJH9"/>
      <c r="HJI9"/>
      <c r="HJJ9"/>
      <c r="HJK9"/>
      <c r="HJL9"/>
      <c r="HJM9"/>
      <c r="HJN9"/>
      <c r="HJO9"/>
      <c r="HJP9"/>
      <c r="HJQ9"/>
      <c r="HJR9"/>
      <c r="HJS9"/>
      <c r="HJT9"/>
      <c r="HJU9"/>
      <c r="HJV9"/>
      <c r="HJW9"/>
      <c r="HJX9"/>
      <c r="HJY9"/>
      <c r="HJZ9"/>
      <c r="HKA9"/>
      <c r="HKB9"/>
      <c r="HKC9"/>
      <c r="HKD9"/>
      <c r="HKE9"/>
      <c r="HKF9"/>
      <c r="HKG9"/>
      <c r="HKH9"/>
      <c r="HKI9"/>
      <c r="HKJ9"/>
      <c r="HKK9"/>
      <c r="HKL9"/>
      <c r="HKM9"/>
      <c r="HKN9"/>
      <c r="HKO9"/>
      <c r="HKP9"/>
      <c r="HKQ9"/>
      <c r="HKR9"/>
      <c r="HKS9"/>
      <c r="HKT9"/>
      <c r="HKU9"/>
      <c r="HKV9"/>
      <c r="HKW9"/>
      <c r="HKX9"/>
      <c r="HKY9"/>
      <c r="HKZ9"/>
      <c r="HLA9"/>
      <c r="HLB9"/>
      <c r="HLC9"/>
      <c r="HLD9"/>
      <c r="HLE9"/>
      <c r="HLF9"/>
      <c r="HLG9"/>
      <c r="HLH9"/>
      <c r="HLI9"/>
      <c r="HLJ9"/>
      <c r="HLK9"/>
      <c r="HLL9"/>
      <c r="HLM9"/>
      <c r="HLN9"/>
      <c r="HLO9"/>
      <c r="HLP9"/>
      <c r="HLQ9"/>
      <c r="HLR9"/>
      <c r="HLS9"/>
      <c r="HLT9"/>
      <c r="HLU9"/>
      <c r="HLV9"/>
      <c r="HLW9"/>
      <c r="HLX9"/>
      <c r="HLY9"/>
      <c r="HLZ9"/>
      <c r="HMA9"/>
      <c r="HMB9"/>
      <c r="HMC9"/>
      <c r="HMD9"/>
      <c r="HME9"/>
      <c r="HMF9"/>
      <c r="HMG9"/>
      <c r="HMH9"/>
      <c r="HMI9"/>
      <c r="HMJ9"/>
      <c r="HMK9"/>
      <c r="HML9"/>
      <c r="HMM9"/>
      <c r="HMN9"/>
      <c r="HMO9"/>
      <c r="HMP9"/>
      <c r="HMQ9"/>
      <c r="HMR9"/>
      <c r="HMS9"/>
      <c r="HMT9"/>
      <c r="HMU9"/>
      <c r="HMV9"/>
      <c r="HMW9"/>
      <c r="HMX9"/>
      <c r="HMY9"/>
      <c r="HMZ9"/>
      <c r="HNA9"/>
      <c r="HNB9"/>
      <c r="HNC9"/>
      <c r="HND9"/>
      <c r="HNE9"/>
      <c r="HNF9"/>
      <c r="HNG9"/>
      <c r="HNH9"/>
      <c r="HNI9"/>
      <c r="HNJ9"/>
      <c r="HNK9"/>
      <c r="HNL9"/>
      <c r="HNM9"/>
      <c r="HNN9"/>
      <c r="HNO9"/>
      <c r="HNP9"/>
      <c r="HNQ9"/>
      <c r="HNR9"/>
      <c r="HNS9"/>
      <c r="HNT9"/>
      <c r="HNU9"/>
      <c r="HNV9"/>
      <c r="HNW9"/>
      <c r="HNX9"/>
      <c r="HNY9"/>
      <c r="HNZ9"/>
      <c r="HOA9"/>
      <c r="HOB9"/>
      <c r="HOC9"/>
      <c r="HOD9"/>
      <c r="HOE9"/>
      <c r="HOF9"/>
      <c r="HOG9"/>
      <c r="HOH9"/>
      <c r="HOI9"/>
      <c r="HOJ9"/>
      <c r="HOK9"/>
      <c r="HOL9"/>
      <c r="HOM9"/>
      <c r="HON9"/>
      <c r="HOO9"/>
      <c r="HOP9"/>
      <c r="HOQ9"/>
      <c r="HOR9"/>
      <c r="HOS9"/>
      <c r="HOT9"/>
      <c r="HOU9"/>
      <c r="HOV9"/>
      <c r="HOW9"/>
      <c r="HOX9"/>
      <c r="HOY9"/>
      <c r="HOZ9"/>
      <c r="HPA9"/>
      <c r="HPB9"/>
      <c r="HPC9"/>
      <c r="HPD9"/>
      <c r="HPE9"/>
      <c r="HPF9"/>
      <c r="HPG9"/>
      <c r="HPH9"/>
      <c r="HPI9"/>
      <c r="HPJ9"/>
      <c r="HPK9"/>
      <c r="HPL9"/>
      <c r="HPM9"/>
      <c r="HPN9"/>
      <c r="HPO9"/>
      <c r="HPP9"/>
      <c r="HPQ9"/>
      <c r="HPR9"/>
      <c r="HPS9"/>
      <c r="HPT9"/>
      <c r="HPU9"/>
      <c r="HPV9"/>
      <c r="HPW9"/>
      <c r="HPX9"/>
      <c r="HPY9"/>
      <c r="HPZ9"/>
      <c r="HQA9"/>
      <c r="HQB9"/>
      <c r="HQC9"/>
      <c r="HQD9"/>
      <c r="HQE9"/>
      <c r="HQF9"/>
      <c r="HQG9"/>
      <c r="HQH9"/>
      <c r="HQI9"/>
      <c r="HQJ9"/>
      <c r="HQK9"/>
      <c r="HQL9"/>
      <c r="HQM9"/>
      <c r="HQN9"/>
      <c r="HQO9"/>
      <c r="HQP9"/>
      <c r="HQQ9"/>
      <c r="HQR9"/>
      <c r="HQS9"/>
      <c r="HQT9"/>
      <c r="HQU9"/>
      <c r="HQV9"/>
      <c r="HQW9"/>
      <c r="HQX9"/>
      <c r="HQY9"/>
      <c r="HQZ9"/>
      <c r="HRA9"/>
      <c r="HRB9"/>
      <c r="HRC9"/>
      <c r="HRD9"/>
      <c r="HRE9"/>
      <c r="HRF9"/>
      <c r="HRG9"/>
      <c r="HRH9"/>
      <c r="HRI9"/>
      <c r="HRJ9"/>
      <c r="HRK9"/>
      <c r="HRL9"/>
      <c r="HRM9"/>
      <c r="HRN9"/>
      <c r="HRO9"/>
      <c r="HRP9"/>
      <c r="HRQ9"/>
      <c r="HRR9"/>
      <c r="HRS9"/>
      <c r="HRT9"/>
      <c r="HRU9"/>
      <c r="HRV9"/>
      <c r="HRW9"/>
      <c r="HRX9"/>
      <c r="HRY9"/>
      <c r="HRZ9"/>
      <c r="HSA9"/>
      <c r="HSB9"/>
      <c r="HSC9"/>
      <c r="HSD9"/>
      <c r="HSE9"/>
      <c r="HSF9"/>
      <c r="HSG9"/>
      <c r="HSH9"/>
      <c r="HSI9"/>
      <c r="HSJ9"/>
      <c r="HSK9"/>
      <c r="HSL9"/>
      <c r="HSM9"/>
      <c r="HSN9"/>
      <c r="HSO9"/>
      <c r="HSP9"/>
      <c r="HSQ9"/>
      <c r="HSR9"/>
      <c r="HSS9"/>
      <c r="HST9"/>
      <c r="HSU9"/>
      <c r="HSV9"/>
      <c r="HSW9"/>
      <c r="HSX9"/>
      <c r="HSY9"/>
      <c r="HSZ9"/>
      <c r="HTA9"/>
      <c r="HTB9"/>
      <c r="HTC9"/>
      <c r="HTD9"/>
      <c r="HTE9"/>
      <c r="HTF9"/>
      <c r="HTG9"/>
      <c r="HTH9"/>
      <c r="HTI9"/>
      <c r="HTJ9"/>
      <c r="HTK9"/>
      <c r="HTL9"/>
      <c r="HTM9"/>
      <c r="HTN9"/>
      <c r="HTO9"/>
      <c r="HTP9"/>
      <c r="HTQ9"/>
      <c r="HTR9"/>
      <c r="HTS9"/>
      <c r="HTT9"/>
      <c r="HTU9"/>
      <c r="HTV9"/>
      <c r="HTW9"/>
      <c r="HTX9"/>
      <c r="HTY9"/>
      <c r="HTZ9"/>
      <c r="HUA9"/>
      <c r="HUB9"/>
      <c r="HUC9"/>
      <c r="HUD9"/>
      <c r="HUE9"/>
      <c r="HUF9"/>
      <c r="HUG9"/>
      <c r="HUH9"/>
      <c r="HUI9"/>
      <c r="HUJ9"/>
      <c r="HUK9"/>
      <c r="HUL9"/>
      <c r="HUM9"/>
      <c r="HUN9"/>
      <c r="HUO9"/>
      <c r="HUP9"/>
      <c r="HUQ9"/>
      <c r="HUR9"/>
      <c r="HUS9"/>
      <c r="HUT9"/>
      <c r="HUU9"/>
      <c r="HUV9"/>
      <c r="HUW9"/>
      <c r="HUX9"/>
      <c r="HUY9"/>
      <c r="HUZ9"/>
      <c r="HVA9"/>
      <c r="HVB9"/>
      <c r="HVC9"/>
      <c r="HVD9"/>
      <c r="HVE9"/>
      <c r="HVF9"/>
      <c r="HVG9"/>
      <c r="HVH9"/>
      <c r="HVI9"/>
      <c r="HVJ9"/>
      <c r="HVK9"/>
      <c r="HVL9"/>
      <c r="HVM9"/>
      <c r="HVN9"/>
      <c r="HVO9"/>
      <c r="HVP9"/>
      <c r="HVQ9"/>
      <c r="HVR9"/>
      <c r="HVS9"/>
      <c r="HVT9"/>
      <c r="HVU9"/>
      <c r="HVV9"/>
      <c r="HVW9"/>
      <c r="HVX9"/>
      <c r="HVY9"/>
      <c r="HVZ9"/>
      <c r="HWA9"/>
      <c r="HWB9"/>
      <c r="HWC9"/>
      <c r="HWD9"/>
      <c r="HWE9"/>
      <c r="HWF9"/>
      <c r="HWG9"/>
      <c r="HWH9"/>
      <c r="HWI9"/>
      <c r="HWJ9"/>
      <c r="HWK9"/>
      <c r="HWL9"/>
      <c r="HWM9"/>
      <c r="HWN9"/>
      <c r="HWO9"/>
      <c r="HWP9"/>
      <c r="HWQ9"/>
      <c r="HWR9"/>
      <c r="HWS9"/>
      <c r="HWT9"/>
      <c r="HWU9"/>
      <c r="HWV9"/>
      <c r="HWW9"/>
      <c r="HWX9"/>
      <c r="HWY9"/>
      <c r="HWZ9"/>
      <c r="HXA9"/>
      <c r="HXB9"/>
      <c r="HXC9"/>
      <c r="HXD9"/>
      <c r="HXE9"/>
      <c r="HXF9"/>
      <c r="HXG9"/>
      <c r="HXH9"/>
      <c r="HXI9"/>
      <c r="HXJ9"/>
      <c r="HXK9"/>
      <c r="HXL9"/>
      <c r="HXM9"/>
      <c r="HXN9"/>
      <c r="HXO9"/>
      <c r="HXP9"/>
      <c r="HXQ9"/>
      <c r="HXR9"/>
      <c r="HXS9"/>
      <c r="HXT9"/>
      <c r="HXU9"/>
      <c r="HXV9"/>
      <c r="HXW9"/>
      <c r="HXX9"/>
      <c r="HXY9"/>
      <c r="HXZ9"/>
      <c r="HYA9"/>
      <c r="HYB9"/>
      <c r="HYC9"/>
      <c r="HYD9"/>
      <c r="HYE9"/>
      <c r="HYF9"/>
      <c r="HYG9"/>
      <c r="HYH9"/>
      <c r="HYI9"/>
      <c r="HYJ9"/>
      <c r="HYK9"/>
      <c r="HYL9"/>
      <c r="HYM9"/>
      <c r="HYN9"/>
      <c r="HYO9"/>
      <c r="HYP9"/>
      <c r="HYQ9"/>
      <c r="HYR9"/>
      <c r="HYS9"/>
      <c r="HYT9"/>
      <c r="HYU9"/>
      <c r="HYV9"/>
      <c r="HYW9"/>
      <c r="HYX9"/>
      <c r="HYY9"/>
      <c r="HYZ9"/>
      <c r="HZA9"/>
      <c r="HZB9"/>
      <c r="HZC9"/>
      <c r="HZD9"/>
      <c r="HZE9"/>
      <c r="HZF9"/>
      <c r="HZG9"/>
      <c r="HZH9"/>
      <c r="HZI9"/>
      <c r="HZJ9"/>
      <c r="HZK9"/>
      <c r="HZL9"/>
      <c r="HZM9"/>
      <c r="HZN9"/>
      <c r="HZO9"/>
      <c r="HZP9"/>
      <c r="HZQ9"/>
      <c r="HZR9"/>
      <c r="HZS9"/>
      <c r="HZT9"/>
      <c r="HZU9"/>
      <c r="HZV9"/>
      <c r="HZW9"/>
      <c r="HZX9"/>
      <c r="HZY9"/>
      <c r="HZZ9"/>
      <c r="IAA9"/>
      <c r="IAB9"/>
      <c r="IAC9"/>
      <c r="IAD9"/>
      <c r="IAE9"/>
      <c r="IAF9"/>
      <c r="IAG9"/>
      <c r="IAH9"/>
      <c r="IAI9"/>
      <c r="IAJ9"/>
      <c r="IAK9"/>
      <c r="IAL9"/>
      <c r="IAM9"/>
      <c r="IAN9"/>
      <c r="IAO9"/>
      <c r="IAP9"/>
      <c r="IAQ9"/>
      <c r="IAR9"/>
      <c r="IAS9"/>
      <c r="IAT9"/>
      <c r="IAU9"/>
      <c r="IAV9"/>
      <c r="IAW9"/>
      <c r="IAX9"/>
      <c r="IAY9"/>
      <c r="IAZ9"/>
      <c r="IBA9"/>
      <c r="IBB9"/>
      <c r="IBC9"/>
      <c r="IBD9"/>
      <c r="IBE9"/>
      <c r="IBF9"/>
      <c r="IBG9"/>
      <c r="IBH9"/>
      <c r="IBI9"/>
      <c r="IBJ9"/>
      <c r="IBK9"/>
      <c r="IBL9"/>
      <c r="IBM9"/>
      <c r="IBN9"/>
      <c r="IBO9"/>
      <c r="IBP9"/>
      <c r="IBQ9"/>
      <c r="IBR9"/>
      <c r="IBS9"/>
      <c r="IBT9"/>
      <c r="IBU9"/>
      <c r="IBV9"/>
      <c r="IBW9"/>
      <c r="IBX9"/>
      <c r="IBY9"/>
      <c r="IBZ9"/>
      <c r="ICA9"/>
      <c r="ICB9"/>
      <c r="ICC9"/>
      <c r="ICD9"/>
      <c r="ICE9"/>
      <c r="ICF9"/>
      <c r="ICG9"/>
      <c r="ICH9"/>
      <c r="ICI9"/>
      <c r="ICJ9"/>
      <c r="ICK9"/>
      <c r="ICL9"/>
      <c r="ICM9"/>
      <c r="ICN9"/>
      <c r="ICO9"/>
      <c r="ICP9"/>
      <c r="ICQ9"/>
      <c r="ICR9"/>
      <c r="ICS9"/>
      <c r="ICT9"/>
      <c r="ICU9"/>
      <c r="ICV9"/>
      <c r="ICW9"/>
      <c r="ICX9"/>
      <c r="ICY9"/>
      <c r="ICZ9"/>
      <c r="IDA9"/>
      <c r="IDB9"/>
      <c r="IDC9"/>
      <c r="IDD9"/>
      <c r="IDE9"/>
      <c r="IDF9"/>
      <c r="IDG9"/>
      <c r="IDH9"/>
      <c r="IDI9"/>
      <c r="IDJ9"/>
      <c r="IDK9"/>
      <c r="IDL9"/>
      <c r="IDM9"/>
      <c r="IDN9"/>
      <c r="IDO9"/>
      <c r="IDP9"/>
      <c r="IDQ9"/>
      <c r="IDR9"/>
      <c r="IDS9"/>
      <c r="IDT9"/>
      <c r="IDU9"/>
      <c r="IDV9"/>
      <c r="IDW9"/>
      <c r="IDX9"/>
      <c r="IDY9"/>
      <c r="IDZ9"/>
      <c r="IEA9"/>
      <c r="IEB9"/>
      <c r="IEC9"/>
      <c r="IED9"/>
      <c r="IEE9"/>
      <c r="IEF9"/>
      <c r="IEG9"/>
      <c r="IEH9"/>
      <c r="IEI9"/>
      <c r="IEJ9"/>
      <c r="IEK9"/>
      <c r="IEL9"/>
      <c r="IEM9"/>
      <c r="IEN9"/>
      <c r="IEO9"/>
      <c r="IEP9"/>
      <c r="IEQ9"/>
      <c r="IER9"/>
      <c r="IES9"/>
      <c r="IET9"/>
      <c r="IEU9"/>
      <c r="IEV9"/>
      <c r="IEW9"/>
      <c r="IEX9"/>
      <c r="IEY9"/>
      <c r="IEZ9"/>
      <c r="IFA9"/>
      <c r="IFB9"/>
      <c r="IFC9"/>
      <c r="IFD9"/>
      <c r="IFE9"/>
      <c r="IFF9"/>
      <c r="IFG9"/>
      <c r="IFH9"/>
      <c r="IFI9"/>
      <c r="IFJ9"/>
      <c r="IFK9"/>
      <c r="IFL9"/>
      <c r="IFM9"/>
      <c r="IFN9"/>
      <c r="IFO9"/>
      <c r="IFP9"/>
      <c r="IFQ9"/>
      <c r="IFR9"/>
      <c r="IFS9"/>
      <c r="IFT9"/>
      <c r="IFU9"/>
      <c r="IFV9"/>
      <c r="IFW9"/>
      <c r="IFX9"/>
      <c r="IFY9"/>
      <c r="IFZ9"/>
      <c r="IGA9"/>
      <c r="IGB9"/>
      <c r="IGC9"/>
      <c r="IGD9"/>
      <c r="IGE9"/>
      <c r="IGF9"/>
      <c r="IGG9"/>
      <c r="IGH9"/>
      <c r="IGI9"/>
      <c r="IGJ9"/>
      <c r="IGK9"/>
      <c r="IGL9"/>
      <c r="IGM9"/>
      <c r="IGN9"/>
      <c r="IGO9"/>
      <c r="IGP9"/>
      <c r="IGQ9"/>
      <c r="IGR9"/>
      <c r="IGS9"/>
      <c r="IGT9"/>
      <c r="IGU9"/>
      <c r="IGV9"/>
      <c r="IGW9"/>
      <c r="IGX9"/>
      <c r="IGY9"/>
      <c r="IGZ9"/>
      <c r="IHA9"/>
      <c r="IHB9"/>
      <c r="IHC9"/>
      <c r="IHD9"/>
      <c r="IHE9"/>
      <c r="IHF9"/>
      <c r="IHG9"/>
      <c r="IHH9"/>
      <c r="IHI9"/>
      <c r="IHJ9"/>
      <c r="IHK9"/>
      <c r="IHL9"/>
      <c r="IHM9"/>
      <c r="IHN9"/>
      <c r="IHO9"/>
      <c r="IHP9"/>
      <c r="IHQ9"/>
      <c r="IHR9"/>
      <c r="IHS9"/>
      <c r="IHT9"/>
      <c r="IHU9"/>
      <c r="IHV9"/>
      <c r="IHW9"/>
      <c r="IHX9"/>
      <c r="IHY9"/>
      <c r="IHZ9"/>
      <c r="IIA9"/>
      <c r="IIB9"/>
      <c r="IIC9"/>
      <c r="IID9"/>
      <c r="IIE9"/>
      <c r="IIF9"/>
      <c r="IIG9"/>
      <c r="IIH9"/>
      <c r="III9"/>
      <c r="IIJ9"/>
      <c r="IIK9"/>
      <c r="IIL9"/>
      <c r="IIM9"/>
      <c r="IIN9"/>
      <c r="IIO9"/>
      <c r="IIP9"/>
      <c r="IIQ9"/>
      <c r="IIR9"/>
      <c r="IIS9"/>
      <c r="IIT9"/>
      <c r="IIU9"/>
      <c r="IIV9"/>
      <c r="IIW9"/>
      <c r="IIX9"/>
      <c r="IIY9"/>
      <c r="IIZ9"/>
      <c r="IJA9"/>
      <c r="IJB9"/>
      <c r="IJC9"/>
      <c r="IJD9"/>
      <c r="IJE9"/>
      <c r="IJF9"/>
      <c r="IJG9"/>
      <c r="IJH9"/>
      <c r="IJI9"/>
      <c r="IJJ9"/>
      <c r="IJK9"/>
      <c r="IJL9"/>
      <c r="IJM9"/>
      <c r="IJN9"/>
      <c r="IJO9"/>
      <c r="IJP9"/>
      <c r="IJQ9"/>
      <c r="IJR9"/>
      <c r="IJS9"/>
      <c r="IJT9"/>
      <c r="IJU9"/>
      <c r="IJV9"/>
      <c r="IJW9"/>
      <c r="IJX9"/>
      <c r="IJY9"/>
      <c r="IJZ9"/>
      <c r="IKA9"/>
      <c r="IKB9"/>
      <c r="IKC9"/>
      <c r="IKD9"/>
      <c r="IKE9"/>
      <c r="IKF9"/>
      <c r="IKG9"/>
      <c r="IKH9"/>
      <c r="IKI9"/>
      <c r="IKJ9"/>
      <c r="IKK9"/>
      <c r="IKL9"/>
      <c r="IKM9"/>
      <c r="IKN9"/>
      <c r="IKO9"/>
      <c r="IKP9"/>
      <c r="IKQ9"/>
      <c r="IKR9"/>
      <c r="IKS9"/>
      <c r="IKT9"/>
      <c r="IKU9"/>
      <c r="IKV9"/>
      <c r="IKW9"/>
      <c r="IKX9"/>
      <c r="IKY9"/>
      <c r="IKZ9"/>
      <c r="ILA9"/>
      <c r="ILB9"/>
      <c r="ILC9"/>
      <c r="ILD9"/>
      <c r="ILE9"/>
      <c r="ILF9"/>
      <c r="ILG9"/>
      <c r="ILH9"/>
      <c r="ILI9"/>
      <c r="ILJ9"/>
      <c r="ILK9"/>
      <c r="ILL9"/>
      <c r="ILM9"/>
      <c r="ILN9"/>
      <c r="ILO9"/>
      <c r="ILP9"/>
      <c r="ILQ9"/>
      <c r="ILR9"/>
      <c r="ILS9"/>
      <c r="ILT9"/>
      <c r="ILU9"/>
      <c r="ILV9"/>
      <c r="ILW9"/>
      <c r="ILX9"/>
      <c r="ILY9"/>
      <c r="ILZ9"/>
      <c r="IMA9"/>
      <c r="IMB9"/>
      <c r="IMC9"/>
      <c r="IMD9"/>
      <c r="IME9"/>
      <c r="IMF9"/>
      <c r="IMG9"/>
      <c r="IMH9"/>
      <c r="IMI9"/>
      <c r="IMJ9"/>
      <c r="IMK9"/>
      <c r="IML9"/>
      <c r="IMM9"/>
      <c r="IMN9"/>
      <c r="IMO9"/>
      <c r="IMP9"/>
      <c r="IMQ9"/>
      <c r="IMR9"/>
      <c r="IMS9"/>
      <c r="IMT9"/>
      <c r="IMU9"/>
      <c r="IMV9"/>
      <c r="IMW9"/>
      <c r="IMX9"/>
      <c r="IMY9"/>
      <c r="IMZ9"/>
      <c r="INA9"/>
      <c r="INB9"/>
      <c r="INC9"/>
      <c r="IND9"/>
      <c r="INE9"/>
      <c r="INF9"/>
      <c r="ING9"/>
      <c r="INH9"/>
      <c r="INI9"/>
      <c r="INJ9"/>
      <c r="INK9"/>
      <c r="INL9"/>
      <c r="INM9"/>
      <c r="INN9"/>
      <c r="INO9"/>
      <c r="INP9"/>
      <c r="INQ9"/>
      <c r="INR9"/>
      <c r="INS9"/>
      <c r="INT9"/>
      <c r="INU9"/>
      <c r="INV9"/>
      <c r="INW9"/>
      <c r="INX9"/>
      <c r="INY9"/>
      <c r="INZ9"/>
      <c r="IOA9"/>
      <c r="IOB9"/>
      <c r="IOC9"/>
      <c r="IOD9"/>
      <c r="IOE9"/>
      <c r="IOF9"/>
      <c r="IOG9"/>
      <c r="IOH9"/>
      <c r="IOI9"/>
      <c r="IOJ9"/>
      <c r="IOK9"/>
      <c r="IOL9"/>
      <c r="IOM9"/>
      <c r="ION9"/>
      <c r="IOO9"/>
      <c r="IOP9"/>
      <c r="IOQ9"/>
      <c r="IOR9"/>
      <c r="IOS9"/>
      <c r="IOT9"/>
      <c r="IOU9"/>
      <c r="IOV9"/>
      <c r="IOW9"/>
      <c r="IOX9"/>
      <c r="IOY9"/>
      <c r="IOZ9"/>
      <c r="IPA9"/>
      <c r="IPB9"/>
      <c r="IPC9"/>
      <c r="IPD9"/>
      <c r="IPE9"/>
      <c r="IPF9"/>
      <c r="IPG9"/>
      <c r="IPH9"/>
      <c r="IPI9"/>
      <c r="IPJ9"/>
      <c r="IPK9"/>
      <c r="IPL9"/>
      <c r="IPM9"/>
      <c r="IPN9"/>
      <c r="IPO9"/>
      <c r="IPP9"/>
      <c r="IPQ9"/>
      <c r="IPR9"/>
      <c r="IPS9"/>
      <c r="IPT9"/>
      <c r="IPU9"/>
      <c r="IPV9"/>
      <c r="IPW9"/>
      <c r="IPX9"/>
      <c r="IPY9"/>
      <c r="IPZ9"/>
      <c r="IQA9"/>
      <c r="IQB9"/>
      <c r="IQC9"/>
      <c r="IQD9"/>
      <c r="IQE9"/>
      <c r="IQF9"/>
      <c r="IQG9"/>
      <c r="IQH9"/>
      <c r="IQI9"/>
      <c r="IQJ9"/>
      <c r="IQK9"/>
      <c r="IQL9"/>
      <c r="IQM9"/>
      <c r="IQN9"/>
      <c r="IQO9"/>
      <c r="IQP9"/>
      <c r="IQQ9"/>
      <c r="IQR9"/>
      <c r="IQS9"/>
      <c r="IQT9"/>
      <c r="IQU9"/>
      <c r="IQV9"/>
      <c r="IQW9"/>
      <c r="IQX9"/>
      <c r="IQY9"/>
      <c r="IQZ9"/>
      <c r="IRA9"/>
      <c r="IRB9"/>
      <c r="IRC9"/>
      <c r="IRD9"/>
      <c r="IRE9"/>
      <c r="IRF9"/>
      <c r="IRG9"/>
      <c r="IRH9"/>
      <c r="IRI9"/>
      <c r="IRJ9"/>
      <c r="IRK9"/>
      <c r="IRL9"/>
      <c r="IRM9"/>
      <c r="IRN9"/>
      <c r="IRO9"/>
      <c r="IRP9"/>
      <c r="IRQ9"/>
      <c r="IRR9"/>
      <c r="IRS9"/>
      <c r="IRT9"/>
      <c r="IRU9"/>
      <c r="IRV9"/>
      <c r="IRW9"/>
      <c r="IRX9"/>
      <c r="IRY9"/>
      <c r="IRZ9"/>
      <c r="ISA9"/>
      <c r="ISB9"/>
      <c r="ISC9"/>
      <c r="ISD9"/>
      <c r="ISE9"/>
      <c r="ISF9"/>
      <c r="ISG9"/>
      <c r="ISH9"/>
      <c r="ISI9"/>
      <c r="ISJ9"/>
      <c r="ISK9"/>
      <c r="ISL9"/>
      <c r="ISM9"/>
      <c r="ISN9"/>
      <c r="ISO9"/>
      <c r="ISP9"/>
      <c r="ISQ9"/>
      <c r="ISR9"/>
      <c r="ISS9"/>
      <c r="IST9"/>
      <c r="ISU9"/>
      <c r="ISV9"/>
      <c r="ISW9"/>
      <c r="ISX9"/>
      <c r="ISY9"/>
      <c r="ISZ9"/>
      <c r="ITA9"/>
      <c r="ITB9"/>
      <c r="ITC9"/>
      <c r="ITD9"/>
      <c r="ITE9"/>
      <c r="ITF9"/>
      <c r="ITG9"/>
      <c r="ITH9"/>
      <c r="ITI9"/>
      <c r="ITJ9"/>
      <c r="ITK9"/>
      <c r="ITL9"/>
      <c r="ITM9"/>
      <c r="ITN9"/>
      <c r="ITO9"/>
      <c r="ITP9"/>
      <c r="ITQ9"/>
      <c r="ITR9"/>
      <c r="ITS9"/>
      <c r="ITT9"/>
      <c r="ITU9"/>
      <c r="ITV9"/>
      <c r="ITW9"/>
      <c r="ITX9"/>
      <c r="ITY9"/>
      <c r="ITZ9"/>
      <c r="IUA9"/>
      <c r="IUB9"/>
      <c r="IUC9"/>
      <c r="IUD9"/>
      <c r="IUE9"/>
      <c r="IUF9"/>
      <c r="IUG9"/>
      <c r="IUH9"/>
      <c r="IUI9"/>
      <c r="IUJ9"/>
      <c r="IUK9"/>
      <c r="IUL9"/>
      <c r="IUM9"/>
      <c r="IUN9"/>
      <c r="IUO9"/>
      <c r="IUP9"/>
      <c r="IUQ9"/>
      <c r="IUR9"/>
      <c r="IUS9"/>
      <c r="IUT9"/>
      <c r="IUU9"/>
      <c r="IUV9"/>
      <c r="IUW9"/>
      <c r="IUX9"/>
      <c r="IUY9"/>
      <c r="IUZ9"/>
      <c r="IVA9"/>
      <c r="IVB9"/>
      <c r="IVC9"/>
      <c r="IVD9"/>
      <c r="IVE9"/>
      <c r="IVF9"/>
      <c r="IVG9"/>
      <c r="IVH9"/>
      <c r="IVI9"/>
      <c r="IVJ9"/>
      <c r="IVK9"/>
      <c r="IVL9"/>
      <c r="IVM9"/>
      <c r="IVN9"/>
      <c r="IVO9"/>
      <c r="IVP9"/>
      <c r="IVQ9"/>
      <c r="IVR9"/>
      <c r="IVS9"/>
      <c r="IVT9"/>
      <c r="IVU9"/>
      <c r="IVV9"/>
      <c r="IVW9"/>
      <c r="IVX9"/>
      <c r="IVY9"/>
      <c r="IVZ9"/>
      <c r="IWA9"/>
      <c r="IWB9"/>
      <c r="IWC9"/>
      <c r="IWD9"/>
      <c r="IWE9"/>
      <c r="IWF9"/>
      <c r="IWG9"/>
      <c r="IWH9"/>
      <c r="IWI9"/>
      <c r="IWJ9"/>
      <c r="IWK9"/>
      <c r="IWL9"/>
      <c r="IWM9"/>
      <c r="IWN9"/>
      <c r="IWO9"/>
      <c r="IWP9"/>
      <c r="IWQ9"/>
      <c r="IWR9"/>
      <c r="IWS9"/>
      <c r="IWT9"/>
      <c r="IWU9"/>
      <c r="IWV9"/>
      <c r="IWW9"/>
      <c r="IWX9"/>
      <c r="IWY9"/>
      <c r="IWZ9"/>
      <c r="IXA9"/>
      <c r="IXB9"/>
      <c r="IXC9"/>
      <c r="IXD9"/>
      <c r="IXE9"/>
      <c r="IXF9"/>
      <c r="IXG9"/>
      <c r="IXH9"/>
      <c r="IXI9"/>
      <c r="IXJ9"/>
      <c r="IXK9"/>
      <c r="IXL9"/>
      <c r="IXM9"/>
      <c r="IXN9"/>
      <c r="IXO9"/>
      <c r="IXP9"/>
      <c r="IXQ9"/>
      <c r="IXR9"/>
      <c r="IXS9"/>
      <c r="IXT9"/>
      <c r="IXU9"/>
      <c r="IXV9"/>
      <c r="IXW9"/>
      <c r="IXX9"/>
      <c r="IXY9"/>
      <c r="IXZ9"/>
      <c r="IYA9"/>
      <c r="IYB9"/>
      <c r="IYC9"/>
      <c r="IYD9"/>
      <c r="IYE9"/>
      <c r="IYF9"/>
      <c r="IYG9"/>
      <c r="IYH9"/>
      <c r="IYI9"/>
      <c r="IYJ9"/>
      <c r="IYK9"/>
      <c r="IYL9"/>
      <c r="IYM9"/>
      <c r="IYN9"/>
      <c r="IYO9"/>
      <c r="IYP9"/>
      <c r="IYQ9"/>
      <c r="IYR9"/>
      <c r="IYS9"/>
      <c r="IYT9"/>
      <c r="IYU9"/>
      <c r="IYV9"/>
      <c r="IYW9"/>
      <c r="IYX9"/>
      <c r="IYY9"/>
      <c r="IYZ9"/>
      <c r="IZA9"/>
      <c r="IZB9"/>
      <c r="IZC9"/>
      <c r="IZD9"/>
      <c r="IZE9"/>
      <c r="IZF9"/>
      <c r="IZG9"/>
      <c r="IZH9"/>
      <c r="IZI9"/>
      <c r="IZJ9"/>
      <c r="IZK9"/>
      <c r="IZL9"/>
      <c r="IZM9"/>
      <c r="IZN9"/>
      <c r="IZO9"/>
      <c r="IZP9"/>
      <c r="IZQ9"/>
      <c r="IZR9"/>
      <c r="IZS9"/>
      <c r="IZT9"/>
      <c r="IZU9"/>
      <c r="IZV9"/>
      <c r="IZW9"/>
      <c r="IZX9"/>
      <c r="IZY9"/>
      <c r="IZZ9"/>
      <c r="JAA9"/>
      <c r="JAB9"/>
      <c r="JAC9"/>
      <c r="JAD9"/>
      <c r="JAE9"/>
      <c r="JAF9"/>
      <c r="JAG9"/>
      <c r="JAH9"/>
      <c r="JAI9"/>
      <c r="JAJ9"/>
      <c r="JAK9"/>
      <c r="JAL9"/>
      <c r="JAM9"/>
      <c r="JAN9"/>
      <c r="JAO9"/>
      <c r="JAP9"/>
      <c r="JAQ9"/>
      <c r="JAR9"/>
      <c r="JAS9"/>
      <c r="JAT9"/>
      <c r="JAU9"/>
      <c r="JAV9"/>
      <c r="JAW9"/>
      <c r="JAX9"/>
      <c r="JAY9"/>
      <c r="JAZ9"/>
      <c r="JBA9"/>
      <c r="JBB9"/>
      <c r="JBC9"/>
      <c r="JBD9"/>
      <c r="JBE9"/>
      <c r="JBF9"/>
      <c r="JBG9"/>
      <c r="JBH9"/>
      <c r="JBI9"/>
      <c r="JBJ9"/>
      <c r="JBK9"/>
      <c r="JBL9"/>
      <c r="JBM9"/>
      <c r="JBN9"/>
      <c r="JBO9"/>
      <c r="JBP9"/>
      <c r="JBQ9"/>
      <c r="JBR9"/>
      <c r="JBS9"/>
      <c r="JBT9"/>
      <c r="JBU9"/>
      <c r="JBV9"/>
      <c r="JBW9"/>
      <c r="JBX9"/>
      <c r="JBY9"/>
      <c r="JBZ9"/>
      <c r="JCA9"/>
      <c r="JCB9"/>
      <c r="JCC9"/>
      <c r="JCD9"/>
      <c r="JCE9"/>
      <c r="JCF9"/>
      <c r="JCG9"/>
      <c r="JCH9"/>
      <c r="JCI9"/>
      <c r="JCJ9"/>
      <c r="JCK9"/>
      <c r="JCL9"/>
      <c r="JCM9"/>
      <c r="JCN9"/>
      <c r="JCO9"/>
      <c r="JCP9"/>
      <c r="JCQ9"/>
      <c r="JCR9"/>
      <c r="JCS9"/>
      <c r="JCT9"/>
      <c r="JCU9"/>
      <c r="JCV9"/>
      <c r="JCW9"/>
      <c r="JCX9"/>
      <c r="JCY9"/>
      <c r="JCZ9"/>
      <c r="JDA9"/>
      <c r="JDB9"/>
      <c r="JDC9"/>
      <c r="JDD9"/>
      <c r="JDE9"/>
      <c r="JDF9"/>
      <c r="JDG9"/>
      <c r="JDH9"/>
      <c r="JDI9"/>
      <c r="JDJ9"/>
      <c r="JDK9"/>
      <c r="JDL9"/>
      <c r="JDM9"/>
      <c r="JDN9"/>
      <c r="JDO9"/>
      <c r="JDP9"/>
      <c r="JDQ9"/>
      <c r="JDR9"/>
      <c r="JDS9"/>
      <c r="JDT9"/>
      <c r="JDU9"/>
      <c r="JDV9"/>
      <c r="JDW9"/>
      <c r="JDX9"/>
      <c r="JDY9"/>
      <c r="JDZ9"/>
      <c r="JEA9"/>
      <c r="JEB9"/>
      <c r="JEC9"/>
      <c r="JED9"/>
      <c r="JEE9"/>
      <c r="JEF9"/>
      <c r="JEG9"/>
      <c r="JEH9"/>
      <c r="JEI9"/>
      <c r="JEJ9"/>
      <c r="JEK9"/>
      <c r="JEL9"/>
      <c r="JEM9"/>
      <c r="JEN9"/>
      <c r="JEO9"/>
      <c r="JEP9"/>
      <c r="JEQ9"/>
      <c r="JER9"/>
      <c r="JES9"/>
      <c r="JET9"/>
      <c r="JEU9"/>
      <c r="JEV9"/>
      <c r="JEW9"/>
      <c r="JEX9"/>
      <c r="JEY9"/>
      <c r="JEZ9"/>
      <c r="JFA9"/>
      <c r="JFB9"/>
      <c r="JFC9"/>
      <c r="JFD9"/>
      <c r="JFE9"/>
      <c r="JFF9"/>
      <c r="JFG9"/>
      <c r="JFH9"/>
      <c r="JFI9"/>
      <c r="JFJ9"/>
      <c r="JFK9"/>
      <c r="JFL9"/>
      <c r="JFM9"/>
      <c r="JFN9"/>
      <c r="JFO9"/>
      <c r="JFP9"/>
      <c r="JFQ9"/>
      <c r="JFR9"/>
      <c r="JFS9"/>
      <c r="JFT9"/>
      <c r="JFU9"/>
      <c r="JFV9"/>
      <c r="JFW9"/>
      <c r="JFX9"/>
      <c r="JFY9"/>
      <c r="JFZ9"/>
      <c r="JGA9"/>
      <c r="JGB9"/>
      <c r="JGC9"/>
      <c r="JGD9"/>
      <c r="JGE9"/>
      <c r="JGF9"/>
      <c r="JGG9"/>
      <c r="JGH9"/>
      <c r="JGI9"/>
      <c r="JGJ9"/>
      <c r="JGK9"/>
      <c r="JGL9"/>
      <c r="JGM9"/>
      <c r="JGN9"/>
      <c r="JGO9"/>
      <c r="JGP9"/>
      <c r="JGQ9"/>
      <c r="JGR9"/>
      <c r="JGS9"/>
      <c r="JGT9"/>
      <c r="JGU9"/>
      <c r="JGV9"/>
      <c r="JGW9"/>
      <c r="JGX9"/>
      <c r="JGY9"/>
      <c r="JGZ9"/>
      <c r="JHA9"/>
      <c r="JHB9"/>
      <c r="JHC9"/>
      <c r="JHD9"/>
      <c r="JHE9"/>
      <c r="JHF9"/>
      <c r="JHG9"/>
      <c r="JHH9"/>
      <c r="JHI9"/>
      <c r="JHJ9"/>
      <c r="JHK9"/>
      <c r="JHL9"/>
      <c r="JHM9"/>
      <c r="JHN9"/>
      <c r="JHO9"/>
      <c r="JHP9"/>
      <c r="JHQ9"/>
      <c r="JHR9"/>
      <c r="JHS9"/>
      <c r="JHT9"/>
      <c r="JHU9"/>
      <c r="JHV9"/>
      <c r="JHW9"/>
      <c r="JHX9"/>
      <c r="JHY9"/>
      <c r="JHZ9"/>
      <c r="JIA9"/>
      <c r="JIB9"/>
      <c r="JIC9"/>
      <c r="JID9"/>
      <c r="JIE9"/>
      <c r="JIF9"/>
      <c r="JIG9"/>
      <c r="JIH9"/>
      <c r="JII9"/>
      <c r="JIJ9"/>
      <c r="JIK9"/>
      <c r="JIL9"/>
      <c r="JIM9"/>
      <c r="JIN9"/>
      <c r="JIO9"/>
      <c r="JIP9"/>
      <c r="JIQ9"/>
      <c r="JIR9"/>
      <c r="JIS9"/>
      <c r="JIT9"/>
      <c r="JIU9"/>
      <c r="JIV9"/>
      <c r="JIW9"/>
      <c r="JIX9"/>
      <c r="JIY9"/>
      <c r="JIZ9"/>
      <c r="JJA9"/>
      <c r="JJB9"/>
      <c r="JJC9"/>
      <c r="JJD9"/>
      <c r="JJE9"/>
      <c r="JJF9"/>
      <c r="JJG9"/>
      <c r="JJH9"/>
      <c r="JJI9"/>
      <c r="JJJ9"/>
      <c r="JJK9"/>
      <c r="JJL9"/>
      <c r="JJM9"/>
      <c r="JJN9"/>
      <c r="JJO9"/>
      <c r="JJP9"/>
      <c r="JJQ9"/>
      <c r="JJR9"/>
      <c r="JJS9"/>
      <c r="JJT9"/>
      <c r="JJU9"/>
      <c r="JJV9"/>
      <c r="JJW9"/>
      <c r="JJX9"/>
      <c r="JJY9"/>
      <c r="JJZ9"/>
      <c r="JKA9"/>
      <c r="JKB9"/>
      <c r="JKC9"/>
      <c r="JKD9"/>
      <c r="JKE9"/>
      <c r="JKF9"/>
      <c r="JKG9"/>
      <c r="JKH9"/>
      <c r="JKI9"/>
      <c r="JKJ9"/>
      <c r="JKK9"/>
      <c r="JKL9"/>
      <c r="JKM9"/>
      <c r="JKN9"/>
      <c r="JKO9"/>
      <c r="JKP9"/>
      <c r="JKQ9"/>
      <c r="JKR9"/>
      <c r="JKS9"/>
      <c r="JKT9"/>
      <c r="JKU9"/>
      <c r="JKV9"/>
      <c r="JKW9"/>
      <c r="JKX9"/>
      <c r="JKY9"/>
      <c r="JKZ9"/>
      <c r="JLA9"/>
      <c r="JLB9"/>
      <c r="JLC9"/>
      <c r="JLD9"/>
      <c r="JLE9"/>
      <c r="JLF9"/>
      <c r="JLG9"/>
      <c r="JLH9"/>
      <c r="JLI9"/>
      <c r="JLJ9"/>
      <c r="JLK9"/>
      <c r="JLL9"/>
      <c r="JLM9"/>
      <c r="JLN9"/>
      <c r="JLO9"/>
      <c r="JLP9"/>
      <c r="JLQ9"/>
      <c r="JLR9"/>
      <c r="JLS9"/>
      <c r="JLT9"/>
      <c r="JLU9"/>
      <c r="JLV9"/>
      <c r="JLW9"/>
      <c r="JLX9"/>
      <c r="JLY9"/>
      <c r="JLZ9"/>
      <c r="JMA9"/>
      <c r="JMB9"/>
      <c r="JMC9"/>
      <c r="JMD9"/>
      <c r="JME9"/>
      <c r="JMF9"/>
      <c r="JMG9"/>
      <c r="JMH9"/>
      <c r="JMI9"/>
      <c r="JMJ9"/>
      <c r="JMK9"/>
      <c r="JML9"/>
      <c r="JMM9"/>
      <c r="JMN9"/>
      <c r="JMO9"/>
      <c r="JMP9"/>
      <c r="JMQ9"/>
      <c r="JMR9"/>
      <c r="JMS9"/>
      <c r="JMT9"/>
      <c r="JMU9"/>
      <c r="JMV9"/>
      <c r="JMW9"/>
      <c r="JMX9"/>
      <c r="JMY9"/>
      <c r="JMZ9"/>
      <c r="JNA9"/>
      <c r="JNB9"/>
      <c r="JNC9"/>
      <c r="JND9"/>
      <c r="JNE9"/>
      <c r="JNF9"/>
      <c r="JNG9"/>
      <c r="JNH9"/>
      <c r="JNI9"/>
      <c r="JNJ9"/>
      <c r="JNK9"/>
      <c r="JNL9"/>
      <c r="JNM9"/>
      <c r="JNN9"/>
      <c r="JNO9"/>
      <c r="JNP9"/>
      <c r="JNQ9"/>
      <c r="JNR9"/>
      <c r="JNS9"/>
      <c r="JNT9"/>
      <c r="JNU9"/>
      <c r="JNV9"/>
      <c r="JNW9"/>
      <c r="JNX9"/>
      <c r="JNY9"/>
      <c r="JNZ9"/>
      <c r="JOA9"/>
      <c r="JOB9"/>
      <c r="JOC9"/>
      <c r="JOD9"/>
      <c r="JOE9"/>
      <c r="JOF9"/>
      <c r="JOG9"/>
      <c r="JOH9"/>
      <c r="JOI9"/>
      <c r="JOJ9"/>
      <c r="JOK9"/>
      <c r="JOL9"/>
      <c r="JOM9"/>
      <c r="JON9"/>
      <c r="JOO9"/>
      <c r="JOP9"/>
      <c r="JOQ9"/>
      <c r="JOR9"/>
      <c r="JOS9"/>
      <c r="JOT9"/>
      <c r="JOU9"/>
      <c r="JOV9"/>
      <c r="JOW9"/>
      <c r="JOX9"/>
      <c r="JOY9"/>
      <c r="JOZ9"/>
      <c r="JPA9"/>
      <c r="JPB9"/>
      <c r="JPC9"/>
      <c r="JPD9"/>
      <c r="JPE9"/>
      <c r="JPF9"/>
      <c r="JPG9"/>
      <c r="JPH9"/>
      <c r="JPI9"/>
      <c r="JPJ9"/>
      <c r="JPK9"/>
      <c r="JPL9"/>
      <c r="JPM9"/>
      <c r="JPN9"/>
      <c r="JPO9"/>
      <c r="JPP9"/>
      <c r="JPQ9"/>
      <c r="JPR9"/>
      <c r="JPS9"/>
      <c r="JPT9"/>
      <c r="JPU9"/>
      <c r="JPV9"/>
      <c r="JPW9"/>
      <c r="JPX9"/>
      <c r="JPY9"/>
      <c r="JPZ9"/>
      <c r="JQA9"/>
      <c r="JQB9"/>
      <c r="JQC9"/>
      <c r="JQD9"/>
      <c r="JQE9"/>
      <c r="JQF9"/>
      <c r="JQG9"/>
      <c r="JQH9"/>
      <c r="JQI9"/>
      <c r="JQJ9"/>
      <c r="JQK9"/>
      <c r="JQL9"/>
      <c r="JQM9"/>
      <c r="JQN9"/>
      <c r="JQO9"/>
      <c r="JQP9"/>
      <c r="JQQ9"/>
      <c r="JQR9"/>
      <c r="JQS9"/>
      <c r="JQT9"/>
      <c r="JQU9"/>
      <c r="JQV9"/>
      <c r="JQW9"/>
      <c r="JQX9"/>
      <c r="JQY9"/>
      <c r="JQZ9"/>
      <c r="JRA9"/>
      <c r="JRB9"/>
      <c r="JRC9"/>
      <c r="JRD9"/>
      <c r="JRE9"/>
      <c r="JRF9"/>
      <c r="JRG9"/>
      <c r="JRH9"/>
      <c r="JRI9"/>
      <c r="JRJ9"/>
      <c r="JRK9"/>
      <c r="JRL9"/>
      <c r="JRM9"/>
      <c r="JRN9"/>
      <c r="JRO9"/>
      <c r="JRP9"/>
      <c r="JRQ9"/>
      <c r="JRR9"/>
      <c r="JRS9"/>
      <c r="JRT9"/>
      <c r="JRU9"/>
      <c r="JRV9"/>
      <c r="JRW9"/>
      <c r="JRX9"/>
      <c r="JRY9"/>
      <c r="JRZ9"/>
      <c r="JSA9"/>
      <c r="JSB9"/>
      <c r="JSC9"/>
      <c r="JSD9"/>
      <c r="JSE9"/>
      <c r="JSF9"/>
      <c r="JSG9"/>
      <c r="JSH9"/>
      <c r="JSI9"/>
      <c r="JSJ9"/>
      <c r="JSK9"/>
      <c r="JSL9"/>
      <c r="JSM9"/>
      <c r="JSN9"/>
      <c r="JSO9"/>
      <c r="JSP9"/>
      <c r="JSQ9"/>
      <c r="JSR9"/>
      <c r="JSS9"/>
      <c r="JST9"/>
      <c r="JSU9"/>
      <c r="JSV9"/>
      <c r="JSW9"/>
      <c r="JSX9"/>
      <c r="JSY9"/>
      <c r="JSZ9"/>
      <c r="JTA9"/>
      <c r="JTB9"/>
      <c r="JTC9"/>
      <c r="JTD9"/>
      <c r="JTE9"/>
      <c r="JTF9"/>
      <c r="JTG9"/>
      <c r="JTH9"/>
      <c r="JTI9"/>
      <c r="JTJ9"/>
      <c r="JTK9"/>
      <c r="JTL9"/>
      <c r="JTM9"/>
      <c r="JTN9"/>
      <c r="JTO9"/>
      <c r="JTP9"/>
      <c r="JTQ9"/>
      <c r="JTR9"/>
      <c r="JTS9"/>
      <c r="JTT9"/>
      <c r="JTU9"/>
      <c r="JTV9"/>
      <c r="JTW9"/>
      <c r="JTX9"/>
      <c r="JTY9"/>
      <c r="JTZ9"/>
      <c r="JUA9"/>
      <c r="JUB9"/>
      <c r="JUC9"/>
      <c r="JUD9"/>
      <c r="JUE9"/>
      <c r="JUF9"/>
      <c r="JUG9"/>
      <c r="JUH9"/>
      <c r="JUI9"/>
      <c r="JUJ9"/>
      <c r="JUK9"/>
      <c r="JUL9"/>
      <c r="JUM9"/>
      <c r="JUN9"/>
      <c r="JUO9"/>
      <c r="JUP9"/>
      <c r="JUQ9"/>
      <c r="JUR9"/>
      <c r="JUS9"/>
      <c r="JUT9"/>
      <c r="JUU9"/>
      <c r="JUV9"/>
      <c r="JUW9"/>
      <c r="JUX9"/>
      <c r="JUY9"/>
      <c r="JUZ9"/>
      <c r="JVA9"/>
      <c r="JVB9"/>
      <c r="JVC9"/>
      <c r="JVD9"/>
      <c r="JVE9"/>
      <c r="JVF9"/>
      <c r="JVG9"/>
      <c r="JVH9"/>
      <c r="JVI9"/>
      <c r="JVJ9"/>
      <c r="JVK9"/>
      <c r="JVL9"/>
      <c r="JVM9"/>
      <c r="JVN9"/>
      <c r="JVO9"/>
      <c r="JVP9"/>
      <c r="JVQ9"/>
      <c r="JVR9"/>
      <c r="JVS9"/>
      <c r="JVT9"/>
      <c r="JVU9"/>
      <c r="JVV9"/>
      <c r="JVW9"/>
      <c r="JVX9"/>
      <c r="JVY9"/>
      <c r="JVZ9"/>
      <c r="JWA9"/>
      <c r="JWB9"/>
      <c r="JWC9"/>
      <c r="JWD9"/>
      <c r="JWE9"/>
      <c r="JWF9"/>
      <c r="JWG9"/>
      <c r="JWH9"/>
      <c r="JWI9"/>
      <c r="JWJ9"/>
      <c r="JWK9"/>
      <c r="JWL9"/>
      <c r="JWM9"/>
      <c r="JWN9"/>
      <c r="JWO9"/>
      <c r="JWP9"/>
      <c r="JWQ9"/>
      <c r="JWR9"/>
      <c r="JWS9"/>
      <c r="JWT9"/>
      <c r="JWU9"/>
      <c r="JWV9"/>
      <c r="JWW9"/>
      <c r="JWX9"/>
      <c r="JWY9"/>
      <c r="JWZ9"/>
      <c r="JXA9"/>
      <c r="JXB9"/>
      <c r="JXC9"/>
      <c r="JXD9"/>
      <c r="JXE9"/>
      <c r="JXF9"/>
      <c r="JXG9"/>
      <c r="JXH9"/>
      <c r="JXI9"/>
      <c r="JXJ9"/>
      <c r="JXK9"/>
      <c r="JXL9"/>
      <c r="JXM9"/>
      <c r="JXN9"/>
      <c r="JXO9"/>
      <c r="JXP9"/>
      <c r="JXQ9"/>
      <c r="JXR9"/>
      <c r="JXS9"/>
      <c r="JXT9"/>
      <c r="JXU9"/>
      <c r="JXV9"/>
      <c r="JXW9"/>
      <c r="JXX9"/>
      <c r="JXY9"/>
      <c r="JXZ9"/>
      <c r="JYA9"/>
      <c r="JYB9"/>
      <c r="JYC9"/>
      <c r="JYD9"/>
      <c r="JYE9"/>
      <c r="JYF9"/>
      <c r="JYG9"/>
      <c r="JYH9"/>
      <c r="JYI9"/>
      <c r="JYJ9"/>
      <c r="JYK9"/>
      <c r="JYL9"/>
      <c r="JYM9"/>
      <c r="JYN9"/>
      <c r="JYO9"/>
      <c r="JYP9"/>
      <c r="JYQ9"/>
      <c r="JYR9"/>
      <c r="JYS9"/>
      <c r="JYT9"/>
      <c r="JYU9"/>
      <c r="JYV9"/>
      <c r="JYW9"/>
      <c r="JYX9"/>
      <c r="JYY9"/>
      <c r="JYZ9"/>
      <c r="JZA9"/>
      <c r="JZB9"/>
      <c r="JZC9"/>
      <c r="JZD9"/>
      <c r="JZE9"/>
      <c r="JZF9"/>
      <c r="JZG9"/>
      <c r="JZH9"/>
      <c r="JZI9"/>
      <c r="JZJ9"/>
      <c r="JZK9"/>
      <c r="JZL9"/>
      <c r="JZM9"/>
      <c r="JZN9"/>
      <c r="JZO9"/>
      <c r="JZP9"/>
      <c r="JZQ9"/>
      <c r="JZR9"/>
      <c r="JZS9"/>
      <c r="JZT9"/>
      <c r="JZU9"/>
      <c r="JZV9"/>
      <c r="JZW9"/>
      <c r="JZX9"/>
      <c r="JZY9"/>
      <c r="JZZ9"/>
      <c r="KAA9"/>
      <c r="KAB9"/>
      <c r="KAC9"/>
      <c r="KAD9"/>
      <c r="KAE9"/>
      <c r="KAF9"/>
      <c r="KAG9"/>
      <c r="KAH9"/>
      <c r="KAI9"/>
      <c r="KAJ9"/>
      <c r="KAK9"/>
      <c r="KAL9"/>
      <c r="KAM9"/>
      <c r="KAN9"/>
      <c r="KAO9"/>
      <c r="KAP9"/>
      <c r="KAQ9"/>
      <c r="KAR9"/>
      <c r="KAS9"/>
      <c r="KAT9"/>
      <c r="KAU9"/>
      <c r="KAV9"/>
      <c r="KAW9"/>
      <c r="KAX9"/>
      <c r="KAY9"/>
      <c r="KAZ9"/>
      <c r="KBA9"/>
      <c r="KBB9"/>
      <c r="KBC9"/>
      <c r="KBD9"/>
      <c r="KBE9"/>
      <c r="KBF9"/>
      <c r="KBG9"/>
      <c r="KBH9"/>
      <c r="KBI9"/>
      <c r="KBJ9"/>
      <c r="KBK9"/>
      <c r="KBL9"/>
      <c r="KBM9"/>
      <c r="KBN9"/>
      <c r="KBO9"/>
      <c r="KBP9"/>
      <c r="KBQ9"/>
      <c r="KBR9"/>
      <c r="KBS9"/>
      <c r="KBT9"/>
      <c r="KBU9"/>
      <c r="KBV9"/>
      <c r="KBW9"/>
      <c r="KBX9"/>
      <c r="KBY9"/>
      <c r="KBZ9"/>
      <c r="KCA9"/>
      <c r="KCB9"/>
      <c r="KCC9"/>
      <c r="KCD9"/>
      <c r="KCE9"/>
      <c r="KCF9"/>
      <c r="KCG9"/>
      <c r="KCH9"/>
      <c r="KCI9"/>
      <c r="KCJ9"/>
      <c r="KCK9"/>
      <c r="KCL9"/>
      <c r="KCM9"/>
      <c r="KCN9"/>
      <c r="KCO9"/>
      <c r="KCP9"/>
      <c r="KCQ9"/>
      <c r="KCR9"/>
      <c r="KCS9"/>
      <c r="KCT9"/>
      <c r="KCU9"/>
      <c r="KCV9"/>
      <c r="KCW9"/>
      <c r="KCX9"/>
      <c r="KCY9"/>
      <c r="KCZ9"/>
      <c r="KDA9"/>
      <c r="KDB9"/>
      <c r="KDC9"/>
      <c r="KDD9"/>
      <c r="KDE9"/>
      <c r="KDF9"/>
      <c r="KDG9"/>
      <c r="KDH9"/>
      <c r="KDI9"/>
      <c r="KDJ9"/>
      <c r="KDK9"/>
      <c r="KDL9"/>
      <c r="KDM9"/>
      <c r="KDN9"/>
      <c r="KDO9"/>
      <c r="KDP9"/>
      <c r="KDQ9"/>
      <c r="KDR9"/>
      <c r="KDS9"/>
      <c r="KDT9"/>
      <c r="KDU9"/>
      <c r="KDV9"/>
      <c r="KDW9"/>
      <c r="KDX9"/>
      <c r="KDY9"/>
      <c r="KDZ9"/>
      <c r="KEA9"/>
      <c r="KEB9"/>
      <c r="KEC9"/>
      <c r="KED9"/>
      <c r="KEE9"/>
      <c r="KEF9"/>
      <c r="KEG9"/>
      <c r="KEH9"/>
      <c r="KEI9"/>
      <c r="KEJ9"/>
      <c r="KEK9"/>
      <c r="KEL9"/>
      <c r="KEM9"/>
      <c r="KEN9"/>
      <c r="KEO9"/>
      <c r="KEP9"/>
      <c r="KEQ9"/>
      <c r="KER9"/>
      <c r="KES9"/>
      <c r="KET9"/>
      <c r="KEU9"/>
      <c r="KEV9"/>
      <c r="KEW9"/>
      <c r="KEX9"/>
      <c r="KEY9"/>
      <c r="KEZ9"/>
      <c r="KFA9"/>
      <c r="KFB9"/>
      <c r="KFC9"/>
      <c r="KFD9"/>
      <c r="KFE9"/>
      <c r="KFF9"/>
      <c r="KFG9"/>
      <c r="KFH9"/>
      <c r="KFI9"/>
      <c r="KFJ9"/>
      <c r="KFK9"/>
      <c r="KFL9"/>
      <c r="KFM9"/>
      <c r="KFN9"/>
      <c r="KFO9"/>
      <c r="KFP9"/>
      <c r="KFQ9"/>
      <c r="KFR9"/>
      <c r="KFS9"/>
      <c r="KFT9"/>
      <c r="KFU9"/>
      <c r="KFV9"/>
      <c r="KFW9"/>
      <c r="KFX9"/>
      <c r="KFY9"/>
      <c r="KFZ9"/>
      <c r="KGA9"/>
      <c r="KGB9"/>
      <c r="KGC9"/>
      <c r="KGD9"/>
      <c r="KGE9"/>
      <c r="KGF9"/>
      <c r="KGG9"/>
      <c r="KGH9"/>
      <c r="KGI9"/>
      <c r="KGJ9"/>
      <c r="KGK9"/>
      <c r="KGL9"/>
      <c r="KGM9"/>
      <c r="KGN9"/>
      <c r="KGO9"/>
      <c r="KGP9"/>
      <c r="KGQ9"/>
      <c r="KGR9"/>
      <c r="KGS9"/>
      <c r="KGT9"/>
      <c r="KGU9"/>
      <c r="KGV9"/>
      <c r="KGW9"/>
      <c r="KGX9"/>
      <c r="KGY9"/>
      <c r="KGZ9"/>
      <c r="KHA9"/>
      <c r="KHB9"/>
      <c r="KHC9"/>
      <c r="KHD9"/>
      <c r="KHE9"/>
      <c r="KHF9"/>
      <c r="KHG9"/>
      <c r="KHH9"/>
      <c r="KHI9"/>
      <c r="KHJ9"/>
      <c r="KHK9"/>
      <c r="KHL9"/>
      <c r="KHM9"/>
      <c r="KHN9"/>
      <c r="KHO9"/>
      <c r="KHP9"/>
      <c r="KHQ9"/>
      <c r="KHR9"/>
      <c r="KHS9"/>
      <c r="KHT9"/>
      <c r="KHU9"/>
      <c r="KHV9"/>
      <c r="KHW9"/>
      <c r="KHX9"/>
      <c r="KHY9"/>
      <c r="KHZ9"/>
      <c r="KIA9"/>
      <c r="KIB9"/>
      <c r="KIC9"/>
      <c r="KID9"/>
      <c r="KIE9"/>
      <c r="KIF9"/>
      <c r="KIG9"/>
      <c r="KIH9"/>
      <c r="KII9"/>
      <c r="KIJ9"/>
      <c r="KIK9"/>
      <c r="KIL9"/>
      <c r="KIM9"/>
      <c r="KIN9"/>
      <c r="KIO9"/>
      <c r="KIP9"/>
      <c r="KIQ9"/>
      <c r="KIR9"/>
      <c r="KIS9"/>
      <c r="KIT9"/>
      <c r="KIU9"/>
      <c r="KIV9"/>
      <c r="KIW9"/>
      <c r="KIX9"/>
      <c r="KIY9"/>
      <c r="KIZ9"/>
      <c r="KJA9"/>
      <c r="KJB9"/>
      <c r="KJC9"/>
      <c r="KJD9"/>
      <c r="KJE9"/>
      <c r="KJF9"/>
      <c r="KJG9"/>
      <c r="KJH9"/>
      <c r="KJI9"/>
      <c r="KJJ9"/>
      <c r="KJK9"/>
      <c r="KJL9"/>
      <c r="KJM9"/>
      <c r="KJN9"/>
      <c r="KJO9"/>
      <c r="KJP9"/>
      <c r="KJQ9"/>
      <c r="KJR9"/>
      <c r="KJS9"/>
      <c r="KJT9"/>
      <c r="KJU9"/>
      <c r="KJV9"/>
      <c r="KJW9"/>
      <c r="KJX9"/>
      <c r="KJY9"/>
      <c r="KJZ9"/>
      <c r="KKA9"/>
      <c r="KKB9"/>
      <c r="KKC9"/>
      <c r="KKD9"/>
      <c r="KKE9"/>
      <c r="KKF9"/>
      <c r="KKG9"/>
      <c r="KKH9"/>
      <c r="KKI9"/>
      <c r="KKJ9"/>
      <c r="KKK9"/>
      <c r="KKL9"/>
      <c r="KKM9"/>
      <c r="KKN9"/>
      <c r="KKO9"/>
      <c r="KKP9"/>
      <c r="KKQ9"/>
      <c r="KKR9"/>
      <c r="KKS9"/>
      <c r="KKT9"/>
      <c r="KKU9"/>
      <c r="KKV9"/>
      <c r="KKW9"/>
      <c r="KKX9"/>
      <c r="KKY9"/>
      <c r="KKZ9"/>
      <c r="KLA9"/>
      <c r="KLB9"/>
      <c r="KLC9"/>
      <c r="KLD9"/>
      <c r="KLE9"/>
      <c r="KLF9"/>
      <c r="KLG9"/>
      <c r="KLH9"/>
      <c r="KLI9"/>
      <c r="KLJ9"/>
      <c r="KLK9"/>
      <c r="KLL9"/>
      <c r="KLM9"/>
      <c r="KLN9"/>
      <c r="KLO9"/>
      <c r="KLP9"/>
      <c r="KLQ9"/>
      <c r="KLR9"/>
      <c r="KLS9"/>
      <c r="KLT9"/>
      <c r="KLU9"/>
      <c r="KLV9"/>
      <c r="KLW9"/>
      <c r="KLX9"/>
      <c r="KLY9"/>
      <c r="KLZ9"/>
      <c r="KMA9"/>
      <c r="KMB9"/>
      <c r="KMC9"/>
      <c r="KMD9"/>
      <c r="KME9"/>
      <c r="KMF9"/>
      <c r="KMG9"/>
      <c r="KMH9"/>
      <c r="KMI9"/>
      <c r="KMJ9"/>
      <c r="KMK9"/>
      <c r="KML9"/>
      <c r="KMM9"/>
      <c r="KMN9"/>
      <c r="KMO9"/>
      <c r="KMP9"/>
      <c r="KMQ9"/>
      <c r="KMR9"/>
      <c r="KMS9"/>
      <c r="KMT9"/>
      <c r="KMU9"/>
      <c r="KMV9"/>
      <c r="KMW9"/>
      <c r="KMX9"/>
      <c r="KMY9"/>
      <c r="KMZ9"/>
      <c r="KNA9"/>
      <c r="KNB9"/>
      <c r="KNC9"/>
      <c r="KND9"/>
      <c r="KNE9"/>
      <c r="KNF9"/>
      <c r="KNG9"/>
      <c r="KNH9"/>
      <c r="KNI9"/>
      <c r="KNJ9"/>
      <c r="KNK9"/>
      <c r="KNL9"/>
      <c r="KNM9"/>
      <c r="KNN9"/>
      <c r="KNO9"/>
      <c r="KNP9"/>
      <c r="KNQ9"/>
      <c r="KNR9"/>
      <c r="KNS9"/>
      <c r="KNT9"/>
      <c r="KNU9"/>
      <c r="KNV9"/>
      <c r="KNW9"/>
      <c r="KNX9"/>
      <c r="KNY9"/>
      <c r="KNZ9"/>
      <c r="KOA9"/>
      <c r="KOB9"/>
      <c r="KOC9"/>
      <c r="KOD9"/>
      <c r="KOE9"/>
      <c r="KOF9"/>
      <c r="KOG9"/>
      <c r="KOH9"/>
      <c r="KOI9"/>
      <c r="KOJ9"/>
      <c r="KOK9"/>
      <c r="KOL9"/>
      <c r="KOM9"/>
      <c r="KON9"/>
      <c r="KOO9"/>
      <c r="KOP9"/>
      <c r="KOQ9"/>
      <c r="KOR9"/>
      <c r="KOS9"/>
      <c r="KOT9"/>
      <c r="KOU9"/>
      <c r="KOV9"/>
      <c r="KOW9"/>
      <c r="KOX9"/>
      <c r="KOY9"/>
      <c r="KOZ9"/>
      <c r="KPA9"/>
      <c r="KPB9"/>
      <c r="KPC9"/>
      <c r="KPD9"/>
      <c r="KPE9"/>
      <c r="KPF9"/>
      <c r="KPG9"/>
      <c r="KPH9"/>
      <c r="KPI9"/>
      <c r="KPJ9"/>
      <c r="KPK9"/>
      <c r="KPL9"/>
      <c r="KPM9"/>
      <c r="KPN9"/>
      <c r="KPO9"/>
      <c r="KPP9"/>
      <c r="KPQ9"/>
      <c r="KPR9"/>
      <c r="KPS9"/>
      <c r="KPT9"/>
      <c r="KPU9"/>
      <c r="KPV9"/>
      <c r="KPW9"/>
      <c r="KPX9"/>
      <c r="KPY9"/>
      <c r="KPZ9"/>
      <c r="KQA9"/>
      <c r="KQB9"/>
      <c r="KQC9"/>
      <c r="KQD9"/>
      <c r="KQE9"/>
      <c r="KQF9"/>
      <c r="KQG9"/>
      <c r="KQH9"/>
      <c r="KQI9"/>
      <c r="KQJ9"/>
      <c r="KQK9"/>
      <c r="KQL9"/>
      <c r="KQM9"/>
      <c r="KQN9"/>
      <c r="KQO9"/>
      <c r="KQP9"/>
      <c r="KQQ9"/>
      <c r="KQR9"/>
      <c r="KQS9"/>
      <c r="KQT9"/>
      <c r="KQU9"/>
      <c r="KQV9"/>
      <c r="KQW9"/>
      <c r="KQX9"/>
      <c r="KQY9"/>
      <c r="KQZ9"/>
      <c r="KRA9"/>
      <c r="KRB9"/>
      <c r="KRC9"/>
      <c r="KRD9"/>
      <c r="KRE9"/>
      <c r="KRF9"/>
      <c r="KRG9"/>
      <c r="KRH9"/>
      <c r="KRI9"/>
      <c r="KRJ9"/>
      <c r="KRK9"/>
      <c r="KRL9"/>
      <c r="KRM9"/>
      <c r="KRN9"/>
      <c r="KRO9"/>
      <c r="KRP9"/>
      <c r="KRQ9"/>
      <c r="KRR9"/>
      <c r="KRS9"/>
      <c r="KRT9"/>
      <c r="KRU9"/>
      <c r="KRV9"/>
      <c r="KRW9"/>
      <c r="KRX9"/>
      <c r="KRY9"/>
      <c r="KRZ9"/>
      <c r="KSA9"/>
      <c r="KSB9"/>
      <c r="KSC9"/>
      <c r="KSD9"/>
      <c r="KSE9"/>
      <c r="KSF9"/>
      <c r="KSG9"/>
      <c r="KSH9"/>
      <c r="KSI9"/>
      <c r="KSJ9"/>
      <c r="KSK9"/>
      <c r="KSL9"/>
      <c r="KSM9"/>
      <c r="KSN9"/>
      <c r="KSO9"/>
      <c r="KSP9"/>
      <c r="KSQ9"/>
      <c r="KSR9"/>
      <c r="KSS9"/>
      <c r="KST9"/>
      <c r="KSU9"/>
      <c r="KSV9"/>
      <c r="KSW9"/>
      <c r="KSX9"/>
      <c r="KSY9"/>
      <c r="KSZ9"/>
      <c r="KTA9"/>
      <c r="KTB9"/>
      <c r="KTC9"/>
      <c r="KTD9"/>
      <c r="KTE9"/>
      <c r="KTF9"/>
      <c r="KTG9"/>
      <c r="KTH9"/>
      <c r="KTI9"/>
      <c r="KTJ9"/>
      <c r="KTK9"/>
      <c r="KTL9"/>
      <c r="KTM9"/>
      <c r="KTN9"/>
      <c r="KTO9"/>
      <c r="KTP9"/>
      <c r="KTQ9"/>
      <c r="KTR9"/>
      <c r="KTS9"/>
      <c r="KTT9"/>
      <c r="KTU9"/>
      <c r="KTV9"/>
      <c r="KTW9"/>
      <c r="KTX9"/>
      <c r="KTY9"/>
      <c r="KTZ9"/>
      <c r="KUA9"/>
      <c r="KUB9"/>
      <c r="KUC9"/>
      <c r="KUD9"/>
      <c r="KUE9"/>
      <c r="KUF9"/>
      <c r="KUG9"/>
      <c r="KUH9"/>
      <c r="KUI9"/>
      <c r="KUJ9"/>
      <c r="KUK9"/>
      <c r="KUL9"/>
      <c r="KUM9"/>
      <c r="KUN9"/>
      <c r="KUO9"/>
      <c r="KUP9"/>
      <c r="KUQ9"/>
      <c r="KUR9"/>
      <c r="KUS9"/>
      <c r="KUT9"/>
      <c r="KUU9"/>
      <c r="KUV9"/>
      <c r="KUW9"/>
      <c r="KUX9"/>
      <c r="KUY9"/>
      <c r="KUZ9"/>
      <c r="KVA9"/>
      <c r="KVB9"/>
      <c r="KVC9"/>
      <c r="KVD9"/>
      <c r="KVE9"/>
      <c r="KVF9"/>
      <c r="KVG9"/>
      <c r="KVH9"/>
      <c r="KVI9"/>
      <c r="KVJ9"/>
      <c r="KVK9"/>
      <c r="KVL9"/>
      <c r="KVM9"/>
      <c r="KVN9"/>
      <c r="KVO9"/>
      <c r="KVP9"/>
      <c r="KVQ9"/>
      <c r="KVR9"/>
      <c r="KVS9"/>
      <c r="KVT9"/>
      <c r="KVU9"/>
      <c r="KVV9"/>
      <c r="KVW9"/>
      <c r="KVX9"/>
      <c r="KVY9"/>
      <c r="KVZ9"/>
      <c r="KWA9"/>
      <c r="KWB9"/>
      <c r="KWC9"/>
      <c r="KWD9"/>
      <c r="KWE9"/>
      <c r="KWF9"/>
      <c r="KWG9"/>
      <c r="KWH9"/>
      <c r="KWI9"/>
      <c r="KWJ9"/>
      <c r="KWK9"/>
      <c r="KWL9"/>
      <c r="KWM9"/>
      <c r="KWN9"/>
      <c r="KWO9"/>
      <c r="KWP9"/>
      <c r="KWQ9"/>
      <c r="KWR9"/>
      <c r="KWS9"/>
      <c r="KWT9"/>
      <c r="KWU9"/>
      <c r="KWV9"/>
      <c r="KWW9"/>
      <c r="KWX9"/>
      <c r="KWY9"/>
      <c r="KWZ9"/>
      <c r="KXA9"/>
      <c r="KXB9"/>
      <c r="KXC9"/>
      <c r="KXD9"/>
      <c r="KXE9"/>
      <c r="KXF9"/>
      <c r="KXG9"/>
      <c r="KXH9"/>
      <c r="KXI9"/>
      <c r="KXJ9"/>
      <c r="KXK9"/>
      <c r="KXL9"/>
      <c r="KXM9"/>
      <c r="KXN9"/>
      <c r="KXO9"/>
      <c r="KXP9"/>
      <c r="KXQ9"/>
      <c r="KXR9"/>
      <c r="KXS9"/>
      <c r="KXT9"/>
      <c r="KXU9"/>
      <c r="KXV9"/>
      <c r="KXW9"/>
      <c r="KXX9"/>
      <c r="KXY9"/>
      <c r="KXZ9"/>
      <c r="KYA9"/>
      <c r="KYB9"/>
      <c r="KYC9"/>
      <c r="KYD9"/>
      <c r="KYE9"/>
      <c r="KYF9"/>
      <c r="KYG9"/>
      <c r="KYH9"/>
      <c r="KYI9"/>
      <c r="KYJ9"/>
      <c r="KYK9"/>
      <c r="KYL9"/>
      <c r="KYM9"/>
      <c r="KYN9"/>
      <c r="KYO9"/>
      <c r="KYP9"/>
      <c r="KYQ9"/>
      <c r="KYR9"/>
      <c r="KYS9"/>
      <c r="KYT9"/>
      <c r="KYU9"/>
      <c r="KYV9"/>
      <c r="KYW9"/>
      <c r="KYX9"/>
      <c r="KYY9"/>
      <c r="KYZ9"/>
      <c r="KZA9"/>
      <c r="KZB9"/>
      <c r="KZC9"/>
      <c r="KZD9"/>
      <c r="KZE9"/>
      <c r="KZF9"/>
      <c r="KZG9"/>
      <c r="KZH9"/>
      <c r="KZI9"/>
      <c r="KZJ9"/>
      <c r="KZK9"/>
      <c r="KZL9"/>
      <c r="KZM9"/>
      <c r="KZN9"/>
      <c r="KZO9"/>
      <c r="KZP9"/>
      <c r="KZQ9"/>
      <c r="KZR9"/>
      <c r="KZS9"/>
      <c r="KZT9"/>
      <c r="KZU9"/>
      <c r="KZV9"/>
      <c r="KZW9"/>
      <c r="KZX9"/>
      <c r="KZY9"/>
      <c r="KZZ9"/>
      <c r="LAA9"/>
      <c r="LAB9"/>
      <c r="LAC9"/>
      <c r="LAD9"/>
      <c r="LAE9"/>
      <c r="LAF9"/>
      <c r="LAG9"/>
      <c r="LAH9"/>
      <c r="LAI9"/>
      <c r="LAJ9"/>
      <c r="LAK9"/>
      <c r="LAL9"/>
      <c r="LAM9"/>
      <c r="LAN9"/>
      <c r="LAO9"/>
      <c r="LAP9"/>
      <c r="LAQ9"/>
      <c r="LAR9"/>
      <c r="LAS9"/>
      <c r="LAT9"/>
      <c r="LAU9"/>
      <c r="LAV9"/>
      <c r="LAW9"/>
      <c r="LAX9"/>
      <c r="LAY9"/>
      <c r="LAZ9"/>
      <c r="LBA9"/>
      <c r="LBB9"/>
      <c r="LBC9"/>
      <c r="LBD9"/>
      <c r="LBE9"/>
      <c r="LBF9"/>
      <c r="LBG9"/>
      <c r="LBH9"/>
      <c r="LBI9"/>
      <c r="LBJ9"/>
      <c r="LBK9"/>
      <c r="LBL9"/>
      <c r="LBM9"/>
      <c r="LBN9"/>
      <c r="LBO9"/>
      <c r="LBP9"/>
      <c r="LBQ9"/>
      <c r="LBR9"/>
      <c r="LBS9"/>
      <c r="LBT9"/>
      <c r="LBU9"/>
      <c r="LBV9"/>
      <c r="LBW9"/>
      <c r="LBX9"/>
      <c r="LBY9"/>
      <c r="LBZ9"/>
      <c r="LCA9"/>
      <c r="LCB9"/>
      <c r="LCC9"/>
      <c r="LCD9"/>
      <c r="LCE9"/>
      <c r="LCF9"/>
      <c r="LCG9"/>
      <c r="LCH9"/>
      <c r="LCI9"/>
      <c r="LCJ9"/>
      <c r="LCK9"/>
      <c r="LCL9"/>
      <c r="LCM9"/>
      <c r="LCN9"/>
      <c r="LCO9"/>
      <c r="LCP9"/>
      <c r="LCQ9"/>
      <c r="LCR9"/>
      <c r="LCS9"/>
      <c r="LCT9"/>
      <c r="LCU9"/>
      <c r="LCV9"/>
      <c r="LCW9"/>
      <c r="LCX9"/>
      <c r="LCY9"/>
      <c r="LCZ9"/>
      <c r="LDA9"/>
      <c r="LDB9"/>
      <c r="LDC9"/>
      <c r="LDD9"/>
      <c r="LDE9"/>
      <c r="LDF9"/>
      <c r="LDG9"/>
      <c r="LDH9"/>
      <c r="LDI9"/>
      <c r="LDJ9"/>
      <c r="LDK9"/>
      <c r="LDL9"/>
      <c r="LDM9"/>
      <c r="LDN9"/>
      <c r="LDO9"/>
      <c r="LDP9"/>
      <c r="LDQ9"/>
      <c r="LDR9"/>
      <c r="LDS9"/>
      <c r="LDT9"/>
      <c r="LDU9"/>
      <c r="LDV9"/>
      <c r="LDW9"/>
      <c r="LDX9"/>
      <c r="LDY9"/>
      <c r="LDZ9"/>
      <c r="LEA9"/>
      <c r="LEB9"/>
      <c r="LEC9"/>
      <c r="LED9"/>
      <c r="LEE9"/>
      <c r="LEF9"/>
      <c r="LEG9"/>
      <c r="LEH9"/>
      <c r="LEI9"/>
      <c r="LEJ9"/>
      <c r="LEK9"/>
      <c r="LEL9"/>
      <c r="LEM9"/>
      <c r="LEN9"/>
      <c r="LEO9"/>
      <c r="LEP9"/>
      <c r="LEQ9"/>
      <c r="LER9"/>
      <c r="LES9"/>
      <c r="LET9"/>
      <c r="LEU9"/>
      <c r="LEV9"/>
      <c r="LEW9"/>
      <c r="LEX9"/>
      <c r="LEY9"/>
      <c r="LEZ9"/>
      <c r="LFA9"/>
      <c r="LFB9"/>
      <c r="LFC9"/>
      <c r="LFD9"/>
      <c r="LFE9"/>
      <c r="LFF9"/>
      <c r="LFG9"/>
      <c r="LFH9"/>
      <c r="LFI9"/>
      <c r="LFJ9"/>
      <c r="LFK9"/>
      <c r="LFL9"/>
      <c r="LFM9"/>
      <c r="LFN9"/>
      <c r="LFO9"/>
      <c r="LFP9"/>
      <c r="LFQ9"/>
      <c r="LFR9"/>
      <c r="LFS9"/>
      <c r="LFT9"/>
      <c r="LFU9"/>
      <c r="LFV9"/>
      <c r="LFW9"/>
      <c r="LFX9"/>
      <c r="LFY9"/>
      <c r="LFZ9"/>
      <c r="LGA9"/>
      <c r="LGB9"/>
      <c r="LGC9"/>
      <c r="LGD9"/>
      <c r="LGE9"/>
      <c r="LGF9"/>
      <c r="LGG9"/>
      <c r="LGH9"/>
      <c r="LGI9"/>
      <c r="LGJ9"/>
      <c r="LGK9"/>
      <c r="LGL9"/>
      <c r="LGM9"/>
      <c r="LGN9"/>
      <c r="LGO9"/>
      <c r="LGP9"/>
      <c r="LGQ9"/>
      <c r="LGR9"/>
      <c r="LGS9"/>
      <c r="LGT9"/>
      <c r="LGU9"/>
      <c r="LGV9"/>
      <c r="LGW9"/>
      <c r="LGX9"/>
      <c r="LGY9"/>
      <c r="LGZ9"/>
      <c r="LHA9"/>
      <c r="LHB9"/>
      <c r="LHC9"/>
      <c r="LHD9"/>
      <c r="LHE9"/>
      <c r="LHF9"/>
      <c r="LHG9"/>
      <c r="LHH9"/>
      <c r="LHI9"/>
      <c r="LHJ9"/>
      <c r="LHK9"/>
      <c r="LHL9"/>
      <c r="LHM9"/>
      <c r="LHN9"/>
      <c r="LHO9"/>
      <c r="LHP9"/>
      <c r="LHQ9"/>
      <c r="LHR9"/>
      <c r="LHS9"/>
      <c r="LHT9"/>
      <c r="LHU9"/>
      <c r="LHV9"/>
      <c r="LHW9"/>
      <c r="LHX9"/>
      <c r="LHY9"/>
      <c r="LHZ9"/>
      <c r="LIA9"/>
      <c r="LIB9"/>
      <c r="LIC9"/>
      <c r="LID9"/>
      <c r="LIE9"/>
      <c r="LIF9"/>
      <c r="LIG9"/>
      <c r="LIH9"/>
      <c r="LII9"/>
      <c r="LIJ9"/>
      <c r="LIK9"/>
      <c r="LIL9"/>
      <c r="LIM9"/>
      <c r="LIN9"/>
      <c r="LIO9"/>
      <c r="LIP9"/>
      <c r="LIQ9"/>
      <c r="LIR9"/>
      <c r="LIS9"/>
      <c r="LIT9"/>
      <c r="LIU9"/>
      <c r="LIV9"/>
      <c r="LIW9"/>
      <c r="LIX9"/>
      <c r="LIY9"/>
      <c r="LIZ9"/>
      <c r="LJA9"/>
      <c r="LJB9"/>
      <c r="LJC9"/>
      <c r="LJD9"/>
      <c r="LJE9"/>
      <c r="LJF9"/>
      <c r="LJG9"/>
      <c r="LJH9"/>
      <c r="LJI9"/>
      <c r="LJJ9"/>
      <c r="LJK9"/>
      <c r="LJL9"/>
      <c r="LJM9"/>
      <c r="LJN9"/>
      <c r="LJO9"/>
      <c r="LJP9"/>
      <c r="LJQ9"/>
      <c r="LJR9"/>
      <c r="LJS9"/>
      <c r="LJT9"/>
      <c r="LJU9"/>
      <c r="LJV9"/>
      <c r="LJW9"/>
      <c r="LJX9"/>
      <c r="LJY9"/>
      <c r="LJZ9"/>
      <c r="LKA9"/>
      <c r="LKB9"/>
      <c r="LKC9"/>
      <c r="LKD9"/>
      <c r="LKE9"/>
      <c r="LKF9"/>
      <c r="LKG9"/>
      <c r="LKH9"/>
      <c r="LKI9"/>
      <c r="LKJ9"/>
      <c r="LKK9"/>
      <c r="LKL9"/>
      <c r="LKM9"/>
      <c r="LKN9"/>
      <c r="LKO9"/>
      <c r="LKP9"/>
      <c r="LKQ9"/>
      <c r="LKR9"/>
      <c r="LKS9"/>
      <c r="LKT9"/>
      <c r="LKU9"/>
      <c r="LKV9"/>
      <c r="LKW9"/>
      <c r="LKX9"/>
      <c r="LKY9"/>
      <c r="LKZ9"/>
      <c r="LLA9"/>
      <c r="LLB9"/>
      <c r="LLC9"/>
      <c r="LLD9"/>
      <c r="LLE9"/>
      <c r="LLF9"/>
      <c r="LLG9"/>
      <c r="LLH9"/>
      <c r="LLI9"/>
      <c r="LLJ9"/>
      <c r="LLK9"/>
      <c r="LLL9"/>
      <c r="LLM9"/>
      <c r="LLN9"/>
      <c r="LLO9"/>
      <c r="LLP9"/>
      <c r="LLQ9"/>
      <c r="LLR9"/>
      <c r="LLS9"/>
      <c r="LLT9"/>
      <c r="LLU9"/>
      <c r="LLV9"/>
      <c r="LLW9"/>
      <c r="LLX9"/>
      <c r="LLY9"/>
      <c r="LLZ9"/>
      <c r="LMA9"/>
      <c r="LMB9"/>
      <c r="LMC9"/>
      <c r="LMD9"/>
      <c r="LME9"/>
      <c r="LMF9"/>
      <c r="LMG9"/>
      <c r="LMH9"/>
      <c r="LMI9"/>
      <c r="LMJ9"/>
      <c r="LMK9"/>
      <c r="LML9"/>
      <c r="LMM9"/>
      <c r="LMN9"/>
      <c r="LMO9"/>
      <c r="LMP9"/>
      <c r="LMQ9"/>
      <c r="LMR9"/>
      <c r="LMS9"/>
      <c r="LMT9"/>
      <c r="LMU9"/>
      <c r="LMV9"/>
      <c r="LMW9"/>
      <c r="LMX9"/>
      <c r="LMY9"/>
      <c r="LMZ9"/>
      <c r="LNA9"/>
      <c r="LNB9"/>
      <c r="LNC9"/>
      <c r="LND9"/>
      <c r="LNE9"/>
      <c r="LNF9"/>
      <c r="LNG9"/>
      <c r="LNH9"/>
      <c r="LNI9"/>
      <c r="LNJ9"/>
      <c r="LNK9"/>
      <c r="LNL9"/>
      <c r="LNM9"/>
      <c r="LNN9"/>
      <c r="LNO9"/>
      <c r="LNP9"/>
      <c r="LNQ9"/>
      <c r="LNR9"/>
      <c r="LNS9"/>
      <c r="LNT9"/>
      <c r="LNU9"/>
      <c r="LNV9"/>
      <c r="LNW9"/>
      <c r="LNX9"/>
      <c r="LNY9"/>
      <c r="LNZ9"/>
      <c r="LOA9"/>
      <c r="LOB9"/>
      <c r="LOC9"/>
      <c r="LOD9"/>
      <c r="LOE9"/>
      <c r="LOF9"/>
      <c r="LOG9"/>
      <c r="LOH9"/>
      <c r="LOI9"/>
      <c r="LOJ9"/>
      <c r="LOK9"/>
      <c r="LOL9"/>
      <c r="LOM9"/>
      <c r="LON9"/>
      <c r="LOO9"/>
      <c r="LOP9"/>
      <c r="LOQ9"/>
      <c r="LOR9"/>
      <c r="LOS9"/>
      <c r="LOT9"/>
      <c r="LOU9"/>
      <c r="LOV9"/>
      <c r="LOW9"/>
      <c r="LOX9"/>
      <c r="LOY9"/>
      <c r="LOZ9"/>
      <c r="LPA9"/>
      <c r="LPB9"/>
      <c r="LPC9"/>
      <c r="LPD9"/>
      <c r="LPE9"/>
      <c r="LPF9"/>
      <c r="LPG9"/>
      <c r="LPH9"/>
      <c r="LPI9"/>
      <c r="LPJ9"/>
      <c r="LPK9"/>
      <c r="LPL9"/>
      <c r="LPM9"/>
      <c r="LPN9"/>
      <c r="LPO9"/>
      <c r="LPP9"/>
      <c r="LPQ9"/>
      <c r="LPR9"/>
      <c r="LPS9"/>
      <c r="LPT9"/>
      <c r="LPU9"/>
      <c r="LPV9"/>
      <c r="LPW9"/>
      <c r="LPX9"/>
      <c r="LPY9"/>
      <c r="LPZ9"/>
      <c r="LQA9"/>
      <c r="LQB9"/>
      <c r="LQC9"/>
      <c r="LQD9"/>
      <c r="LQE9"/>
      <c r="LQF9"/>
      <c r="LQG9"/>
      <c r="LQH9"/>
      <c r="LQI9"/>
      <c r="LQJ9"/>
      <c r="LQK9"/>
      <c r="LQL9"/>
      <c r="LQM9"/>
      <c r="LQN9"/>
      <c r="LQO9"/>
      <c r="LQP9"/>
      <c r="LQQ9"/>
      <c r="LQR9"/>
      <c r="LQS9"/>
      <c r="LQT9"/>
      <c r="LQU9"/>
      <c r="LQV9"/>
      <c r="LQW9"/>
      <c r="LQX9"/>
      <c r="LQY9"/>
      <c r="LQZ9"/>
      <c r="LRA9"/>
      <c r="LRB9"/>
      <c r="LRC9"/>
      <c r="LRD9"/>
      <c r="LRE9"/>
      <c r="LRF9"/>
      <c r="LRG9"/>
      <c r="LRH9"/>
      <c r="LRI9"/>
      <c r="LRJ9"/>
      <c r="LRK9"/>
      <c r="LRL9"/>
      <c r="LRM9"/>
      <c r="LRN9"/>
      <c r="LRO9"/>
      <c r="LRP9"/>
      <c r="LRQ9"/>
      <c r="LRR9"/>
      <c r="LRS9"/>
      <c r="LRT9"/>
      <c r="LRU9"/>
      <c r="LRV9"/>
      <c r="LRW9"/>
      <c r="LRX9"/>
      <c r="LRY9"/>
      <c r="LRZ9"/>
      <c r="LSA9"/>
      <c r="LSB9"/>
      <c r="LSC9"/>
      <c r="LSD9"/>
      <c r="LSE9"/>
      <c r="LSF9"/>
      <c r="LSG9"/>
      <c r="LSH9"/>
      <c r="LSI9"/>
      <c r="LSJ9"/>
      <c r="LSK9"/>
      <c r="LSL9"/>
      <c r="LSM9"/>
      <c r="LSN9"/>
      <c r="LSO9"/>
      <c r="LSP9"/>
      <c r="LSQ9"/>
      <c r="LSR9"/>
      <c r="LSS9"/>
      <c r="LST9"/>
      <c r="LSU9"/>
      <c r="LSV9"/>
      <c r="LSW9"/>
      <c r="LSX9"/>
      <c r="LSY9"/>
      <c r="LSZ9"/>
      <c r="LTA9"/>
      <c r="LTB9"/>
      <c r="LTC9"/>
      <c r="LTD9"/>
      <c r="LTE9"/>
      <c r="LTF9"/>
      <c r="LTG9"/>
      <c r="LTH9"/>
      <c r="LTI9"/>
      <c r="LTJ9"/>
      <c r="LTK9"/>
      <c r="LTL9"/>
      <c r="LTM9"/>
      <c r="LTN9"/>
      <c r="LTO9"/>
      <c r="LTP9"/>
      <c r="LTQ9"/>
      <c r="LTR9"/>
      <c r="LTS9"/>
      <c r="LTT9"/>
      <c r="LTU9"/>
      <c r="LTV9"/>
      <c r="LTW9"/>
      <c r="LTX9"/>
      <c r="LTY9"/>
      <c r="LTZ9"/>
      <c r="LUA9"/>
      <c r="LUB9"/>
      <c r="LUC9"/>
      <c r="LUD9"/>
      <c r="LUE9"/>
      <c r="LUF9"/>
      <c r="LUG9"/>
      <c r="LUH9"/>
      <c r="LUI9"/>
      <c r="LUJ9"/>
      <c r="LUK9"/>
      <c r="LUL9"/>
      <c r="LUM9"/>
      <c r="LUN9"/>
      <c r="LUO9"/>
      <c r="LUP9"/>
      <c r="LUQ9"/>
      <c r="LUR9"/>
      <c r="LUS9"/>
      <c r="LUT9"/>
      <c r="LUU9"/>
      <c r="LUV9"/>
      <c r="LUW9"/>
      <c r="LUX9"/>
      <c r="LUY9"/>
      <c r="LUZ9"/>
      <c r="LVA9"/>
      <c r="LVB9"/>
      <c r="LVC9"/>
      <c r="LVD9"/>
      <c r="LVE9"/>
      <c r="LVF9"/>
      <c r="LVG9"/>
      <c r="LVH9"/>
      <c r="LVI9"/>
      <c r="LVJ9"/>
      <c r="LVK9"/>
      <c r="LVL9"/>
      <c r="LVM9"/>
      <c r="LVN9"/>
      <c r="LVO9"/>
      <c r="LVP9"/>
      <c r="LVQ9"/>
      <c r="LVR9"/>
      <c r="LVS9"/>
      <c r="LVT9"/>
      <c r="LVU9"/>
      <c r="LVV9"/>
      <c r="LVW9"/>
      <c r="LVX9"/>
      <c r="LVY9"/>
      <c r="LVZ9"/>
      <c r="LWA9"/>
      <c r="LWB9"/>
      <c r="LWC9"/>
      <c r="LWD9"/>
      <c r="LWE9"/>
      <c r="LWF9"/>
      <c r="LWG9"/>
      <c r="LWH9"/>
      <c r="LWI9"/>
      <c r="LWJ9"/>
      <c r="LWK9"/>
      <c r="LWL9"/>
      <c r="LWM9"/>
      <c r="LWN9"/>
      <c r="LWO9"/>
      <c r="LWP9"/>
      <c r="LWQ9"/>
      <c r="LWR9"/>
      <c r="LWS9"/>
      <c r="LWT9"/>
      <c r="LWU9"/>
      <c r="LWV9"/>
      <c r="LWW9"/>
      <c r="LWX9"/>
      <c r="LWY9"/>
      <c r="LWZ9"/>
      <c r="LXA9"/>
      <c r="LXB9"/>
      <c r="LXC9"/>
      <c r="LXD9"/>
      <c r="LXE9"/>
      <c r="LXF9"/>
      <c r="LXG9"/>
      <c r="LXH9"/>
      <c r="LXI9"/>
      <c r="LXJ9"/>
      <c r="LXK9"/>
      <c r="LXL9"/>
      <c r="LXM9"/>
      <c r="LXN9"/>
      <c r="LXO9"/>
      <c r="LXP9"/>
      <c r="LXQ9"/>
      <c r="LXR9"/>
      <c r="LXS9"/>
      <c r="LXT9"/>
      <c r="LXU9"/>
      <c r="LXV9"/>
      <c r="LXW9"/>
      <c r="LXX9"/>
      <c r="LXY9"/>
      <c r="LXZ9"/>
      <c r="LYA9"/>
      <c r="LYB9"/>
      <c r="LYC9"/>
      <c r="LYD9"/>
      <c r="LYE9"/>
      <c r="LYF9"/>
      <c r="LYG9"/>
      <c r="LYH9"/>
      <c r="LYI9"/>
      <c r="LYJ9"/>
      <c r="LYK9"/>
      <c r="LYL9"/>
      <c r="LYM9"/>
      <c r="LYN9"/>
      <c r="LYO9"/>
      <c r="LYP9"/>
      <c r="LYQ9"/>
      <c r="LYR9"/>
      <c r="LYS9"/>
      <c r="LYT9"/>
      <c r="LYU9"/>
      <c r="LYV9"/>
      <c r="LYW9"/>
      <c r="LYX9"/>
      <c r="LYY9"/>
      <c r="LYZ9"/>
      <c r="LZA9"/>
      <c r="LZB9"/>
      <c r="LZC9"/>
      <c r="LZD9"/>
      <c r="LZE9"/>
      <c r="LZF9"/>
      <c r="LZG9"/>
      <c r="LZH9"/>
      <c r="LZI9"/>
      <c r="LZJ9"/>
      <c r="LZK9"/>
      <c r="LZL9"/>
      <c r="LZM9"/>
      <c r="LZN9"/>
      <c r="LZO9"/>
      <c r="LZP9"/>
      <c r="LZQ9"/>
      <c r="LZR9"/>
      <c r="LZS9"/>
      <c r="LZT9"/>
      <c r="LZU9"/>
      <c r="LZV9"/>
      <c r="LZW9"/>
      <c r="LZX9"/>
      <c r="LZY9"/>
      <c r="LZZ9"/>
      <c r="MAA9"/>
      <c r="MAB9"/>
      <c r="MAC9"/>
      <c r="MAD9"/>
      <c r="MAE9"/>
      <c r="MAF9"/>
      <c r="MAG9"/>
      <c r="MAH9"/>
      <c r="MAI9"/>
      <c r="MAJ9"/>
      <c r="MAK9"/>
      <c r="MAL9"/>
      <c r="MAM9"/>
      <c r="MAN9"/>
      <c r="MAO9"/>
      <c r="MAP9"/>
      <c r="MAQ9"/>
      <c r="MAR9"/>
      <c r="MAS9"/>
      <c r="MAT9"/>
      <c r="MAU9"/>
      <c r="MAV9"/>
      <c r="MAW9"/>
      <c r="MAX9"/>
      <c r="MAY9"/>
      <c r="MAZ9"/>
      <c r="MBA9"/>
      <c r="MBB9"/>
      <c r="MBC9"/>
      <c r="MBD9"/>
      <c r="MBE9"/>
      <c r="MBF9"/>
      <c r="MBG9"/>
      <c r="MBH9"/>
      <c r="MBI9"/>
      <c r="MBJ9"/>
      <c r="MBK9"/>
      <c r="MBL9"/>
      <c r="MBM9"/>
      <c r="MBN9"/>
      <c r="MBO9"/>
      <c r="MBP9"/>
      <c r="MBQ9"/>
      <c r="MBR9"/>
      <c r="MBS9"/>
      <c r="MBT9"/>
      <c r="MBU9"/>
      <c r="MBV9"/>
      <c r="MBW9"/>
      <c r="MBX9"/>
      <c r="MBY9"/>
      <c r="MBZ9"/>
      <c r="MCA9"/>
      <c r="MCB9"/>
      <c r="MCC9"/>
      <c r="MCD9"/>
      <c r="MCE9"/>
      <c r="MCF9"/>
      <c r="MCG9"/>
      <c r="MCH9"/>
      <c r="MCI9"/>
      <c r="MCJ9"/>
      <c r="MCK9"/>
      <c r="MCL9"/>
      <c r="MCM9"/>
      <c r="MCN9"/>
      <c r="MCO9"/>
      <c r="MCP9"/>
      <c r="MCQ9"/>
      <c r="MCR9"/>
      <c r="MCS9"/>
      <c r="MCT9"/>
      <c r="MCU9"/>
      <c r="MCV9"/>
      <c r="MCW9"/>
      <c r="MCX9"/>
      <c r="MCY9"/>
      <c r="MCZ9"/>
      <c r="MDA9"/>
      <c r="MDB9"/>
      <c r="MDC9"/>
      <c r="MDD9"/>
      <c r="MDE9"/>
      <c r="MDF9"/>
      <c r="MDG9"/>
      <c r="MDH9"/>
      <c r="MDI9"/>
      <c r="MDJ9"/>
      <c r="MDK9"/>
      <c r="MDL9"/>
      <c r="MDM9"/>
      <c r="MDN9"/>
      <c r="MDO9"/>
      <c r="MDP9"/>
      <c r="MDQ9"/>
      <c r="MDR9"/>
      <c r="MDS9"/>
      <c r="MDT9"/>
      <c r="MDU9"/>
      <c r="MDV9"/>
      <c r="MDW9"/>
      <c r="MDX9"/>
      <c r="MDY9"/>
      <c r="MDZ9"/>
      <c r="MEA9"/>
      <c r="MEB9"/>
      <c r="MEC9"/>
      <c r="MED9"/>
      <c r="MEE9"/>
      <c r="MEF9"/>
      <c r="MEG9"/>
      <c r="MEH9"/>
      <c r="MEI9"/>
      <c r="MEJ9"/>
      <c r="MEK9"/>
      <c r="MEL9"/>
      <c r="MEM9"/>
      <c r="MEN9"/>
      <c r="MEO9"/>
      <c r="MEP9"/>
      <c r="MEQ9"/>
      <c r="MER9"/>
      <c r="MES9"/>
      <c r="MET9"/>
      <c r="MEU9"/>
      <c r="MEV9"/>
      <c r="MEW9"/>
      <c r="MEX9"/>
      <c r="MEY9"/>
      <c r="MEZ9"/>
      <c r="MFA9"/>
      <c r="MFB9"/>
      <c r="MFC9"/>
      <c r="MFD9"/>
      <c r="MFE9"/>
      <c r="MFF9"/>
      <c r="MFG9"/>
      <c r="MFH9"/>
      <c r="MFI9"/>
      <c r="MFJ9"/>
      <c r="MFK9"/>
      <c r="MFL9"/>
      <c r="MFM9"/>
      <c r="MFN9"/>
      <c r="MFO9"/>
      <c r="MFP9"/>
      <c r="MFQ9"/>
      <c r="MFR9"/>
      <c r="MFS9"/>
      <c r="MFT9"/>
      <c r="MFU9"/>
      <c r="MFV9"/>
      <c r="MFW9"/>
      <c r="MFX9"/>
      <c r="MFY9"/>
      <c r="MFZ9"/>
      <c r="MGA9"/>
      <c r="MGB9"/>
      <c r="MGC9"/>
      <c r="MGD9"/>
      <c r="MGE9"/>
      <c r="MGF9"/>
      <c r="MGG9"/>
      <c r="MGH9"/>
      <c r="MGI9"/>
      <c r="MGJ9"/>
      <c r="MGK9"/>
      <c r="MGL9"/>
      <c r="MGM9"/>
      <c r="MGN9"/>
      <c r="MGO9"/>
      <c r="MGP9"/>
      <c r="MGQ9"/>
      <c r="MGR9"/>
      <c r="MGS9"/>
      <c r="MGT9"/>
      <c r="MGU9"/>
      <c r="MGV9"/>
      <c r="MGW9"/>
      <c r="MGX9"/>
      <c r="MGY9"/>
      <c r="MGZ9"/>
      <c r="MHA9"/>
      <c r="MHB9"/>
      <c r="MHC9"/>
      <c r="MHD9"/>
      <c r="MHE9"/>
      <c r="MHF9"/>
      <c r="MHG9"/>
      <c r="MHH9"/>
      <c r="MHI9"/>
      <c r="MHJ9"/>
      <c r="MHK9"/>
      <c r="MHL9"/>
      <c r="MHM9"/>
      <c r="MHN9"/>
      <c r="MHO9"/>
      <c r="MHP9"/>
      <c r="MHQ9"/>
      <c r="MHR9"/>
      <c r="MHS9"/>
      <c r="MHT9"/>
      <c r="MHU9"/>
      <c r="MHV9"/>
      <c r="MHW9"/>
      <c r="MHX9"/>
      <c r="MHY9"/>
      <c r="MHZ9"/>
      <c r="MIA9"/>
      <c r="MIB9"/>
      <c r="MIC9"/>
      <c r="MID9"/>
      <c r="MIE9"/>
      <c r="MIF9"/>
      <c r="MIG9"/>
      <c r="MIH9"/>
      <c r="MII9"/>
      <c r="MIJ9"/>
      <c r="MIK9"/>
      <c r="MIL9"/>
      <c r="MIM9"/>
      <c r="MIN9"/>
      <c r="MIO9"/>
      <c r="MIP9"/>
      <c r="MIQ9"/>
      <c r="MIR9"/>
      <c r="MIS9"/>
      <c r="MIT9"/>
      <c r="MIU9"/>
      <c r="MIV9"/>
      <c r="MIW9"/>
      <c r="MIX9"/>
      <c r="MIY9"/>
      <c r="MIZ9"/>
      <c r="MJA9"/>
      <c r="MJB9"/>
      <c r="MJC9"/>
      <c r="MJD9"/>
      <c r="MJE9"/>
      <c r="MJF9"/>
      <c r="MJG9"/>
      <c r="MJH9"/>
      <c r="MJI9"/>
      <c r="MJJ9"/>
      <c r="MJK9"/>
      <c r="MJL9"/>
      <c r="MJM9"/>
      <c r="MJN9"/>
      <c r="MJO9"/>
      <c r="MJP9"/>
      <c r="MJQ9"/>
      <c r="MJR9"/>
      <c r="MJS9"/>
      <c r="MJT9"/>
      <c r="MJU9"/>
      <c r="MJV9"/>
      <c r="MJW9"/>
      <c r="MJX9"/>
      <c r="MJY9"/>
      <c r="MJZ9"/>
      <c r="MKA9"/>
      <c r="MKB9"/>
      <c r="MKC9"/>
      <c r="MKD9"/>
      <c r="MKE9"/>
      <c r="MKF9"/>
      <c r="MKG9"/>
      <c r="MKH9"/>
      <c r="MKI9"/>
      <c r="MKJ9"/>
      <c r="MKK9"/>
      <c r="MKL9"/>
      <c r="MKM9"/>
      <c r="MKN9"/>
      <c r="MKO9"/>
      <c r="MKP9"/>
      <c r="MKQ9"/>
      <c r="MKR9"/>
      <c r="MKS9"/>
      <c r="MKT9"/>
      <c r="MKU9"/>
      <c r="MKV9"/>
      <c r="MKW9"/>
      <c r="MKX9"/>
      <c r="MKY9"/>
      <c r="MKZ9"/>
      <c r="MLA9"/>
      <c r="MLB9"/>
      <c r="MLC9"/>
      <c r="MLD9"/>
      <c r="MLE9"/>
      <c r="MLF9"/>
      <c r="MLG9"/>
      <c r="MLH9"/>
      <c r="MLI9"/>
      <c r="MLJ9"/>
      <c r="MLK9"/>
      <c r="MLL9"/>
      <c r="MLM9"/>
      <c r="MLN9"/>
      <c r="MLO9"/>
      <c r="MLP9"/>
      <c r="MLQ9"/>
      <c r="MLR9"/>
      <c r="MLS9"/>
      <c r="MLT9"/>
      <c r="MLU9"/>
      <c r="MLV9"/>
      <c r="MLW9"/>
      <c r="MLX9"/>
      <c r="MLY9"/>
      <c r="MLZ9"/>
      <c r="MMA9"/>
      <c r="MMB9"/>
      <c r="MMC9"/>
      <c r="MMD9"/>
      <c r="MME9"/>
      <c r="MMF9"/>
      <c r="MMG9"/>
      <c r="MMH9"/>
      <c r="MMI9"/>
      <c r="MMJ9"/>
      <c r="MMK9"/>
      <c r="MML9"/>
      <c r="MMM9"/>
      <c r="MMN9"/>
      <c r="MMO9"/>
      <c r="MMP9"/>
      <c r="MMQ9"/>
      <c r="MMR9"/>
      <c r="MMS9"/>
      <c r="MMT9"/>
      <c r="MMU9"/>
      <c r="MMV9"/>
      <c r="MMW9"/>
      <c r="MMX9"/>
      <c r="MMY9"/>
      <c r="MMZ9"/>
      <c r="MNA9"/>
      <c r="MNB9"/>
      <c r="MNC9"/>
      <c r="MND9"/>
      <c r="MNE9"/>
      <c r="MNF9"/>
      <c r="MNG9"/>
      <c r="MNH9"/>
      <c r="MNI9"/>
      <c r="MNJ9"/>
      <c r="MNK9"/>
      <c r="MNL9"/>
      <c r="MNM9"/>
      <c r="MNN9"/>
      <c r="MNO9"/>
      <c r="MNP9"/>
      <c r="MNQ9"/>
      <c r="MNR9"/>
      <c r="MNS9"/>
      <c r="MNT9"/>
      <c r="MNU9"/>
      <c r="MNV9"/>
      <c r="MNW9"/>
      <c r="MNX9"/>
      <c r="MNY9"/>
      <c r="MNZ9"/>
      <c r="MOA9"/>
      <c r="MOB9"/>
      <c r="MOC9"/>
      <c r="MOD9"/>
      <c r="MOE9"/>
      <c r="MOF9"/>
      <c r="MOG9"/>
      <c r="MOH9"/>
      <c r="MOI9"/>
      <c r="MOJ9"/>
      <c r="MOK9"/>
      <c r="MOL9"/>
      <c r="MOM9"/>
      <c r="MON9"/>
      <c r="MOO9"/>
      <c r="MOP9"/>
      <c r="MOQ9"/>
      <c r="MOR9"/>
      <c r="MOS9"/>
      <c r="MOT9"/>
      <c r="MOU9"/>
      <c r="MOV9"/>
      <c r="MOW9"/>
      <c r="MOX9"/>
      <c r="MOY9"/>
      <c r="MOZ9"/>
      <c r="MPA9"/>
      <c r="MPB9"/>
      <c r="MPC9"/>
      <c r="MPD9"/>
      <c r="MPE9"/>
      <c r="MPF9"/>
      <c r="MPG9"/>
      <c r="MPH9"/>
      <c r="MPI9"/>
      <c r="MPJ9"/>
      <c r="MPK9"/>
      <c r="MPL9"/>
      <c r="MPM9"/>
      <c r="MPN9"/>
      <c r="MPO9"/>
      <c r="MPP9"/>
      <c r="MPQ9"/>
      <c r="MPR9"/>
      <c r="MPS9"/>
      <c r="MPT9"/>
      <c r="MPU9"/>
      <c r="MPV9"/>
      <c r="MPW9"/>
      <c r="MPX9"/>
      <c r="MPY9"/>
      <c r="MPZ9"/>
      <c r="MQA9"/>
      <c r="MQB9"/>
      <c r="MQC9"/>
      <c r="MQD9"/>
      <c r="MQE9"/>
      <c r="MQF9"/>
      <c r="MQG9"/>
      <c r="MQH9"/>
      <c r="MQI9"/>
      <c r="MQJ9"/>
      <c r="MQK9"/>
      <c r="MQL9"/>
      <c r="MQM9"/>
      <c r="MQN9"/>
      <c r="MQO9"/>
      <c r="MQP9"/>
      <c r="MQQ9"/>
      <c r="MQR9"/>
      <c r="MQS9"/>
      <c r="MQT9"/>
      <c r="MQU9"/>
      <c r="MQV9"/>
      <c r="MQW9"/>
      <c r="MQX9"/>
      <c r="MQY9"/>
      <c r="MQZ9"/>
      <c r="MRA9"/>
      <c r="MRB9"/>
      <c r="MRC9"/>
      <c r="MRD9"/>
      <c r="MRE9"/>
      <c r="MRF9"/>
      <c r="MRG9"/>
      <c r="MRH9"/>
      <c r="MRI9"/>
      <c r="MRJ9"/>
      <c r="MRK9"/>
      <c r="MRL9"/>
      <c r="MRM9"/>
      <c r="MRN9"/>
      <c r="MRO9"/>
      <c r="MRP9"/>
      <c r="MRQ9"/>
      <c r="MRR9"/>
      <c r="MRS9"/>
      <c r="MRT9"/>
      <c r="MRU9"/>
      <c r="MRV9"/>
      <c r="MRW9"/>
      <c r="MRX9"/>
      <c r="MRY9"/>
      <c r="MRZ9"/>
      <c r="MSA9"/>
      <c r="MSB9"/>
      <c r="MSC9"/>
      <c r="MSD9"/>
      <c r="MSE9"/>
      <c r="MSF9"/>
      <c r="MSG9"/>
      <c r="MSH9"/>
      <c r="MSI9"/>
      <c r="MSJ9"/>
      <c r="MSK9"/>
      <c r="MSL9"/>
      <c r="MSM9"/>
      <c r="MSN9"/>
      <c r="MSO9"/>
      <c r="MSP9"/>
      <c r="MSQ9"/>
      <c r="MSR9"/>
      <c r="MSS9"/>
      <c r="MST9"/>
      <c r="MSU9"/>
      <c r="MSV9"/>
      <c r="MSW9"/>
      <c r="MSX9"/>
      <c r="MSY9"/>
      <c r="MSZ9"/>
      <c r="MTA9"/>
      <c r="MTB9"/>
      <c r="MTC9"/>
      <c r="MTD9"/>
      <c r="MTE9"/>
      <c r="MTF9"/>
      <c r="MTG9"/>
      <c r="MTH9"/>
      <c r="MTI9"/>
      <c r="MTJ9"/>
      <c r="MTK9"/>
      <c r="MTL9"/>
      <c r="MTM9"/>
      <c r="MTN9"/>
      <c r="MTO9"/>
      <c r="MTP9"/>
      <c r="MTQ9"/>
      <c r="MTR9"/>
      <c r="MTS9"/>
      <c r="MTT9"/>
      <c r="MTU9"/>
      <c r="MTV9"/>
      <c r="MTW9"/>
      <c r="MTX9"/>
      <c r="MTY9"/>
      <c r="MTZ9"/>
      <c r="MUA9"/>
      <c r="MUB9"/>
      <c r="MUC9"/>
      <c r="MUD9"/>
      <c r="MUE9"/>
      <c r="MUF9"/>
      <c r="MUG9"/>
      <c r="MUH9"/>
      <c r="MUI9"/>
      <c r="MUJ9"/>
      <c r="MUK9"/>
      <c r="MUL9"/>
      <c r="MUM9"/>
      <c r="MUN9"/>
      <c r="MUO9"/>
      <c r="MUP9"/>
      <c r="MUQ9"/>
      <c r="MUR9"/>
      <c r="MUS9"/>
      <c r="MUT9"/>
      <c r="MUU9"/>
      <c r="MUV9"/>
      <c r="MUW9"/>
      <c r="MUX9"/>
      <c r="MUY9"/>
      <c r="MUZ9"/>
      <c r="MVA9"/>
      <c r="MVB9"/>
      <c r="MVC9"/>
      <c r="MVD9"/>
      <c r="MVE9"/>
      <c r="MVF9"/>
      <c r="MVG9"/>
      <c r="MVH9"/>
      <c r="MVI9"/>
      <c r="MVJ9"/>
      <c r="MVK9"/>
      <c r="MVL9"/>
      <c r="MVM9"/>
      <c r="MVN9"/>
      <c r="MVO9"/>
      <c r="MVP9"/>
      <c r="MVQ9"/>
      <c r="MVR9"/>
      <c r="MVS9"/>
      <c r="MVT9"/>
      <c r="MVU9"/>
      <c r="MVV9"/>
      <c r="MVW9"/>
      <c r="MVX9"/>
      <c r="MVY9"/>
      <c r="MVZ9"/>
      <c r="MWA9"/>
      <c r="MWB9"/>
      <c r="MWC9"/>
      <c r="MWD9"/>
      <c r="MWE9"/>
      <c r="MWF9"/>
      <c r="MWG9"/>
      <c r="MWH9"/>
      <c r="MWI9"/>
      <c r="MWJ9"/>
      <c r="MWK9"/>
      <c r="MWL9"/>
      <c r="MWM9"/>
      <c r="MWN9"/>
      <c r="MWO9"/>
      <c r="MWP9"/>
      <c r="MWQ9"/>
      <c r="MWR9"/>
      <c r="MWS9"/>
      <c r="MWT9"/>
      <c r="MWU9"/>
      <c r="MWV9"/>
      <c r="MWW9"/>
      <c r="MWX9"/>
      <c r="MWY9"/>
      <c r="MWZ9"/>
      <c r="MXA9"/>
      <c r="MXB9"/>
      <c r="MXC9"/>
      <c r="MXD9"/>
      <c r="MXE9"/>
      <c r="MXF9"/>
      <c r="MXG9"/>
      <c r="MXH9"/>
      <c r="MXI9"/>
      <c r="MXJ9"/>
      <c r="MXK9"/>
      <c r="MXL9"/>
      <c r="MXM9"/>
      <c r="MXN9"/>
      <c r="MXO9"/>
      <c r="MXP9"/>
      <c r="MXQ9"/>
      <c r="MXR9"/>
      <c r="MXS9"/>
      <c r="MXT9"/>
      <c r="MXU9"/>
      <c r="MXV9"/>
      <c r="MXW9"/>
      <c r="MXX9"/>
      <c r="MXY9"/>
      <c r="MXZ9"/>
      <c r="MYA9"/>
      <c r="MYB9"/>
      <c r="MYC9"/>
      <c r="MYD9"/>
      <c r="MYE9"/>
      <c r="MYF9"/>
      <c r="MYG9"/>
      <c r="MYH9"/>
      <c r="MYI9"/>
      <c r="MYJ9"/>
      <c r="MYK9"/>
      <c r="MYL9"/>
      <c r="MYM9"/>
      <c r="MYN9"/>
      <c r="MYO9"/>
      <c r="MYP9"/>
      <c r="MYQ9"/>
      <c r="MYR9"/>
      <c r="MYS9"/>
      <c r="MYT9"/>
      <c r="MYU9"/>
      <c r="MYV9"/>
      <c r="MYW9"/>
      <c r="MYX9"/>
      <c r="MYY9"/>
      <c r="MYZ9"/>
      <c r="MZA9"/>
      <c r="MZB9"/>
      <c r="MZC9"/>
      <c r="MZD9"/>
      <c r="MZE9"/>
      <c r="MZF9"/>
      <c r="MZG9"/>
      <c r="MZH9"/>
      <c r="MZI9"/>
      <c r="MZJ9"/>
      <c r="MZK9"/>
      <c r="MZL9"/>
      <c r="MZM9"/>
      <c r="MZN9"/>
      <c r="MZO9"/>
      <c r="MZP9"/>
      <c r="MZQ9"/>
      <c r="MZR9"/>
      <c r="MZS9"/>
      <c r="MZT9"/>
      <c r="MZU9"/>
      <c r="MZV9"/>
      <c r="MZW9"/>
      <c r="MZX9"/>
      <c r="MZY9"/>
      <c r="MZZ9"/>
      <c r="NAA9"/>
      <c r="NAB9"/>
      <c r="NAC9"/>
      <c r="NAD9"/>
      <c r="NAE9"/>
      <c r="NAF9"/>
      <c r="NAG9"/>
      <c r="NAH9"/>
      <c r="NAI9"/>
      <c r="NAJ9"/>
      <c r="NAK9"/>
      <c r="NAL9"/>
      <c r="NAM9"/>
      <c r="NAN9"/>
      <c r="NAO9"/>
      <c r="NAP9"/>
      <c r="NAQ9"/>
      <c r="NAR9"/>
      <c r="NAS9"/>
      <c r="NAT9"/>
      <c r="NAU9"/>
      <c r="NAV9"/>
      <c r="NAW9"/>
      <c r="NAX9"/>
      <c r="NAY9"/>
      <c r="NAZ9"/>
      <c r="NBA9"/>
      <c r="NBB9"/>
      <c r="NBC9"/>
      <c r="NBD9"/>
      <c r="NBE9"/>
      <c r="NBF9"/>
      <c r="NBG9"/>
      <c r="NBH9"/>
      <c r="NBI9"/>
      <c r="NBJ9"/>
      <c r="NBK9"/>
      <c r="NBL9"/>
      <c r="NBM9"/>
      <c r="NBN9"/>
      <c r="NBO9"/>
      <c r="NBP9"/>
      <c r="NBQ9"/>
      <c r="NBR9"/>
      <c r="NBS9"/>
      <c r="NBT9"/>
      <c r="NBU9"/>
      <c r="NBV9"/>
      <c r="NBW9"/>
      <c r="NBX9"/>
      <c r="NBY9"/>
      <c r="NBZ9"/>
      <c r="NCA9"/>
      <c r="NCB9"/>
      <c r="NCC9"/>
      <c r="NCD9"/>
      <c r="NCE9"/>
      <c r="NCF9"/>
      <c r="NCG9"/>
      <c r="NCH9"/>
      <c r="NCI9"/>
      <c r="NCJ9"/>
      <c r="NCK9"/>
      <c r="NCL9"/>
      <c r="NCM9"/>
      <c r="NCN9"/>
      <c r="NCO9"/>
      <c r="NCP9"/>
      <c r="NCQ9"/>
      <c r="NCR9"/>
      <c r="NCS9"/>
      <c r="NCT9"/>
      <c r="NCU9"/>
      <c r="NCV9"/>
      <c r="NCW9"/>
      <c r="NCX9"/>
      <c r="NCY9"/>
      <c r="NCZ9"/>
      <c r="NDA9"/>
      <c r="NDB9"/>
      <c r="NDC9"/>
      <c r="NDD9"/>
      <c r="NDE9"/>
      <c r="NDF9"/>
      <c r="NDG9"/>
      <c r="NDH9"/>
      <c r="NDI9"/>
      <c r="NDJ9"/>
      <c r="NDK9"/>
      <c r="NDL9"/>
      <c r="NDM9"/>
      <c r="NDN9"/>
      <c r="NDO9"/>
      <c r="NDP9"/>
      <c r="NDQ9"/>
      <c r="NDR9"/>
      <c r="NDS9"/>
      <c r="NDT9"/>
      <c r="NDU9"/>
      <c r="NDV9"/>
      <c r="NDW9"/>
      <c r="NDX9"/>
      <c r="NDY9"/>
      <c r="NDZ9"/>
      <c r="NEA9"/>
      <c r="NEB9"/>
      <c r="NEC9"/>
      <c r="NED9"/>
      <c r="NEE9"/>
      <c r="NEF9"/>
      <c r="NEG9"/>
      <c r="NEH9"/>
      <c r="NEI9"/>
      <c r="NEJ9"/>
      <c r="NEK9"/>
      <c r="NEL9"/>
      <c r="NEM9"/>
      <c r="NEN9"/>
      <c r="NEO9"/>
      <c r="NEP9"/>
      <c r="NEQ9"/>
      <c r="NER9"/>
      <c r="NES9"/>
      <c r="NET9"/>
      <c r="NEU9"/>
      <c r="NEV9"/>
      <c r="NEW9"/>
      <c r="NEX9"/>
      <c r="NEY9"/>
      <c r="NEZ9"/>
      <c r="NFA9"/>
      <c r="NFB9"/>
      <c r="NFC9"/>
      <c r="NFD9"/>
      <c r="NFE9"/>
      <c r="NFF9"/>
      <c r="NFG9"/>
      <c r="NFH9"/>
      <c r="NFI9"/>
      <c r="NFJ9"/>
      <c r="NFK9"/>
      <c r="NFL9"/>
      <c r="NFM9"/>
      <c r="NFN9"/>
      <c r="NFO9"/>
      <c r="NFP9"/>
      <c r="NFQ9"/>
      <c r="NFR9"/>
      <c r="NFS9"/>
      <c r="NFT9"/>
      <c r="NFU9"/>
      <c r="NFV9"/>
      <c r="NFW9"/>
      <c r="NFX9"/>
      <c r="NFY9"/>
      <c r="NFZ9"/>
      <c r="NGA9"/>
      <c r="NGB9"/>
      <c r="NGC9"/>
      <c r="NGD9"/>
      <c r="NGE9"/>
      <c r="NGF9"/>
      <c r="NGG9"/>
      <c r="NGH9"/>
      <c r="NGI9"/>
      <c r="NGJ9"/>
      <c r="NGK9"/>
      <c r="NGL9"/>
      <c r="NGM9"/>
      <c r="NGN9"/>
      <c r="NGO9"/>
      <c r="NGP9"/>
      <c r="NGQ9"/>
      <c r="NGR9"/>
      <c r="NGS9"/>
      <c r="NGT9"/>
      <c r="NGU9"/>
      <c r="NGV9"/>
      <c r="NGW9"/>
      <c r="NGX9"/>
      <c r="NGY9"/>
      <c r="NGZ9"/>
      <c r="NHA9"/>
      <c r="NHB9"/>
      <c r="NHC9"/>
      <c r="NHD9"/>
      <c r="NHE9"/>
      <c r="NHF9"/>
      <c r="NHG9"/>
      <c r="NHH9"/>
      <c r="NHI9"/>
      <c r="NHJ9"/>
      <c r="NHK9"/>
      <c r="NHL9"/>
      <c r="NHM9"/>
      <c r="NHN9"/>
      <c r="NHO9"/>
      <c r="NHP9"/>
      <c r="NHQ9"/>
      <c r="NHR9"/>
      <c r="NHS9"/>
      <c r="NHT9"/>
      <c r="NHU9"/>
      <c r="NHV9"/>
      <c r="NHW9"/>
      <c r="NHX9"/>
      <c r="NHY9"/>
      <c r="NHZ9"/>
      <c r="NIA9"/>
      <c r="NIB9"/>
      <c r="NIC9"/>
      <c r="NID9"/>
      <c r="NIE9"/>
      <c r="NIF9"/>
      <c r="NIG9"/>
      <c r="NIH9"/>
      <c r="NII9"/>
      <c r="NIJ9"/>
      <c r="NIK9"/>
      <c r="NIL9"/>
      <c r="NIM9"/>
      <c r="NIN9"/>
      <c r="NIO9"/>
      <c r="NIP9"/>
      <c r="NIQ9"/>
      <c r="NIR9"/>
      <c r="NIS9"/>
      <c r="NIT9"/>
      <c r="NIU9"/>
      <c r="NIV9"/>
      <c r="NIW9"/>
      <c r="NIX9"/>
      <c r="NIY9"/>
      <c r="NIZ9"/>
      <c r="NJA9"/>
      <c r="NJB9"/>
      <c r="NJC9"/>
      <c r="NJD9"/>
      <c r="NJE9"/>
      <c r="NJF9"/>
      <c r="NJG9"/>
      <c r="NJH9"/>
      <c r="NJI9"/>
      <c r="NJJ9"/>
      <c r="NJK9"/>
      <c r="NJL9"/>
      <c r="NJM9"/>
      <c r="NJN9"/>
      <c r="NJO9"/>
      <c r="NJP9"/>
      <c r="NJQ9"/>
      <c r="NJR9"/>
      <c r="NJS9"/>
      <c r="NJT9"/>
      <c r="NJU9"/>
      <c r="NJV9"/>
      <c r="NJW9"/>
      <c r="NJX9"/>
      <c r="NJY9"/>
      <c r="NJZ9"/>
      <c r="NKA9"/>
      <c r="NKB9"/>
      <c r="NKC9"/>
      <c r="NKD9"/>
      <c r="NKE9"/>
      <c r="NKF9"/>
      <c r="NKG9"/>
      <c r="NKH9"/>
      <c r="NKI9"/>
      <c r="NKJ9"/>
      <c r="NKK9"/>
      <c r="NKL9"/>
      <c r="NKM9"/>
      <c r="NKN9"/>
      <c r="NKO9"/>
      <c r="NKP9"/>
      <c r="NKQ9"/>
      <c r="NKR9"/>
      <c r="NKS9"/>
      <c r="NKT9"/>
      <c r="NKU9"/>
      <c r="NKV9"/>
      <c r="NKW9"/>
      <c r="NKX9"/>
      <c r="NKY9"/>
      <c r="NKZ9"/>
      <c r="NLA9"/>
      <c r="NLB9"/>
      <c r="NLC9"/>
      <c r="NLD9"/>
      <c r="NLE9"/>
      <c r="NLF9"/>
      <c r="NLG9"/>
      <c r="NLH9"/>
      <c r="NLI9"/>
      <c r="NLJ9"/>
      <c r="NLK9"/>
      <c r="NLL9"/>
      <c r="NLM9"/>
      <c r="NLN9"/>
      <c r="NLO9"/>
      <c r="NLP9"/>
      <c r="NLQ9"/>
      <c r="NLR9"/>
      <c r="NLS9"/>
      <c r="NLT9"/>
      <c r="NLU9"/>
      <c r="NLV9"/>
      <c r="NLW9"/>
      <c r="NLX9"/>
      <c r="NLY9"/>
      <c r="NLZ9"/>
      <c r="NMA9"/>
      <c r="NMB9"/>
      <c r="NMC9"/>
      <c r="NMD9"/>
      <c r="NME9"/>
      <c r="NMF9"/>
      <c r="NMG9"/>
      <c r="NMH9"/>
      <c r="NMI9"/>
      <c r="NMJ9"/>
      <c r="NMK9"/>
      <c r="NML9"/>
      <c r="NMM9"/>
      <c r="NMN9"/>
      <c r="NMO9"/>
      <c r="NMP9"/>
      <c r="NMQ9"/>
      <c r="NMR9"/>
      <c r="NMS9"/>
      <c r="NMT9"/>
      <c r="NMU9"/>
      <c r="NMV9"/>
      <c r="NMW9"/>
      <c r="NMX9"/>
      <c r="NMY9"/>
      <c r="NMZ9"/>
      <c r="NNA9"/>
      <c r="NNB9"/>
      <c r="NNC9"/>
      <c r="NND9"/>
      <c r="NNE9"/>
      <c r="NNF9"/>
      <c r="NNG9"/>
      <c r="NNH9"/>
      <c r="NNI9"/>
      <c r="NNJ9"/>
      <c r="NNK9"/>
      <c r="NNL9"/>
      <c r="NNM9"/>
      <c r="NNN9"/>
      <c r="NNO9"/>
      <c r="NNP9"/>
      <c r="NNQ9"/>
      <c r="NNR9"/>
      <c r="NNS9"/>
      <c r="NNT9"/>
      <c r="NNU9"/>
      <c r="NNV9"/>
      <c r="NNW9"/>
      <c r="NNX9"/>
      <c r="NNY9"/>
      <c r="NNZ9"/>
      <c r="NOA9"/>
      <c r="NOB9"/>
      <c r="NOC9"/>
      <c r="NOD9"/>
      <c r="NOE9"/>
      <c r="NOF9"/>
      <c r="NOG9"/>
      <c r="NOH9"/>
      <c r="NOI9"/>
      <c r="NOJ9"/>
      <c r="NOK9"/>
      <c r="NOL9"/>
      <c r="NOM9"/>
      <c r="NON9"/>
      <c r="NOO9"/>
      <c r="NOP9"/>
      <c r="NOQ9"/>
      <c r="NOR9"/>
      <c r="NOS9"/>
      <c r="NOT9"/>
      <c r="NOU9"/>
      <c r="NOV9"/>
      <c r="NOW9"/>
      <c r="NOX9"/>
      <c r="NOY9"/>
      <c r="NOZ9"/>
      <c r="NPA9"/>
      <c r="NPB9"/>
      <c r="NPC9"/>
      <c r="NPD9"/>
      <c r="NPE9"/>
      <c r="NPF9"/>
      <c r="NPG9"/>
      <c r="NPH9"/>
      <c r="NPI9"/>
      <c r="NPJ9"/>
      <c r="NPK9"/>
      <c r="NPL9"/>
      <c r="NPM9"/>
      <c r="NPN9"/>
      <c r="NPO9"/>
      <c r="NPP9"/>
      <c r="NPQ9"/>
      <c r="NPR9"/>
      <c r="NPS9"/>
      <c r="NPT9"/>
      <c r="NPU9"/>
      <c r="NPV9"/>
      <c r="NPW9"/>
      <c r="NPX9"/>
      <c r="NPY9"/>
      <c r="NPZ9"/>
      <c r="NQA9"/>
      <c r="NQB9"/>
      <c r="NQC9"/>
      <c r="NQD9"/>
      <c r="NQE9"/>
      <c r="NQF9"/>
      <c r="NQG9"/>
      <c r="NQH9"/>
      <c r="NQI9"/>
      <c r="NQJ9"/>
      <c r="NQK9"/>
      <c r="NQL9"/>
      <c r="NQM9"/>
      <c r="NQN9"/>
      <c r="NQO9"/>
      <c r="NQP9"/>
      <c r="NQQ9"/>
      <c r="NQR9"/>
      <c r="NQS9"/>
      <c r="NQT9"/>
      <c r="NQU9"/>
      <c r="NQV9"/>
      <c r="NQW9"/>
      <c r="NQX9"/>
      <c r="NQY9"/>
      <c r="NQZ9"/>
      <c r="NRA9"/>
      <c r="NRB9"/>
      <c r="NRC9"/>
      <c r="NRD9"/>
      <c r="NRE9"/>
      <c r="NRF9"/>
      <c r="NRG9"/>
      <c r="NRH9"/>
      <c r="NRI9"/>
      <c r="NRJ9"/>
      <c r="NRK9"/>
      <c r="NRL9"/>
      <c r="NRM9"/>
      <c r="NRN9"/>
      <c r="NRO9"/>
      <c r="NRP9"/>
      <c r="NRQ9"/>
      <c r="NRR9"/>
      <c r="NRS9"/>
      <c r="NRT9"/>
      <c r="NRU9"/>
      <c r="NRV9"/>
      <c r="NRW9"/>
      <c r="NRX9"/>
      <c r="NRY9"/>
      <c r="NRZ9"/>
      <c r="NSA9"/>
      <c r="NSB9"/>
      <c r="NSC9"/>
      <c r="NSD9"/>
      <c r="NSE9"/>
      <c r="NSF9"/>
      <c r="NSG9"/>
      <c r="NSH9"/>
      <c r="NSI9"/>
      <c r="NSJ9"/>
      <c r="NSK9"/>
      <c r="NSL9"/>
      <c r="NSM9"/>
      <c r="NSN9"/>
      <c r="NSO9"/>
      <c r="NSP9"/>
      <c r="NSQ9"/>
      <c r="NSR9"/>
      <c r="NSS9"/>
      <c r="NST9"/>
      <c r="NSU9"/>
      <c r="NSV9"/>
      <c r="NSW9"/>
      <c r="NSX9"/>
      <c r="NSY9"/>
      <c r="NSZ9"/>
      <c r="NTA9"/>
      <c r="NTB9"/>
      <c r="NTC9"/>
      <c r="NTD9"/>
      <c r="NTE9"/>
      <c r="NTF9"/>
      <c r="NTG9"/>
      <c r="NTH9"/>
      <c r="NTI9"/>
      <c r="NTJ9"/>
      <c r="NTK9"/>
      <c r="NTL9"/>
      <c r="NTM9"/>
      <c r="NTN9"/>
      <c r="NTO9"/>
      <c r="NTP9"/>
      <c r="NTQ9"/>
      <c r="NTR9"/>
      <c r="NTS9"/>
      <c r="NTT9"/>
      <c r="NTU9"/>
      <c r="NTV9"/>
      <c r="NTW9"/>
      <c r="NTX9"/>
      <c r="NTY9"/>
      <c r="NTZ9"/>
      <c r="NUA9"/>
      <c r="NUB9"/>
      <c r="NUC9"/>
      <c r="NUD9"/>
      <c r="NUE9"/>
      <c r="NUF9"/>
      <c r="NUG9"/>
      <c r="NUH9"/>
      <c r="NUI9"/>
      <c r="NUJ9"/>
      <c r="NUK9"/>
      <c r="NUL9"/>
      <c r="NUM9"/>
      <c r="NUN9"/>
      <c r="NUO9"/>
      <c r="NUP9"/>
      <c r="NUQ9"/>
      <c r="NUR9"/>
      <c r="NUS9"/>
      <c r="NUT9"/>
      <c r="NUU9"/>
      <c r="NUV9"/>
      <c r="NUW9"/>
      <c r="NUX9"/>
      <c r="NUY9"/>
      <c r="NUZ9"/>
      <c r="NVA9"/>
      <c r="NVB9"/>
      <c r="NVC9"/>
      <c r="NVD9"/>
      <c r="NVE9"/>
      <c r="NVF9"/>
      <c r="NVG9"/>
      <c r="NVH9"/>
      <c r="NVI9"/>
      <c r="NVJ9"/>
      <c r="NVK9"/>
      <c r="NVL9"/>
      <c r="NVM9"/>
      <c r="NVN9"/>
      <c r="NVO9"/>
      <c r="NVP9"/>
      <c r="NVQ9"/>
      <c r="NVR9"/>
      <c r="NVS9"/>
      <c r="NVT9"/>
      <c r="NVU9"/>
      <c r="NVV9"/>
      <c r="NVW9"/>
      <c r="NVX9"/>
      <c r="NVY9"/>
      <c r="NVZ9"/>
      <c r="NWA9"/>
      <c r="NWB9"/>
      <c r="NWC9"/>
      <c r="NWD9"/>
      <c r="NWE9"/>
      <c r="NWF9"/>
      <c r="NWG9"/>
      <c r="NWH9"/>
      <c r="NWI9"/>
      <c r="NWJ9"/>
      <c r="NWK9"/>
      <c r="NWL9"/>
      <c r="NWM9"/>
      <c r="NWN9"/>
      <c r="NWO9"/>
      <c r="NWP9"/>
      <c r="NWQ9"/>
      <c r="NWR9"/>
      <c r="NWS9"/>
      <c r="NWT9"/>
      <c r="NWU9"/>
      <c r="NWV9"/>
      <c r="NWW9"/>
      <c r="NWX9"/>
      <c r="NWY9"/>
      <c r="NWZ9"/>
      <c r="NXA9"/>
      <c r="NXB9"/>
      <c r="NXC9"/>
      <c r="NXD9"/>
      <c r="NXE9"/>
      <c r="NXF9"/>
      <c r="NXG9"/>
      <c r="NXH9"/>
      <c r="NXI9"/>
      <c r="NXJ9"/>
      <c r="NXK9"/>
      <c r="NXL9"/>
      <c r="NXM9"/>
      <c r="NXN9"/>
      <c r="NXO9"/>
      <c r="NXP9"/>
      <c r="NXQ9"/>
      <c r="NXR9"/>
      <c r="NXS9"/>
      <c r="NXT9"/>
      <c r="NXU9"/>
      <c r="NXV9"/>
      <c r="NXW9"/>
      <c r="NXX9"/>
      <c r="NXY9"/>
      <c r="NXZ9"/>
      <c r="NYA9"/>
      <c r="NYB9"/>
      <c r="NYC9"/>
      <c r="NYD9"/>
      <c r="NYE9"/>
      <c r="NYF9"/>
      <c r="NYG9"/>
      <c r="NYH9"/>
      <c r="NYI9"/>
      <c r="NYJ9"/>
      <c r="NYK9"/>
      <c r="NYL9"/>
      <c r="NYM9"/>
      <c r="NYN9"/>
      <c r="NYO9"/>
      <c r="NYP9"/>
      <c r="NYQ9"/>
      <c r="NYR9"/>
      <c r="NYS9"/>
      <c r="NYT9"/>
      <c r="NYU9"/>
      <c r="NYV9"/>
      <c r="NYW9"/>
      <c r="NYX9"/>
      <c r="NYY9"/>
      <c r="NYZ9"/>
      <c r="NZA9"/>
      <c r="NZB9"/>
      <c r="NZC9"/>
      <c r="NZD9"/>
      <c r="NZE9"/>
      <c r="NZF9"/>
      <c r="NZG9"/>
      <c r="NZH9"/>
      <c r="NZI9"/>
      <c r="NZJ9"/>
      <c r="NZK9"/>
      <c r="NZL9"/>
      <c r="NZM9"/>
      <c r="NZN9"/>
      <c r="NZO9"/>
      <c r="NZP9"/>
      <c r="NZQ9"/>
      <c r="NZR9"/>
      <c r="NZS9"/>
      <c r="NZT9"/>
      <c r="NZU9"/>
      <c r="NZV9"/>
      <c r="NZW9"/>
      <c r="NZX9"/>
      <c r="NZY9"/>
      <c r="NZZ9"/>
      <c r="OAA9"/>
      <c r="OAB9"/>
      <c r="OAC9"/>
      <c r="OAD9"/>
      <c r="OAE9"/>
      <c r="OAF9"/>
      <c r="OAG9"/>
      <c r="OAH9"/>
      <c r="OAI9"/>
      <c r="OAJ9"/>
      <c r="OAK9"/>
      <c r="OAL9"/>
      <c r="OAM9"/>
      <c r="OAN9"/>
      <c r="OAO9"/>
      <c r="OAP9"/>
      <c r="OAQ9"/>
      <c r="OAR9"/>
      <c r="OAS9"/>
      <c r="OAT9"/>
      <c r="OAU9"/>
      <c r="OAV9"/>
      <c r="OAW9"/>
      <c r="OAX9"/>
      <c r="OAY9"/>
      <c r="OAZ9"/>
      <c r="OBA9"/>
      <c r="OBB9"/>
      <c r="OBC9"/>
      <c r="OBD9"/>
      <c r="OBE9"/>
      <c r="OBF9"/>
      <c r="OBG9"/>
      <c r="OBH9"/>
      <c r="OBI9"/>
      <c r="OBJ9"/>
      <c r="OBK9"/>
      <c r="OBL9"/>
      <c r="OBM9"/>
      <c r="OBN9"/>
      <c r="OBO9"/>
      <c r="OBP9"/>
      <c r="OBQ9"/>
      <c r="OBR9"/>
      <c r="OBS9"/>
      <c r="OBT9"/>
      <c r="OBU9"/>
      <c r="OBV9"/>
      <c r="OBW9"/>
      <c r="OBX9"/>
      <c r="OBY9"/>
      <c r="OBZ9"/>
      <c r="OCA9"/>
      <c r="OCB9"/>
      <c r="OCC9"/>
      <c r="OCD9"/>
      <c r="OCE9"/>
      <c r="OCF9"/>
      <c r="OCG9"/>
      <c r="OCH9"/>
      <c r="OCI9"/>
      <c r="OCJ9"/>
      <c r="OCK9"/>
      <c r="OCL9"/>
      <c r="OCM9"/>
      <c r="OCN9"/>
      <c r="OCO9"/>
      <c r="OCP9"/>
      <c r="OCQ9"/>
      <c r="OCR9"/>
      <c r="OCS9"/>
      <c r="OCT9"/>
      <c r="OCU9"/>
      <c r="OCV9"/>
      <c r="OCW9"/>
      <c r="OCX9"/>
      <c r="OCY9"/>
      <c r="OCZ9"/>
      <c r="ODA9"/>
      <c r="ODB9"/>
      <c r="ODC9"/>
      <c r="ODD9"/>
      <c r="ODE9"/>
      <c r="ODF9"/>
      <c r="ODG9"/>
      <c r="ODH9"/>
      <c r="ODI9"/>
      <c r="ODJ9"/>
      <c r="ODK9"/>
      <c r="ODL9"/>
      <c r="ODM9"/>
      <c r="ODN9"/>
      <c r="ODO9"/>
      <c r="ODP9"/>
      <c r="ODQ9"/>
      <c r="ODR9"/>
      <c r="ODS9"/>
      <c r="ODT9"/>
      <c r="ODU9"/>
      <c r="ODV9"/>
      <c r="ODW9"/>
      <c r="ODX9"/>
      <c r="ODY9"/>
      <c r="ODZ9"/>
      <c r="OEA9"/>
      <c r="OEB9"/>
      <c r="OEC9"/>
      <c r="OED9"/>
      <c r="OEE9"/>
      <c r="OEF9"/>
      <c r="OEG9"/>
      <c r="OEH9"/>
      <c r="OEI9"/>
      <c r="OEJ9"/>
      <c r="OEK9"/>
      <c r="OEL9"/>
      <c r="OEM9"/>
      <c r="OEN9"/>
      <c r="OEO9"/>
      <c r="OEP9"/>
      <c r="OEQ9"/>
      <c r="OER9"/>
      <c r="OES9"/>
      <c r="OET9"/>
      <c r="OEU9"/>
      <c r="OEV9"/>
      <c r="OEW9"/>
      <c r="OEX9"/>
      <c r="OEY9"/>
      <c r="OEZ9"/>
      <c r="OFA9"/>
      <c r="OFB9"/>
      <c r="OFC9"/>
      <c r="OFD9"/>
      <c r="OFE9"/>
      <c r="OFF9"/>
      <c r="OFG9"/>
      <c r="OFH9"/>
      <c r="OFI9"/>
      <c r="OFJ9"/>
      <c r="OFK9"/>
      <c r="OFL9"/>
      <c r="OFM9"/>
      <c r="OFN9"/>
      <c r="OFO9"/>
      <c r="OFP9"/>
      <c r="OFQ9"/>
      <c r="OFR9"/>
      <c r="OFS9"/>
      <c r="OFT9"/>
      <c r="OFU9"/>
      <c r="OFV9"/>
      <c r="OFW9"/>
      <c r="OFX9"/>
      <c r="OFY9"/>
      <c r="OFZ9"/>
      <c r="OGA9"/>
      <c r="OGB9"/>
      <c r="OGC9"/>
      <c r="OGD9"/>
      <c r="OGE9"/>
      <c r="OGF9"/>
      <c r="OGG9"/>
      <c r="OGH9"/>
      <c r="OGI9"/>
      <c r="OGJ9"/>
      <c r="OGK9"/>
      <c r="OGL9"/>
      <c r="OGM9"/>
      <c r="OGN9"/>
      <c r="OGO9"/>
      <c r="OGP9"/>
      <c r="OGQ9"/>
      <c r="OGR9"/>
      <c r="OGS9"/>
      <c r="OGT9"/>
      <c r="OGU9"/>
      <c r="OGV9"/>
      <c r="OGW9"/>
      <c r="OGX9"/>
      <c r="OGY9"/>
      <c r="OGZ9"/>
      <c r="OHA9"/>
      <c r="OHB9"/>
      <c r="OHC9"/>
      <c r="OHD9"/>
      <c r="OHE9"/>
      <c r="OHF9"/>
      <c r="OHG9"/>
      <c r="OHH9"/>
      <c r="OHI9"/>
      <c r="OHJ9"/>
      <c r="OHK9"/>
      <c r="OHL9"/>
      <c r="OHM9"/>
      <c r="OHN9"/>
      <c r="OHO9"/>
      <c r="OHP9"/>
      <c r="OHQ9"/>
      <c r="OHR9"/>
      <c r="OHS9"/>
      <c r="OHT9"/>
      <c r="OHU9"/>
      <c r="OHV9"/>
      <c r="OHW9"/>
      <c r="OHX9"/>
      <c r="OHY9"/>
      <c r="OHZ9"/>
      <c r="OIA9"/>
      <c r="OIB9"/>
      <c r="OIC9"/>
      <c r="OID9"/>
      <c r="OIE9"/>
      <c r="OIF9"/>
      <c r="OIG9"/>
      <c r="OIH9"/>
      <c r="OII9"/>
      <c r="OIJ9"/>
      <c r="OIK9"/>
      <c r="OIL9"/>
    </row>
    <row r="10" spans="1:10386" s="89" customFormat="1" ht="20.100000000000001" customHeight="1" thickBot="1" x14ac:dyDescent="0.3">
      <c r="A10" s="410" t="s">
        <v>194</v>
      </c>
      <c r="B10" s="87" t="s">
        <v>196</v>
      </c>
      <c r="C10" s="411">
        <v>1992.3799739999999</v>
      </c>
      <c r="D10" s="411">
        <v>1936.4222520000001</v>
      </c>
      <c r="E10" s="411">
        <v>1995.288992</v>
      </c>
      <c r="F10" s="411">
        <v>2058.3688819999998</v>
      </c>
      <c r="G10" s="411">
        <v>2088.804384</v>
      </c>
      <c r="H10" s="411">
        <v>2117.1891000000001</v>
      </c>
      <c r="I10" s="411">
        <v>2149.7649999999999</v>
      </c>
      <c r="J10" s="411">
        <v>2198.4319999999998</v>
      </c>
      <c r="K10" s="411">
        <v>2234.1289999999999</v>
      </c>
      <c r="L10" s="411">
        <v>2297.2420000000002</v>
      </c>
      <c r="M10" s="411">
        <v>2363.306</v>
      </c>
      <c r="N10" s="411">
        <v>2437.6350000000002</v>
      </c>
      <c r="O10" s="411">
        <v>2310.4689959999996</v>
      </c>
      <c r="P10" s="411">
        <v>2500.87041</v>
      </c>
      <c r="Q10" s="291"/>
      <c r="R10" s="291"/>
      <c r="S10" s="291"/>
      <c r="T10" s="291"/>
      <c r="U10" s="291"/>
      <c r="V10" s="291"/>
      <c r="W10" s="291"/>
      <c r="X10" s="291"/>
      <c r="Y10" s="291"/>
      <c r="Z10" s="291"/>
      <c r="AA10" s="291"/>
      <c r="AB10" s="291"/>
      <c r="AC10" s="291"/>
      <c r="AD10" s="291"/>
      <c r="AE10" s="291"/>
      <c r="AF10" s="291"/>
      <c r="AG10" s="291"/>
      <c r="AH10" s="291"/>
      <c r="AI10" s="291"/>
      <c r="AJ10" s="291"/>
      <c r="AK10" s="291"/>
      <c r="AL10" s="291"/>
      <c r="AM10" s="291"/>
      <c r="AN10" s="291"/>
      <c r="AO10" s="291"/>
      <c r="AP10" s="291"/>
      <c r="AQ10" s="291"/>
      <c r="AR10" s="291"/>
      <c r="AS10" s="291"/>
      <c r="AT10" s="291"/>
      <c r="AU10" s="291"/>
      <c r="AV10" s="291"/>
      <c r="AW10" s="291"/>
      <c r="AX10" s="291"/>
      <c r="AY10" s="291"/>
      <c r="AZ10" s="291"/>
      <c r="BA10" s="291"/>
      <c r="BB10" s="291"/>
      <c r="BC10" s="291"/>
      <c r="BD10" s="291"/>
      <c r="BE10" s="291"/>
      <c r="BF10" s="291"/>
      <c r="BG10" s="291"/>
      <c r="BH10" s="291"/>
      <c r="BI10" s="291"/>
      <c r="BJ10" s="291"/>
      <c r="BK10" s="291"/>
      <c r="BL10" s="291"/>
      <c r="BM10" s="291"/>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c r="AMJ10"/>
      <c r="AMK10"/>
      <c r="AML10"/>
      <c r="AMM10"/>
      <c r="AMN10"/>
      <c r="AMO10"/>
      <c r="AMP10"/>
      <c r="AMQ10"/>
      <c r="AMR10"/>
      <c r="AMS10"/>
      <c r="AMT10"/>
      <c r="AMU10"/>
      <c r="AMV10"/>
      <c r="AMW10"/>
      <c r="AMX10"/>
      <c r="AMY10"/>
      <c r="AMZ10"/>
      <c r="ANA10"/>
      <c r="ANB10"/>
      <c r="ANC10"/>
      <c r="AND10"/>
      <c r="ANE10"/>
      <c r="ANF10"/>
      <c r="ANG10"/>
      <c r="ANH10"/>
      <c r="ANI10"/>
      <c r="ANJ10"/>
      <c r="ANK10"/>
      <c r="ANL10"/>
      <c r="ANM10"/>
      <c r="ANN10"/>
      <c r="ANO10"/>
      <c r="ANP10"/>
      <c r="ANQ10"/>
      <c r="ANR10"/>
      <c r="ANS10"/>
      <c r="ANT10"/>
      <c r="ANU10"/>
      <c r="ANV10"/>
      <c r="ANW10"/>
      <c r="ANX10"/>
      <c r="ANY10"/>
      <c r="ANZ10"/>
      <c r="AOA10"/>
      <c r="AOB10"/>
      <c r="AOC10"/>
      <c r="AOD10"/>
      <c r="AOE10"/>
      <c r="AOF10"/>
      <c r="AOG10"/>
      <c r="AOH10"/>
      <c r="AOI10"/>
      <c r="AOJ10"/>
      <c r="AOK10"/>
      <c r="AOL10"/>
      <c r="AOM10"/>
      <c r="AON10"/>
      <c r="AOO10"/>
      <c r="AOP10"/>
      <c r="AOQ10"/>
      <c r="AOR10"/>
      <c r="AOS10"/>
      <c r="AOT10"/>
      <c r="AOU10"/>
      <c r="AOV10"/>
      <c r="AOW10"/>
      <c r="AOX10"/>
      <c r="AOY10"/>
      <c r="AOZ10"/>
      <c r="APA10"/>
      <c r="APB10"/>
      <c r="APC10"/>
      <c r="APD10"/>
      <c r="APE10"/>
      <c r="APF10"/>
      <c r="APG10"/>
      <c r="APH10"/>
      <c r="API10"/>
      <c r="APJ10"/>
      <c r="APK10"/>
      <c r="APL10"/>
      <c r="APM10"/>
      <c r="APN10"/>
      <c r="APO10"/>
      <c r="APP10"/>
      <c r="APQ10"/>
      <c r="APR10"/>
      <c r="APS10"/>
      <c r="APT10"/>
      <c r="APU10"/>
      <c r="APV10"/>
      <c r="APW10"/>
      <c r="APX10"/>
      <c r="APY10"/>
      <c r="APZ10"/>
      <c r="AQA10"/>
      <c r="AQB10"/>
      <c r="AQC10"/>
      <c r="AQD10"/>
      <c r="AQE10"/>
      <c r="AQF10"/>
      <c r="AQG10"/>
      <c r="AQH10"/>
      <c r="AQI10"/>
      <c r="AQJ10"/>
      <c r="AQK10"/>
      <c r="AQL10"/>
      <c r="AQM10"/>
      <c r="AQN10"/>
      <c r="AQO10"/>
      <c r="AQP10"/>
      <c r="AQQ10"/>
      <c r="AQR10"/>
      <c r="AQS10"/>
      <c r="AQT10"/>
      <c r="AQU10"/>
      <c r="AQV10"/>
      <c r="AQW10"/>
      <c r="AQX10"/>
      <c r="AQY10"/>
      <c r="AQZ10"/>
      <c r="ARA10"/>
      <c r="ARB10"/>
      <c r="ARC10"/>
      <c r="ARD10"/>
      <c r="ARE10"/>
      <c r="ARF10"/>
      <c r="ARG10"/>
      <c r="ARH10"/>
      <c r="ARI10"/>
      <c r="ARJ10"/>
      <c r="ARK10"/>
      <c r="ARL10"/>
      <c r="ARM10"/>
      <c r="ARN10"/>
      <c r="ARO10"/>
      <c r="ARP10"/>
      <c r="ARQ10"/>
      <c r="ARR10"/>
      <c r="ARS10"/>
      <c r="ART10"/>
      <c r="ARU10"/>
      <c r="ARV10"/>
      <c r="ARW10"/>
      <c r="ARX10"/>
      <c r="ARY10"/>
      <c r="ARZ10"/>
      <c r="ASA10"/>
      <c r="ASB10"/>
      <c r="ASC10"/>
      <c r="ASD10"/>
      <c r="ASE10"/>
      <c r="ASF10"/>
      <c r="ASG10"/>
      <c r="ASH10"/>
      <c r="ASI10"/>
      <c r="ASJ10"/>
      <c r="ASK10"/>
      <c r="ASL10"/>
      <c r="ASM10"/>
      <c r="ASN10"/>
      <c r="ASO10"/>
      <c r="ASP10"/>
      <c r="ASQ10"/>
      <c r="ASR10"/>
      <c r="ASS10"/>
      <c r="AST10"/>
      <c r="ASU10"/>
      <c r="ASV10"/>
      <c r="ASW10"/>
      <c r="ASX10"/>
      <c r="ASY10"/>
      <c r="ASZ10"/>
      <c r="ATA10"/>
      <c r="ATB10"/>
      <c r="ATC10"/>
      <c r="ATD10"/>
      <c r="ATE10"/>
      <c r="ATF10"/>
      <c r="ATG10"/>
      <c r="ATH10"/>
      <c r="ATI10"/>
      <c r="ATJ10"/>
      <c r="ATK10"/>
      <c r="ATL10"/>
      <c r="ATM10"/>
      <c r="ATN10"/>
      <c r="ATO10"/>
      <c r="ATP10"/>
      <c r="ATQ10"/>
      <c r="ATR10"/>
      <c r="ATS10"/>
      <c r="ATT10"/>
      <c r="ATU10"/>
      <c r="ATV10"/>
      <c r="ATW10"/>
      <c r="ATX10"/>
      <c r="ATY10"/>
      <c r="ATZ10"/>
      <c r="AUA10"/>
      <c r="AUB10"/>
      <c r="AUC10"/>
      <c r="AUD10"/>
      <c r="AUE10"/>
      <c r="AUF10"/>
      <c r="AUG10"/>
      <c r="AUH10"/>
      <c r="AUI10"/>
      <c r="AUJ10"/>
      <c r="AUK10"/>
      <c r="AUL10"/>
      <c r="AUM10"/>
      <c r="AUN10"/>
      <c r="AUO10"/>
      <c r="AUP10"/>
      <c r="AUQ10"/>
      <c r="AUR10"/>
      <c r="AUS10"/>
      <c r="AUT10"/>
      <c r="AUU10"/>
      <c r="AUV10"/>
      <c r="AUW10"/>
      <c r="AUX10"/>
      <c r="AUY10"/>
      <c r="AUZ10"/>
      <c r="AVA10"/>
      <c r="AVB10"/>
      <c r="AVC10"/>
      <c r="AVD10"/>
      <c r="AVE10"/>
      <c r="AVF10"/>
      <c r="AVG10"/>
      <c r="AVH10"/>
      <c r="AVI10"/>
      <c r="AVJ10"/>
      <c r="AVK10"/>
      <c r="AVL10"/>
      <c r="AVM10"/>
      <c r="AVN10"/>
      <c r="AVO10"/>
      <c r="AVP10"/>
      <c r="AVQ10"/>
      <c r="AVR10"/>
      <c r="AVS10"/>
      <c r="AVT10"/>
      <c r="AVU10"/>
      <c r="AVV10"/>
      <c r="AVW10"/>
      <c r="AVX10"/>
      <c r="AVY10"/>
      <c r="AVZ10"/>
      <c r="AWA10"/>
      <c r="AWB10"/>
      <c r="AWC10"/>
      <c r="AWD10"/>
      <c r="AWE10"/>
      <c r="AWF10"/>
      <c r="AWG10"/>
      <c r="AWH10"/>
      <c r="AWI10"/>
      <c r="AWJ10"/>
      <c r="AWK10"/>
      <c r="AWL10"/>
      <c r="AWM10"/>
      <c r="AWN10"/>
      <c r="AWO10"/>
      <c r="AWP10"/>
      <c r="AWQ10"/>
      <c r="AWR10"/>
      <c r="AWS10"/>
      <c r="AWT10"/>
      <c r="AWU10"/>
      <c r="AWV10"/>
      <c r="AWW10"/>
      <c r="AWX10"/>
      <c r="AWY10"/>
      <c r="AWZ10"/>
      <c r="AXA10"/>
      <c r="AXB10"/>
      <c r="AXC10"/>
      <c r="AXD10"/>
      <c r="AXE10"/>
      <c r="AXF10"/>
      <c r="AXG10"/>
      <c r="AXH10"/>
      <c r="AXI10"/>
      <c r="AXJ10"/>
      <c r="AXK10"/>
      <c r="AXL10"/>
      <c r="AXM10"/>
      <c r="AXN10"/>
      <c r="AXO10"/>
      <c r="AXP10"/>
      <c r="AXQ10"/>
      <c r="AXR10"/>
      <c r="AXS10"/>
      <c r="AXT10"/>
      <c r="AXU10"/>
      <c r="AXV10"/>
      <c r="AXW10"/>
      <c r="AXX10"/>
      <c r="AXY10"/>
      <c r="AXZ10"/>
      <c r="AYA10"/>
      <c r="AYB10"/>
      <c r="AYC10"/>
      <c r="AYD10"/>
      <c r="AYE10"/>
      <c r="AYF10"/>
      <c r="AYG10"/>
      <c r="AYH10"/>
      <c r="AYI10"/>
      <c r="AYJ10"/>
      <c r="AYK10"/>
      <c r="AYL10"/>
      <c r="AYM10"/>
      <c r="AYN10"/>
      <c r="AYO10"/>
      <c r="AYP10"/>
      <c r="AYQ10"/>
      <c r="AYR10"/>
      <c r="AYS10"/>
      <c r="AYT10"/>
      <c r="AYU10"/>
      <c r="AYV10"/>
      <c r="AYW10"/>
      <c r="AYX10"/>
      <c r="AYY10"/>
      <c r="AYZ10"/>
      <c r="AZA10"/>
      <c r="AZB10"/>
      <c r="AZC10"/>
      <c r="AZD10"/>
      <c r="AZE10"/>
      <c r="AZF10"/>
      <c r="AZG10"/>
      <c r="AZH10"/>
      <c r="AZI10"/>
      <c r="AZJ10"/>
      <c r="AZK10"/>
      <c r="AZL10"/>
      <c r="AZM10"/>
      <c r="AZN10"/>
      <c r="AZO10"/>
      <c r="AZP10"/>
      <c r="AZQ10"/>
      <c r="AZR10"/>
      <c r="AZS10"/>
      <c r="AZT10"/>
      <c r="AZU10"/>
      <c r="AZV10"/>
      <c r="AZW10"/>
      <c r="AZX10"/>
      <c r="AZY10"/>
      <c r="AZZ10"/>
      <c r="BAA10"/>
      <c r="BAB10"/>
      <c r="BAC10"/>
      <c r="BAD10"/>
      <c r="BAE10"/>
      <c r="BAF10"/>
      <c r="BAG10"/>
      <c r="BAH10"/>
      <c r="BAI10"/>
      <c r="BAJ10"/>
      <c r="BAK10"/>
      <c r="BAL10"/>
      <c r="BAM10"/>
      <c r="BAN10"/>
      <c r="BAO10"/>
      <c r="BAP10"/>
      <c r="BAQ10"/>
      <c r="BAR10"/>
      <c r="BAS10"/>
      <c r="BAT10"/>
      <c r="BAU10"/>
      <c r="BAV10"/>
      <c r="BAW10"/>
      <c r="BAX10"/>
      <c r="BAY10"/>
      <c r="BAZ10"/>
      <c r="BBA10"/>
      <c r="BBB10"/>
      <c r="BBC10"/>
      <c r="BBD10"/>
      <c r="BBE10"/>
      <c r="BBF10"/>
      <c r="BBG10"/>
      <c r="BBH10"/>
      <c r="BBI10"/>
      <c r="BBJ10"/>
      <c r="BBK10"/>
      <c r="BBL10"/>
      <c r="BBM10"/>
      <c r="BBN10"/>
      <c r="BBO10"/>
      <c r="BBP10"/>
      <c r="BBQ10"/>
      <c r="BBR10"/>
      <c r="BBS10"/>
      <c r="BBT10"/>
      <c r="BBU10"/>
      <c r="BBV10"/>
      <c r="BBW10"/>
      <c r="BBX10"/>
      <c r="BBY10"/>
      <c r="BBZ10"/>
      <c r="BCA10"/>
      <c r="BCB10"/>
      <c r="BCC10"/>
      <c r="BCD10"/>
      <c r="BCE10"/>
      <c r="BCF10"/>
      <c r="BCG10"/>
      <c r="BCH10"/>
      <c r="BCI10"/>
      <c r="BCJ10"/>
      <c r="BCK10"/>
      <c r="BCL10"/>
      <c r="BCM10"/>
      <c r="BCN10"/>
      <c r="BCO10"/>
      <c r="BCP10"/>
      <c r="BCQ10"/>
      <c r="BCR10"/>
      <c r="BCS10"/>
      <c r="BCT10"/>
      <c r="BCU10"/>
      <c r="BCV10"/>
      <c r="BCW10"/>
      <c r="BCX10"/>
      <c r="BCY10"/>
      <c r="BCZ10"/>
      <c r="BDA10"/>
      <c r="BDB10"/>
      <c r="BDC10"/>
      <c r="BDD10"/>
      <c r="BDE10"/>
      <c r="BDF10"/>
      <c r="BDG10"/>
      <c r="BDH10"/>
      <c r="BDI10"/>
      <c r="BDJ10"/>
      <c r="BDK10"/>
      <c r="BDL10"/>
      <c r="BDM10"/>
      <c r="BDN10"/>
      <c r="BDO10"/>
      <c r="BDP10"/>
      <c r="BDQ10"/>
      <c r="BDR10"/>
      <c r="BDS10"/>
      <c r="BDT10"/>
      <c r="BDU10"/>
      <c r="BDV10"/>
      <c r="BDW10"/>
      <c r="BDX10"/>
      <c r="BDY10"/>
      <c r="BDZ10"/>
      <c r="BEA10"/>
      <c r="BEB10"/>
      <c r="BEC10"/>
      <c r="BED10"/>
      <c r="BEE10"/>
      <c r="BEF10"/>
      <c r="BEG10"/>
      <c r="BEH10"/>
      <c r="BEI10"/>
      <c r="BEJ10"/>
      <c r="BEK10"/>
      <c r="BEL10"/>
      <c r="BEM10"/>
      <c r="BEN10"/>
      <c r="BEO10"/>
      <c r="BEP10"/>
      <c r="BEQ10"/>
      <c r="BER10"/>
      <c r="BES10"/>
      <c r="BET10"/>
      <c r="BEU10"/>
      <c r="BEV10"/>
      <c r="BEW10"/>
      <c r="BEX10"/>
      <c r="BEY10"/>
      <c r="BEZ10"/>
      <c r="BFA10"/>
      <c r="BFB10"/>
      <c r="BFC10"/>
      <c r="BFD10"/>
      <c r="BFE10"/>
      <c r="BFF10"/>
      <c r="BFG10"/>
      <c r="BFH10"/>
      <c r="BFI10"/>
      <c r="BFJ10"/>
      <c r="BFK10"/>
      <c r="BFL10"/>
      <c r="BFM10"/>
      <c r="BFN10"/>
      <c r="BFO10"/>
      <c r="BFP10"/>
      <c r="BFQ10"/>
      <c r="BFR10"/>
      <c r="BFS10"/>
      <c r="BFT10"/>
      <c r="BFU10"/>
      <c r="BFV10"/>
      <c r="BFW10"/>
      <c r="BFX10"/>
      <c r="BFY10"/>
      <c r="BFZ10"/>
      <c r="BGA10"/>
      <c r="BGB10"/>
      <c r="BGC10"/>
      <c r="BGD10"/>
      <c r="BGE10"/>
      <c r="BGF10"/>
      <c r="BGG10"/>
      <c r="BGH10"/>
      <c r="BGI10"/>
      <c r="BGJ10"/>
      <c r="BGK10"/>
      <c r="BGL10"/>
      <c r="BGM10"/>
      <c r="BGN10"/>
      <c r="BGO10"/>
      <c r="BGP10"/>
      <c r="BGQ10"/>
      <c r="BGR10"/>
      <c r="BGS10"/>
      <c r="BGT10"/>
      <c r="BGU10"/>
      <c r="BGV10"/>
      <c r="BGW10"/>
      <c r="BGX10"/>
      <c r="BGY10"/>
      <c r="BGZ10"/>
      <c r="BHA10"/>
      <c r="BHB10"/>
      <c r="BHC10"/>
      <c r="BHD10"/>
      <c r="BHE10"/>
      <c r="BHF10"/>
      <c r="BHG10"/>
      <c r="BHH10"/>
      <c r="BHI10"/>
      <c r="BHJ10"/>
      <c r="BHK10"/>
      <c r="BHL10"/>
      <c r="BHM10"/>
      <c r="BHN10"/>
      <c r="BHO10"/>
      <c r="BHP10"/>
      <c r="BHQ10"/>
      <c r="BHR10"/>
      <c r="BHS10"/>
      <c r="BHT10"/>
      <c r="BHU10"/>
      <c r="BHV10"/>
      <c r="BHW10"/>
      <c r="BHX10"/>
      <c r="BHY10"/>
      <c r="BHZ10"/>
      <c r="BIA10"/>
      <c r="BIB10"/>
      <c r="BIC10"/>
      <c r="BID10"/>
      <c r="BIE10"/>
      <c r="BIF10"/>
      <c r="BIG10"/>
      <c r="BIH10"/>
      <c r="BII10"/>
      <c r="BIJ10"/>
      <c r="BIK10"/>
      <c r="BIL10"/>
      <c r="BIM10"/>
      <c r="BIN10"/>
      <c r="BIO10"/>
      <c r="BIP10"/>
      <c r="BIQ10"/>
      <c r="BIR10"/>
      <c r="BIS10"/>
      <c r="BIT10"/>
      <c r="BIU10"/>
      <c r="BIV10"/>
      <c r="BIW10"/>
      <c r="BIX10"/>
      <c r="BIY10"/>
      <c r="BIZ10"/>
      <c r="BJA10"/>
      <c r="BJB10"/>
      <c r="BJC10"/>
      <c r="BJD10"/>
      <c r="BJE10"/>
      <c r="BJF10"/>
      <c r="BJG10"/>
      <c r="BJH10"/>
      <c r="BJI10"/>
      <c r="BJJ10"/>
      <c r="BJK10"/>
      <c r="BJL10"/>
      <c r="BJM10"/>
      <c r="BJN10"/>
      <c r="BJO10"/>
      <c r="BJP10"/>
      <c r="BJQ10"/>
      <c r="BJR10"/>
      <c r="BJS10"/>
      <c r="BJT10"/>
      <c r="BJU10"/>
      <c r="BJV10"/>
      <c r="BJW10"/>
      <c r="BJX10"/>
      <c r="BJY10"/>
      <c r="BJZ10"/>
      <c r="BKA10"/>
      <c r="BKB10"/>
      <c r="BKC10"/>
      <c r="BKD10"/>
      <c r="BKE10"/>
      <c r="BKF10"/>
      <c r="BKG10"/>
      <c r="BKH10"/>
      <c r="BKI10"/>
      <c r="BKJ10"/>
      <c r="BKK10"/>
      <c r="BKL10"/>
      <c r="BKM10"/>
      <c r="BKN10"/>
      <c r="BKO10"/>
      <c r="BKP10"/>
      <c r="BKQ10"/>
      <c r="BKR10"/>
      <c r="BKS10"/>
      <c r="BKT10"/>
      <c r="BKU10"/>
      <c r="BKV10"/>
      <c r="BKW10"/>
      <c r="BKX10"/>
      <c r="BKY10"/>
      <c r="BKZ10"/>
      <c r="BLA10"/>
      <c r="BLB10"/>
      <c r="BLC10"/>
      <c r="BLD10"/>
      <c r="BLE10"/>
      <c r="BLF10"/>
      <c r="BLG10"/>
      <c r="BLH10"/>
      <c r="BLI10"/>
      <c r="BLJ10"/>
      <c r="BLK10"/>
      <c r="BLL10"/>
      <c r="BLM10"/>
      <c r="BLN10"/>
      <c r="BLO10"/>
      <c r="BLP10"/>
      <c r="BLQ10"/>
      <c r="BLR10"/>
      <c r="BLS10"/>
      <c r="BLT10"/>
      <c r="BLU10"/>
      <c r="BLV10"/>
      <c r="BLW10"/>
      <c r="BLX10"/>
      <c r="BLY10"/>
      <c r="BLZ10"/>
      <c r="BMA10"/>
      <c r="BMB10"/>
      <c r="BMC10"/>
      <c r="BMD10"/>
      <c r="BME10"/>
      <c r="BMF10"/>
      <c r="BMG10"/>
      <c r="BMH10"/>
      <c r="BMI10"/>
      <c r="BMJ10"/>
      <c r="BMK10"/>
      <c r="BML10"/>
      <c r="BMM10"/>
      <c r="BMN10"/>
      <c r="BMO10"/>
      <c r="BMP10"/>
      <c r="BMQ10"/>
      <c r="BMR10"/>
      <c r="BMS10"/>
      <c r="BMT10"/>
      <c r="BMU10"/>
      <c r="BMV10"/>
      <c r="BMW10"/>
      <c r="BMX10"/>
      <c r="BMY10"/>
      <c r="BMZ10"/>
      <c r="BNA10"/>
      <c r="BNB10"/>
      <c r="BNC10"/>
      <c r="BND10"/>
      <c r="BNE10"/>
      <c r="BNF10"/>
      <c r="BNG10"/>
      <c r="BNH10"/>
      <c r="BNI10"/>
      <c r="BNJ10"/>
      <c r="BNK10"/>
      <c r="BNL10"/>
      <c r="BNM10"/>
      <c r="BNN10"/>
      <c r="BNO10"/>
      <c r="BNP10"/>
      <c r="BNQ10"/>
      <c r="BNR10"/>
      <c r="BNS10"/>
      <c r="BNT10"/>
      <c r="BNU10"/>
      <c r="BNV10"/>
      <c r="BNW10"/>
      <c r="BNX10"/>
      <c r="BNY10"/>
      <c r="BNZ10"/>
      <c r="BOA10"/>
      <c r="BOB10"/>
      <c r="BOC10"/>
      <c r="BOD10"/>
      <c r="BOE10"/>
      <c r="BOF10"/>
      <c r="BOG10"/>
      <c r="BOH10"/>
      <c r="BOI10"/>
      <c r="BOJ10"/>
      <c r="BOK10"/>
      <c r="BOL10"/>
      <c r="BOM10"/>
      <c r="BON10"/>
      <c r="BOO10"/>
      <c r="BOP10"/>
      <c r="BOQ10"/>
      <c r="BOR10"/>
      <c r="BOS10"/>
      <c r="BOT10"/>
      <c r="BOU10"/>
      <c r="BOV10"/>
      <c r="BOW10"/>
      <c r="BOX10"/>
      <c r="BOY10"/>
      <c r="BOZ10"/>
      <c r="BPA10"/>
      <c r="BPB10"/>
      <c r="BPC10"/>
      <c r="BPD10"/>
      <c r="BPE10"/>
      <c r="BPF10"/>
      <c r="BPG10"/>
      <c r="BPH10"/>
      <c r="BPI10"/>
      <c r="BPJ10"/>
      <c r="BPK10"/>
      <c r="BPL10"/>
      <c r="BPM10"/>
      <c r="BPN10"/>
      <c r="BPO10"/>
      <c r="BPP10"/>
      <c r="BPQ10"/>
      <c r="BPR10"/>
      <c r="BPS10"/>
      <c r="BPT10"/>
      <c r="BPU10"/>
      <c r="BPV10"/>
      <c r="BPW10"/>
      <c r="BPX10"/>
      <c r="BPY10"/>
      <c r="BPZ10"/>
      <c r="BQA10"/>
      <c r="BQB10"/>
      <c r="BQC10"/>
      <c r="BQD10"/>
      <c r="BQE10"/>
      <c r="BQF10"/>
      <c r="BQG10"/>
      <c r="BQH10"/>
      <c r="BQI10"/>
      <c r="BQJ10"/>
      <c r="BQK10"/>
      <c r="BQL10"/>
      <c r="BQM10"/>
      <c r="BQN10"/>
      <c r="BQO10"/>
      <c r="BQP10"/>
      <c r="BQQ10"/>
      <c r="BQR10"/>
      <c r="BQS10"/>
      <c r="BQT10"/>
      <c r="BQU10"/>
      <c r="BQV10"/>
      <c r="BQW10"/>
      <c r="BQX10"/>
      <c r="BQY10"/>
      <c r="BQZ10"/>
      <c r="BRA10"/>
      <c r="BRB10"/>
      <c r="BRC10"/>
      <c r="BRD10"/>
      <c r="BRE10"/>
      <c r="BRF10"/>
      <c r="BRG10"/>
      <c r="BRH10"/>
      <c r="BRI10"/>
      <c r="BRJ10"/>
      <c r="BRK10"/>
      <c r="BRL10"/>
      <c r="BRM10"/>
      <c r="BRN10"/>
      <c r="BRO10"/>
      <c r="BRP10"/>
      <c r="BRQ10"/>
      <c r="BRR10"/>
      <c r="BRS10"/>
      <c r="BRT10"/>
      <c r="BRU10"/>
      <c r="BRV10"/>
      <c r="BRW10"/>
      <c r="BRX10"/>
      <c r="BRY10"/>
      <c r="BRZ10"/>
      <c r="BSA10"/>
      <c r="BSB10"/>
      <c r="BSC10"/>
      <c r="BSD10"/>
      <c r="BSE10"/>
      <c r="BSF10"/>
      <c r="BSG10"/>
      <c r="BSH10"/>
      <c r="BSI10"/>
      <c r="BSJ10"/>
      <c r="BSK10"/>
      <c r="BSL10"/>
      <c r="BSM10"/>
      <c r="BSN10"/>
      <c r="BSO10"/>
      <c r="BSP10"/>
      <c r="BSQ10"/>
      <c r="BSR10"/>
      <c r="BSS10"/>
      <c r="BST10"/>
      <c r="BSU10"/>
      <c r="BSV10"/>
      <c r="BSW10"/>
      <c r="BSX10"/>
      <c r="BSY10"/>
      <c r="BSZ10"/>
      <c r="BTA10"/>
      <c r="BTB10"/>
      <c r="BTC10"/>
      <c r="BTD10"/>
      <c r="BTE10"/>
      <c r="BTF10"/>
      <c r="BTG10"/>
      <c r="BTH10"/>
      <c r="BTI10"/>
      <c r="BTJ10"/>
      <c r="BTK10"/>
      <c r="BTL10"/>
      <c r="BTM10"/>
      <c r="BTN10"/>
      <c r="BTO10"/>
      <c r="BTP10"/>
      <c r="BTQ10"/>
      <c r="BTR10"/>
      <c r="BTS10"/>
      <c r="BTT10"/>
      <c r="BTU10"/>
      <c r="BTV10"/>
      <c r="BTW10"/>
      <c r="BTX10"/>
      <c r="BTY10"/>
      <c r="BTZ10"/>
      <c r="BUA10"/>
      <c r="BUB10"/>
      <c r="BUC10"/>
      <c r="BUD10"/>
      <c r="BUE10"/>
      <c r="BUF10"/>
      <c r="BUG10"/>
      <c r="BUH10"/>
      <c r="BUI10"/>
      <c r="BUJ10"/>
      <c r="BUK10"/>
      <c r="BUL10"/>
      <c r="BUM10"/>
      <c r="BUN10"/>
      <c r="BUO10"/>
      <c r="BUP10"/>
      <c r="BUQ10"/>
      <c r="BUR10"/>
      <c r="BUS10"/>
      <c r="BUT10"/>
      <c r="BUU10"/>
      <c r="BUV10"/>
      <c r="BUW10"/>
      <c r="BUX10"/>
      <c r="BUY10"/>
      <c r="BUZ10"/>
      <c r="BVA10"/>
      <c r="BVB10"/>
      <c r="BVC10"/>
      <c r="BVD10"/>
      <c r="BVE10"/>
      <c r="BVF10"/>
      <c r="BVG10"/>
      <c r="BVH10"/>
      <c r="BVI10"/>
      <c r="BVJ10"/>
      <c r="BVK10"/>
      <c r="BVL10"/>
      <c r="BVM10"/>
      <c r="BVN10"/>
      <c r="BVO10"/>
      <c r="BVP10"/>
      <c r="BVQ10"/>
      <c r="BVR10"/>
      <c r="BVS10"/>
      <c r="BVT10"/>
      <c r="BVU10"/>
      <c r="BVV10"/>
      <c r="BVW10"/>
      <c r="BVX10"/>
      <c r="BVY10"/>
      <c r="BVZ10"/>
      <c r="BWA10"/>
      <c r="BWB10"/>
      <c r="BWC10"/>
      <c r="BWD10"/>
      <c r="BWE10"/>
      <c r="BWF10"/>
      <c r="BWG10"/>
      <c r="BWH10"/>
      <c r="BWI10"/>
      <c r="BWJ10"/>
      <c r="BWK10"/>
      <c r="BWL10"/>
      <c r="BWM10"/>
      <c r="BWN10"/>
      <c r="BWO10"/>
      <c r="BWP10"/>
      <c r="BWQ10"/>
      <c r="BWR10"/>
      <c r="BWS10"/>
      <c r="BWT10"/>
      <c r="BWU10"/>
      <c r="BWV10"/>
      <c r="BWW10"/>
      <c r="BWX10"/>
      <c r="BWY10"/>
      <c r="BWZ10"/>
      <c r="BXA10"/>
      <c r="BXB10"/>
      <c r="BXC10"/>
      <c r="BXD10"/>
      <c r="BXE10"/>
      <c r="BXF10"/>
      <c r="BXG10"/>
      <c r="BXH10"/>
      <c r="BXI10"/>
      <c r="BXJ10"/>
      <c r="BXK10"/>
      <c r="BXL10"/>
      <c r="BXM10"/>
      <c r="BXN10"/>
      <c r="BXO10"/>
      <c r="BXP10"/>
      <c r="BXQ10"/>
      <c r="BXR10"/>
      <c r="BXS10"/>
      <c r="BXT10"/>
      <c r="BXU10"/>
      <c r="BXV10"/>
      <c r="BXW10"/>
      <c r="BXX10"/>
      <c r="BXY10"/>
      <c r="BXZ10"/>
      <c r="BYA10"/>
      <c r="BYB10"/>
      <c r="BYC10"/>
      <c r="BYD10"/>
      <c r="BYE10"/>
      <c r="BYF10"/>
      <c r="BYG10"/>
      <c r="BYH10"/>
      <c r="BYI10"/>
      <c r="BYJ10"/>
      <c r="BYK10"/>
      <c r="BYL10"/>
      <c r="BYM10"/>
      <c r="BYN10"/>
      <c r="BYO10"/>
      <c r="BYP10"/>
      <c r="BYQ10"/>
      <c r="BYR10"/>
      <c r="BYS10"/>
      <c r="BYT10"/>
      <c r="BYU10"/>
      <c r="BYV10"/>
      <c r="BYW10"/>
      <c r="BYX10"/>
      <c r="BYY10"/>
      <c r="BYZ10"/>
      <c r="BZA10"/>
      <c r="BZB10"/>
      <c r="BZC10"/>
      <c r="BZD10"/>
      <c r="BZE10"/>
      <c r="BZF10"/>
      <c r="BZG10"/>
      <c r="BZH10"/>
      <c r="BZI10"/>
      <c r="BZJ10"/>
      <c r="BZK10"/>
      <c r="BZL10"/>
      <c r="BZM10"/>
      <c r="BZN10"/>
      <c r="BZO10"/>
      <c r="BZP10"/>
      <c r="BZQ10"/>
      <c r="BZR10"/>
      <c r="BZS10"/>
      <c r="BZT10"/>
      <c r="BZU10"/>
      <c r="BZV10"/>
      <c r="BZW10"/>
      <c r="BZX10"/>
      <c r="BZY10"/>
      <c r="BZZ10"/>
      <c r="CAA10"/>
      <c r="CAB10"/>
      <c r="CAC10"/>
      <c r="CAD10"/>
      <c r="CAE10"/>
      <c r="CAF10"/>
      <c r="CAG10"/>
      <c r="CAH10"/>
      <c r="CAI10"/>
      <c r="CAJ10"/>
      <c r="CAK10"/>
      <c r="CAL10"/>
      <c r="CAM10"/>
      <c r="CAN10"/>
      <c r="CAO10"/>
      <c r="CAP10"/>
      <c r="CAQ10"/>
      <c r="CAR10"/>
      <c r="CAS10"/>
      <c r="CAT10"/>
      <c r="CAU10"/>
      <c r="CAV10"/>
      <c r="CAW10"/>
      <c r="CAX10"/>
      <c r="CAY10"/>
      <c r="CAZ10"/>
      <c r="CBA10"/>
      <c r="CBB10"/>
      <c r="CBC10"/>
      <c r="CBD10"/>
      <c r="CBE10"/>
      <c r="CBF10"/>
      <c r="CBG10"/>
      <c r="CBH10"/>
      <c r="CBI10"/>
      <c r="CBJ10"/>
      <c r="CBK10"/>
      <c r="CBL10"/>
      <c r="CBM10"/>
      <c r="CBN10"/>
      <c r="CBO10"/>
      <c r="CBP10"/>
      <c r="CBQ10"/>
      <c r="CBR10"/>
      <c r="CBS10"/>
      <c r="CBT10"/>
      <c r="CBU10"/>
      <c r="CBV10"/>
      <c r="CBW10"/>
      <c r="CBX10"/>
      <c r="CBY10"/>
      <c r="CBZ10"/>
      <c r="CCA10"/>
      <c r="CCB10"/>
      <c r="CCC10"/>
      <c r="CCD10"/>
      <c r="CCE10"/>
      <c r="CCF10"/>
      <c r="CCG10"/>
      <c r="CCH10"/>
      <c r="CCI10"/>
      <c r="CCJ10"/>
      <c r="CCK10"/>
      <c r="CCL10"/>
      <c r="CCM10"/>
      <c r="CCN10"/>
      <c r="CCO10"/>
      <c r="CCP10"/>
      <c r="CCQ10"/>
      <c r="CCR10"/>
      <c r="CCS10"/>
      <c r="CCT10"/>
      <c r="CCU10"/>
      <c r="CCV10"/>
      <c r="CCW10"/>
      <c r="CCX10"/>
      <c r="CCY10"/>
      <c r="CCZ10"/>
      <c r="CDA10"/>
      <c r="CDB10"/>
      <c r="CDC10"/>
      <c r="CDD10"/>
      <c r="CDE10"/>
      <c r="CDF10"/>
      <c r="CDG10"/>
      <c r="CDH10"/>
      <c r="CDI10"/>
      <c r="CDJ10"/>
      <c r="CDK10"/>
      <c r="CDL10"/>
      <c r="CDM10"/>
      <c r="CDN10"/>
      <c r="CDO10"/>
      <c r="CDP10"/>
      <c r="CDQ10"/>
      <c r="CDR10"/>
      <c r="CDS10"/>
      <c r="CDT10"/>
      <c r="CDU10"/>
      <c r="CDV10"/>
      <c r="CDW10"/>
      <c r="CDX10"/>
      <c r="CDY10"/>
      <c r="CDZ10"/>
      <c r="CEA10"/>
      <c r="CEB10"/>
      <c r="CEC10"/>
      <c r="CED10"/>
      <c r="CEE10"/>
      <c r="CEF10"/>
      <c r="CEG10"/>
      <c r="CEH10"/>
      <c r="CEI10"/>
      <c r="CEJ10"/>
      <c r="CEK10"/>
      <c r="CEL10"/>
      <c r="CEM10"/>
      <c r="CEN10"/>
      <c r="CEO10"/>
      <c r="CEP10"/>
      <c r="CEQ10"/>
      <c r="CER10"/>
      <c r="CES10"/>
      <c r="CET10"/>
      <c r="CEU10"/>
      <c r="CEV10"/>
      <c r="CEW10"/>
      <c r="CEX10"/>
      <c r="CEY10"/>
      <c r="CEZ10"/>
      <c r="CFA10"/>
      <c r="CFB10"/>
      <c r="CFC10"/>
      <c r="CFD10"/>
      <c r="CFE10"/>
      <c r="CFF10"/>
      <c r="CFG10"/>
      <c r="CFH10"/>
      <c r="CFI10"/>
      <c r="CFJ10"/>
      <c r="CFK10"/>
      <c r="CFL10"/>
      <c r="CFM10"/>
      <c r="CFN10"/>
      <c r="CFO10"/>
      <c r="CFP10"/>
      <c r="CFQ10"/>
      <c r="CFR10"/>
      <c r="CFS10"/>
      <c r="CFT10"/>
      <c r="CFU10"/>
      <c r="CFV10"/>
      <c r="CFW10"/>
      <c r="CFX10"/>
      <c r="CFY10"/>
      <c r="CFZ10"/>
      <c r="CGA10"/>
      <c r="CGB10"/>
      <c r="CGC10"/>
      <c r="CGD10"/>
      <c r="CGE10"/>
      <c r="CGF10"/>
      <c r="CGG10"/>
      <c r="CGH10"/>
      <c r="CGI10"/>
      <c r="CGJ10"/>
      <c r="CGK10"/>
      <c r="CGL10"/>
      <c r="CGM10"/>
      <c r="CGN10"/>
      <c r="CGO10"/>
      <c r="CGP10"/>
      <c r="CGQ10"/>
      <c r="CGR10"/>
      <c r="CGS10"/>
      <c r="CGT10"/>
      <c r="CGU10"/>
      <c r="CGV10"/>
      <c r="CGW10"/>
      <c r="CGX10"/>
      <c r="CGY10"/>
      <c r="CGZ10"/>
      <c r="CHA10"/>
      <c r="CHB10"/>
      <c r="CHC10"/>
      <c r="CHD10"/>
      <c r="CHE10"/>
      <c r="CHF10"/>
      <c r="CHG10"/>
      <c r="CHH10"/>
      <c r="CHI10"/>
      <c r="CHJ10"/>
      <c r="CHK10"/>
      <c r="CHL10"/>
      <c r="CHM10"/>
      <c r="CHN10"/>
      <c r="CHO10"/>
      <c r="CHP10"/>
      <c r="CHQ10"/>
      <c r="CHR10"/>
      <c r="CHS10"/>
      <c r="CHT10"/>
      <c r="CHU10"/>
      <c r="CHV10"/>
      <c r="CHW10"/>
      <c r="CHX10"/>
      <c r="CHY10"/>
      <c r="CHZ10"/>
      <c r="CIA10"/>
      <c r="CIB10"/>
      <c r="CIC10"/>
      <c r="CID10"/>
      <c r="CIE10"/>
      <c r="CIF10"/>
      <c r="CIG10"/>
      <c r="CIH10"/>
      <c r="CII10"/>
      <c r="CIJ10"/>
      <c r="CIK10"/>
      <c r="CIL10"/>
      <c r="CIM10"/>
      <c r="CIN10"/>
      <c r="CIO10"/>
      <c r="CIP10"/>
      <c r="CIQ10"/>
      <c r="CIR10"/>
      <c r="CIS10"/>
      <c r="CIT10"/>
      <c r="CIU10"/>
      <c r="CIV10"/>
      <c r="CIW10"/>
      <c r="CIX10"/>
      <c r="CIY10"/>
      <c r="CIZ10"/>
      <c r="CJA10"/>
      <c r="CJB10"/>
      <c r="CJC10"/>
      <c r="CJD10"/>
      <c r="CJE10"/>
      <c r="CJF10"/>
      <c r="CJG10"/>
      <c r="CJH10"/>
      <c r="CJI10"/>
      <c r="CJJ10"/>
      <c r="CJK10"/>
      <c r="CJL10"/>
      <c r="CJM10"/>
      <c r="CJN10"/>
      <c r="CJO10"/>
      <c r="CJP10"/>
      <c r="CJQ10"/>
      <c r="CJR10"/>
      <c r="CJS10"/>
      <c r="CJT10"/>
      <c r="CJU10"/>
      <c r="CJV10"/>
      <c r="CJW10"/>
      <c r="CJX10"/>
      <c r="CJY10"/>
      <c r="CJZ10"/>
      <c r="CKA10"/>
      <c r="CKB10"/>
      <c r="CKC10"/>
      <c r="CKD10"/>
      <c r="CKE10"/>
      <c r="CKF10"/>
      <c r="CKG10"/>
      <c r="CKH10"/>
      <c r="CKI10"/>
      <c r="CKJ10"/>
      <c r="CKK10"/>
      <c r="CKL10"/>
      <c r="CKM10"/>
      <c r="CKN10"/>
      <c r="CKO10"/>
      <c r="CKP10"/>
      <c r="CKQ10"/>
      <c r="CKR10"/>
      <c r="CKS10"/>
      <c r="CKT10"/>
      <c r="CKU10"/>
      <c r="CKV10"/>
      <c r="CKW10"/>
      <c r="CKX10"/>
      <c r="CKY10"/>
      <c r="CKZ10"/>
      <c r="CLA10"/>
      <c r="CLB10"/>
      <c r="CLC10"/>
      <c r="CLD10"/>
      <c r="CLE10"/>
      <c r="CLF10"/>
      <c r="CLG10"/>
      <c r="CLH10"/>
      <c r="CLI10"/>
      <c r="CLJ10"/>
      <c r="CLK10"/>
      <c r="CLL10"/>
      <c r="CLM10"/>
      <c r="CLN10"/>
      <c r="CLO10"/>
      <c r="CLP10"/>
      <c r="CLQ10"/>
      <c r="CLR10"/>
      <c r="CLS10"/>
      <c r="CLT10"/>
      <c r="CLU10"/>
      <c r="CLV10"/>
      <c r="CLW10"/>
      <c r="CLX10"/>
      <c r="CLY10"/>
      <c r="CLZ10"/>
      <c r="CMA10"/>
      <c r="CMB10"/>
      <c r="CMC10"/>
      <c r="CMD10"/>
      <c r="CME10"/>
      <c r="CMF10"/>
      <c r="CMG10"/>
      <c r="CMH10"/>
      <c r="CMI10"/>
      <c r="CMJ10"/>
      <c r="CMK10"/>
      <c r="CML10"/>
      <c r="CMM10"/>
      <c r="CMN10"/>
      <c r="CMO10"/>
      <c r="CMP10"/>
      <c r="CMQ10"/>
      <c r="CMR10"/>
      <c r="CMS10"/>
      <c r="CMT10"/>
      <c r="CMU10"/>
      <c r="CMV10"/>
      <c r="CMW10"/>
      <c r="CMX10"/>
      <c r="CMY10"/>
      <c r="CMZ10"/>
      <c r="CNA10"/>
      <c r="CNB10"/>
      <c r="CNC10"/>
      <c r="CND10"/>
      <c r="CNE10"/>
      <c r="CNF10"/>
      <c r="CNG10"/>
      <c r="CNH10"/>
      <c r="CNI10"/>
      <c r="CNJ10"/>
      <c r="CNK10"/>
      <c r="CNL10"/>
      <c r="CNM10"/>
      <c r="CNN10"/>
      <c r="CNO10"/>
      <c r="CNP10"/>
      <c r="CNQ10"/>
      <c r="CNR10"/>
      <c r="CNS10"/>
      <c r="CNT10"/>
      <c r="CNU10"/>
      <c r="CNV10"/>
      <c r="CNW10"/>
      <c r="CNX10"/>
      <c r="CNY10"/>
      <c r="CNZ10"/>
      <c r="COA10"/>
      <c r="COB10"/>
      <c r="COC10"/>
      <c r="COD10"/>
      <c r="COE10"/>
      <c r="COF10"/>
      <c r="COG10"/>
      <c r="COH10"/>
      <c r="COI10"/>
      <c r="COJ10"/>
      <c r="COK10"/>
      <c r="COL10"/>
      <c r="COM10"/>
      <c r="CON10"/>
      <c r="COO10"/>
      <c r="COP10"/>
      <c r="COQ10"/>
      <c r="COR10"/>
      <c r="COS10"/>
      <c r="COT10"/>
      <c r="COU10"/>
      <c r="COV10"/>
      <c r="COW10"/>
      <c r="COX10"/>
      <c r="COY10"/>
      <c r="COZ10"/>
      <c r="CPA10"/>
      <c r="CPB10"/>
      <c r="CPC10"/>
      <c r="CPD10"/>
      <c r="CPE10"/>
      <c r="CPF10"/>
      <c r="CPG10"/>
      <c r="CPH10"/>
      <c r="CPI10"/>
      <c r="CPJ10"/>
      <c r="CPK10"/>
      <c r="CPL10"/>
      <c r="CPM10"/>
      <c r="CPN10"/>
      <c r="CPO10"/>
      <c r="CPP10"/>
      <c r="CPQ10"/>
      <c r="CPR10"/>
      <c r="CPS10"/>
      <c r="CPT10"/>
      <c r="CPU10"/>
      <c r="CPV10"/>
      <c r="CPW10"/>
      <c r="CPX10"/>
      <c r="CPY10"/>
      <c r="CPZ10"/>
      <c r="CQA10"/>
      <c r="CQB10"/>
      <c r="CQC10"/>
      <c r="CQD10"/>
      <c r="CQE10"/>
      <c r="CQF10"/>
      <c r="CQG10"/>
      <c r="CQH10"/>
      <c r="CQI10"/>
      <c r="CQJ10"/>
      <c r="CQK10"/>
      <c r="CQL10"/>
      <c r="CQM10"/>
      <c r="CQN10"/>
      <c r="CQO10"/>
      <c r="CQP10"/>
      <c r="CQQ10"/>
      <c r="CQR10"/>
      <c r="CQS10"/>
      <c r="CQT10"/>
      <c r="CQU10"/>
      <c r="CQV10"/>
      <c r="CQW10"/>
      <c r="CQX10"/>
      <c r="CQY10"/>
      <c r="CQZ10"/>
      <c r="CRA10"/>
      <c r="CRB10"/>
      <c r="CRC10"/>
      <c r="CRD10"/>
      <c r="CRE10"/>
      <c r="CRF10"/>
      <c r="CRG10"/>
      <c r="CRH10"/>
      <c r="CRI10"/>
      <c r="CRJ10"/>
      <c r="CRK10"/>
      <c r="CRL10"/>
      <c r="CRM10"/>
      <c r="CRN10"/>
      <c r="CRO10"/>
      <c r="CRP10"/>
      <c r="CRQ10"/>
      <c r="CRR10"/>
      <c r="CRS10"/>
      <c r="CRT10"/>
      <c r="CRU10"/>
      <c r="CRV10"/>
      <c r="CRW10"/>
      <c r="CRX10"/>
      <c r="CRY10"/>
      <c r="CRZ10"/>
      <c r="CSA10"/>
      <c r="CSB10"/>
      <c r="CSC10"/>
      <c r="CSD10"/>
      <c r="CSE10"/>
      <c r="CSF10"/>
      <c r="CSG10"/>
      <c r="CSH10"/>
      <c r="CSI10"/>
      <c r="CSJ10"/>
      <c r="CSK10"/>
      <c r="CSL10"/>
      <c r="CSM10"/>
      <c r="CSN10"/>
      <c r="CSO10"/>
      <c r="CSP10"/>
      <c r="CSQ10"/>
      <c r="CSR10"/>
      <c r="CSS10"/>
      <c r="CST10"/>
      <c r="CSU10"/>
      <c r="CSV10"/>
      <c r="CSW10"/>
      <c r="CSX10"/>
      <c r="CSY10"/>
      <c r="CSZ10"/>
      <c r="CTA10"/>
      <c r="CTB10"/>
      <c r="CTC10"/>
      <c r="CTD10"/>
      <c r="CTE10"/>
      <c r="CTF10"/>
      <c r="CTG10"/>
      <c r="CTH10"/>
      <c r="CTI10"/>
      <c r="CTJ10"/>
      <c r="CTK10"/>
      <c r="CTL10"/>
      <c r="CTM10"/>
      <c r="CTN10"/>
      <c r="CTO10"/>
      <c r="CTP10"/>
      <c r="CTQ10"/>
      <c r="CTR10"/>
      <c r="CTS10"/>
      <c r="CTT10"/>
      <c r="CTU10"/>
      <c r="CTV10"/>
      <c r="CTW10"/>
      <c r="CTX10"/>
      <c r="CTY10"/>
      <c r="CTZ10"/>
      <c r="CUA10"/>
      <c r="CUB10"/>
      <c r="CUC10"/>
      <c r="CUD10"/>
      <c r="CUE10"/>
      <c r="CUF10"/>
      <c r="CUG10"/>
      <c r="CUH10"/>
      <c r="CUI10"/>
      <c r="CUJ10"/>
      <c r="CUK10"/>
      <c r="CUL10"/>
      <c r="CUM10"/>
      <c r="CUN10"/>
      <c r="CUO10"/>
      <c r="CUP10"/>
      <c r="CUQ10"/>
      <c r="CUR10"/>
      <c r="CUS10"/>
      <c r="CUT10"/>
      <c r="CUU10"/>
      <c r="CUV10"/>
      <c r="CUW10"/>
      <c r="CUX10"/>
      <c r="CUY10"/>
      <c r="CUZ10"/>
      <c r="CVA10"/>
      <c r="CVB10"/>
      <c r="CVC10"/>
      <c r="CVD10"/>
      <c r="CVE10"/>
      <c r="CVF10"/>
      <c r="CVG10"/>
      <c r="CVH10"/>
      <c r="CVI10"/>
      <c r="CVJ10"/>
      <c r="CVK10"/>
      <c r="CVL10"/>
      <c r="CVM10"/>
      <c r="CVN10"/>
      <c r="CVO10"/>
      <c r="CVP10"/>
      <c r="CVQ10"/>
      <c r="CVR10"/>
      <c r="CVS10"/>
      <c r="CVT10"/>
      <c r="CVU10"/>
      <c r="CVV10"/>
      <c r="CVW10"/>
      <c r="CVX10"/>
      <c r="CVY10"/>
      <c r="CVZ10"/>
      <c r="CWA10"/>
      <c r="CWB10"/>
      <c r="CWC10"/>
      <c r="CWD10"/>
      <c r="CWE10"/>
      <c r="CWF10"/>
      <c r="CWG10"/>
      <c r="CWH10"/>
      <c r="CWI10"/>
      <c r="CWJ10"/>
      <c r="CWK10"/>
      <c r="CWL10"/>
      <c r="CWM10"/>
      <c r="CWN10"/>
      <c r="CWO10"/>
      <c r="CWP10"/>
      <c r="CWQ10"/>
      <c r="CWR10"/>
      <c r="CWS10"/>
      <c r="CWT10"/>
      <c r="CWU10"/>
      <c r="CWV10"/>
      <c r="CWW10"/>
      <c r="CWX10"/>
      <c r="CWY10"/>
      <c r="CWZ10"/>
      <c r="CXA10"/>
      <c r="CXB10"/>
      <c r="CXC10"/>
      <c r="CXD10"/>
      <c r="CXE10"/>
      <c r="CXF10"/>
      <c r="CXG10"/>
      <c r="CXH10"/>
      <c r="CXI10"/>
      <c r="CXJ10"/>
      <c r="CXK10"/>
      <c r="CXL10"/>
      <c r="CXM10"/>
      <c r="CXN10"/>
      <c r="CXO10"/>
      <c r="CXP10"/>
      <c r="CXQ10"/>
      <c r="CXR10"/>
      <c r="CXS10"/>
      <c r="CXT10"/>
      <c r="CXU10"/>
      <c r="CXV10"/>
      <c r="CXW10"/>
      <c r="CXX10"/>
      <c r="CXY10"/>
      <c r="CXZ10"/>
      <c r="CYA10"/>
      <c r="CYB10"/>
      <c r="CYC10"/>
      <c r="CYD10"/>
      <c r="CYE10"/>
      <c r="CYF10"/>
      <c r="CYG10"/>
      <c r="CYH10"/>
      <c r="CYI10"/>
      <c r="CYJ10"/>
      <c r="CYK10"/>
      <c r="CYL10"/>
      <c r="CYM10"/>
      <c r="CYN10"/>
      <c r="CYO10"/>
      <c r="CYP10"/>
      <c r="CYQ10"/>
      <c r="CYR10"/>
      <c r="CYS10"/>
      <c r="CYT10"/>
      <c r="CYU10"/>
      <c r="CYV10"/>
      <c r="CYW10"/>
      <c r="CYX10"/>
      <c r="CYY10"/>
      <c r="CYZ10"/>
      <c r="CZA10"/>
      <c r="CZB10"/>
      <c r="CZC10"/>
      <c r="CZD10"/>
      <c r="CZE10"/>
      <c r="CZF10"/>
      <c r="CZG10"/>
      <c r="CZH10"/>
      <c r="CZI10"/>
      <c r="CZJ10"/>
      <c r="CZK10"/>
      <c r="CZL10"/>
      <c r="CZM10"/>
      <c r="CZN10"/>
      <c r="CZO10"/>
      <c r="CZP10"/>
      <c r="CZQ10"/>
      <c r="CZR10"/>
      <c r="CZS10"/>
      <c r="CZT10"/>
      <c r="CZU10"/>
      <c r="CZV10"/>
      <c r="CZW10"/>
      <c r="CZX10"/>
      <c r="CZY10"/>
      <c r="CZZ10"/>
      <c r="DAA10"/>
      <c r="DAB10"/>
      <c r="DAC10"/>
      <c r="DAD10"/>
      <c r="DAE10"/>
      <c r="DAF10"/>
      <c r="DAG10"/>
      <c r="DAH10"/>
      <c r="DAI10"/>
      <c r="DAJ10"/>
      <c r="DAK10"/>
      <c r="DAL10"/>
      <c r="DAM10"/>
      <c r="DAN10"/>
      <c r="DAO10"/>
      <c r="DAP10"/>
      <c r="DAQ10"/>
      <c r="DAR10"/>
      <c r="DAS10"/>
      <c r="DAT10"/>
      <c r="DAU10"/>
      <c r="DAV10"/>
      <c r="DAW10"/>
      <c r="DAX10"/>
      <c r="DAY10"/>
      <c r="DAZ10"/>
      <c r="DBA10"/>
      <c r="DBB10"/>
      <c r="DBC10"/>
      <c r="DBD10"/>
      <c r="DBE10"/>
      <c r="DBF10"/>
      <c r="DBG10"/>
      <c r="DBH10"/>
      <c r="DBI10"/>
      <c r="DBJ10"/>
      <c r="DBK10"/>
      <c r="DBL10"/>
      <c r="DBM10"/>
      <c r="DBN10"/>
      <c r="DBO10"/>
      <c r="DBP10"/>
      <c r="DBQ10"/>
      <c r="DBR10"/>
      <c r="DBS10"/>
      <c r="DBT10"/>
      <c r="DBU10"/>
      <c r="DBV10"/>
      <c r="DBW10"/>
      <c r="DBX10"/>
      <c r="DBY10"/>
      <c r="DBZ10"/>
      <c r="DCA10"/>
      <c r="DCB10"/>
      <c r="DCC10"/>
      <c r="DCD10"/>
      <c r="DCE10"/>
      <c r="DCF10"/>
      <c r="DCG10"/>
      <c r="DCH10"/>
      <c r="DCI10"/>
      <c r="DCJ10"/>
      <c r="DCK10"/>
      <c r="DCL10"/>
      <c r="DCM10"/>
      <c r="DCN10"/>
      <c r="DCO10"/>
      <c r="DCP10"/>
      <c r="DCQ10"/>
      <c r="DCR10"/>
      <c r="DCS10"/>
      <c r="DCT10"/>
      <c r="DCU10"/>
      <c r="DCV10"/>
      <c r="DCW10"/>
      <c r="DCX10"/>
      <c r="DCY10"/>
      <c r="DCZ10"/>
      <c r="DDA10"/>
      <c r="DDB10"/>
      <c r="DDC10"/>
      <c r="DDD10"/>
      <c r="DDE10"/>
      <c r="DDF10"/>
      <c r="DDG10"/>
      <c r="DDH10"/>
      <c r="DDI10"/>
      <c r="DDJ10"/>
      <c r="DDK10"/>
      <c r="DDL10"/>
      <c r="DDM10"/>
      <c r="DDN10"/>
      <c r="DDO10"/>
      <c r="DDP10"/>
      <c r="DDQ10"/>
      <c r="DDR10"/>
      <c r="DDS10"/>
      <c r="DDT10"/>
      <c r="DDU10"/>
      <c r="DDV10"/>
      <c r="DDW10"/>
      <c r="DDX10"/>
      <c r="DDY10"/>
      <c r="DDZ10"/>
      <c r="DEA10"/>
      <c r="DEB10"/>
      <c r="DEC10"/>
      <c r="DED10"/>
      <c r="DEE10"/>
      <c r="DEF10"/>
      <c r="DEG10"/>
      <c r="DEH10"/>
      <c r="DEI10"/>
      <c r="DEJ10"/>
      <c r="DEK10"/>
      <c r="DEL10"/>
      <c r="DEM10"/>
      <c r="DEN10"/>
      <c r="DEO10"/>
      <c r="DEP10"/>
      <c r="DEQ10"/>
      <c r="DER10"/>
      <c r="DES10"/>
      <c r="DET10"/>
      <c r="DEU10"/>
      <c r="DEV10"/>
      <c r="DEW10"/>
      <c r="DEX10"/>
      <c r="DEY10"/>
      <c r="DEZ10"/>
      <c r="DFA10"/>
      <c r="DFB10"/>
      <c r="DFC10"/>
      <c r="DFD10"/>
      <c r="DFE10"/>
      <c r="DFF10"/>
      <c r="DFG10"/>
      <c r="DFH10"/>
      <c r="DFI10"/>
      <c r="DFJ10"/>
      <c r="DFK10"/>
      <c r="DFL10"/>
      <c r="DFM10"/>
      <c r="DFN10"/>
      <c r="DFO10"/>
      <c r="DFP10"/>
      <c r="DFQ10"/>
      <c r="DFR10"/>
      <c r="DFS10"/>
      <c r="DFT10"/>
      <c r="DFU10"/>
      <c r="DFV10"/>
      <c r="DFW10"/>
      <c r="DFX10"/>
      <c r="DFY10"/>
      <c r="DFZ10"/>
      <c r="DGA10"/>
      <c r="DGB10"/>
      <c r="DGC10"/>
      <c r="DGD10"/>
      <c r="DGE10"/>
      <c r="DGF10"/>
      <c r="DGG10"/>
      <c r="DGH10"/>
      <c r="DGI10"/>
      <c r="DGJ10"/>
      <c r="DGK10"/>
      <c r="DGL10"/>
      <c r="DGM10"/>
      <c r="DGN10"/>
      <c r="DGO10"/>
      <c r="DGP10"/>
      <c r="DGQ10"/>
      <c r="DGR10"/>
      <c r="DGS10"/>
      <c r="DGT10"/>
      <c r="DGU10"/>
      <c r="DGV10"/>
      <c r="DGW10"/>
      <c r="DGX10"/>
      <c r="DGY10"/>
      <c r="DGZ10"/>
      <c r="DHA10"/>
      <c r="DHB10"/>
      <c r="DHC10"/>
      <c r="DHD10"/>
      <c r="DHE10"/>
      <c r="DHF10"/>
      <c r="DHG10"/>
      <c r="DHH10"/>
      <c r="DHI10"/>
      <c r="DHJ10"/>
      <c r="DHK10"/>
      <c r="DHL10"/>
      <c r="DHM10"/>
      <c r="DHN10"/>
      <c r="DHO10"/>
      <c r="DHP10"/>
      <c r="DHQ10"/>
      <c r="DHR10"/>
      <c r="DHS10"/>
      <c r="DHT10"/>
      <c r="DHU10"/>
      <c r="DHV10"/>
      <c r="DHW10"/>
      <c r="DHX10"/>
      <c r="DHY10"/>
      <c r="DHZ10"/>
      <c r="DIA10"/>
      <c r="DIB10"/>
      <c r="DIC10"/>
      <c r="DID10"/>
      <c r="DIE10"/>
      <c r="DIF10"/>
      <c r="DIG10"/>
      <c r="DIH10"/>
      <c r="DII10"/>
      <c r="DIJ10"/>
      <c r="DIK10"/>
      <c r="DIL10"/>
      <c r="DIM10"/>
      <c r="DIN10"/>
      <c r="DIO10"/>
      <c r="DIP10"/>
      <c r="DIQ10"/>
      <c r="DIR10"/>
      <c r="DIS10"/>
      <c r="DIT10"/>
      <c r="DIU10"/>
      <c r="DIV10"/>
      <c r="DIW10"/>
      <c r="DIX10"/>
      <c r="DIY10"/>
      <c r="DIZ10"/>
      <c r="DJA10"/>
      <c r="DJB10"/>
      <c r="DJC10"/>
      <c r="DJD10"/>
      <c r="DJE10"/>
      <c r="DJF10"/>
      <c r="DJG10"/>
      <c r="DJH10"/>
      <c r="DJI10"/>
      <c r="DJJ10"/>
      <c r="DJK10"/>
      <c r="DJL10"/>
      <c r="DJM10"/>
      <c r="DJN10"/>
      <c r="DJO10"/>
      <c r="DJP10"/>
      <c r="DJQ10"/>
      <c r="DJR10"/>
      <c r="DJS10"/>
      <c r="DJT10"/>
      <c r="DJU10"/>
      <c r="DJV10"/>
      <c r="DJW10"/>
      <c r="DJX10"/>
      <c r="DJY10"/>
      <c r="DJZ10"/>
      <c r="DKA10"/>
      <c r="DKB10"/>
      <c r="DKC10"/>
      <c r="DKD10"/>
      <c r="DKE10"/>
      <c r="DKF10"/>
      <c r="DKG10"/>
      <c r="DKH10"/>
      <c r="DKI10"/>
      <c r="DKJ10"/>
      <c r="DKK10"/>
      <c r="DKL10"/>
      <c r="DKM10"/>
      <c r="DKN10"/>
      <c r="DKO10"/>
      <c r="DKP10"/>
      <c r="DKQ10"/>
      <c r="DKR10"/>
      <c r="DKS10"/>
      <c r="DKT10"/>
      <c r="DKU10"/>
      <c r="DKV10"/>
      <c r="DKW10"/>
      <c r="DKX10"/>
      <c r="DKY10"/>
      <c r="DKZ10"/>
      <c r="DLA10"/>
      <c r="DLB10"/>
      <c r="DLC10"/>
      <c r="DLD10"/>
      <c r="DLE10"/>
      <c r="DLF10"/>
      <c r="DLG10"/>
      <c r="DLH10"/>
      <c r="DLI10"/>
      <c r="DLJ10"/>
      <c r="DLK10"/>
      <c r="DLL10"/>
      <c r="DLM10"/>
      <c r="DLN10"/>
      <c r="DLO10"/>
      <c r="DLP10"/>
      <c r="DLQ10"/>
      <c r="DLR10"/>
      <c r="DLS10"/>
      <c r="DLT10"/>
      <c r="DLU10"/>
      <c r="DLV10"/>
      <c r="DLW10"/>
      <c r="DLX10"/>
      <c r="DLY10"/>
      <c r="DLZ10"/>
      <c r="DMA10"/>
      <c r="DMB10"/>
      <c r="DMC10"/>
      <c r="DMD10"/>
      <c r="DME10"/>
      <c r="DMF10"/>
      <c r="DMG10"/>
      <c r="DMH10"/>
      <c r="DMI10"/>
      <c r="DMJ10"/>
      <c r="DMK10"/>
      <c r="DML10"/>
      <c r="DMM10"/>
      <c r="DMN10"/>
      <c r="DMO10"/>
      <c r="DMP10"/>
      <c r="DMQ10"/>
      <c r="DMR10"/>
      <c r="DMS10"/>
      <c r="DMT10"/>
      <c r="DMU10"/>
      <c r="DMV10"/>
      <c r="DMW10"/>
      <c r="DMX10"/>
      <c r="DMY10"/>
      <c r="DMZ10"/>
      <c r="DNA10"/>
      <c r="DNB10"/>
      <c r="DNC10"/>
      <c r="DND10"/>
      <c r="DNE10"/>
      <c r="DNF10"/>
      <c r="DNG10"/>
      <c r="DNH10"/>
      <c r="DNI10"/>
      <c r="DNJ10"/>
      <c r="DNK10"/>
      <c r="DNL10"/>
      <c r="DNM10"/>
      <c r="DNN10"/>
      <c r="DNO10"/>
      <c r="DNP10"/>
      <c r="DNQ10"/>
      <c r="DNR10"/>
      <c r="DNS10"/>
      <c r="DNT10"/>
      <c r="DNU10"/>
      <c r="DNV10"/>
      <c r="DNW10"/>
      <c r="DNX10"/>
      <c r="DNY10"/>
      <c r="DNZ10"/>
      <c r="DOA10"/>
      <c r="DOB10"/>
      <c r="DOC10"/>
      <c r="DOD10"/>
      <c r="DOE10"/>
      <c r="DOF10"/>
      <c r="DOG10"/>
      <c r="DOH10"/>
      <c r="DOI10"/>
      <c r="DOJ10"/>
      <c r="DOK10"/>
      <c r="DOL10"/>
      <c r="DOM10"/>
      <c r="DON10"/>
      <c r="DOO10"/>
      <c r="DOP10"/>
      <c r="DOQ10"/>
      <c r="DOR10"/>
      <c r="DOS10"/>
      <c r="DOT10"/>
      <c r="DOU10"/>
      <c r="DOV10"/>
      <c r="DOW10"/>
      <c r="DOX10"/>
      <c r="DOY10"/>
      <c r="DOZ10"/>
      <c r="DPA10"/>
      <c r="DPB10"/>
      <c r="DPC10"/>
      <c r="DPD10"/>
      <c r="DPE10"/>
      <c r="DPF10"/>
      <c r="DPG10"/>
      <c r="DPH10"/>
      <c r="DPI10"/>
      <c r="DPJ10"/>
      <c r="DPK10"/>
      <c r="DPL10"/>
      <c r="DPM10"/>
      <c r="DPN10"/>
      <c r="DPO10"/>
      <c r="DPP10"/>
      <c r="DPQ10"/>
      <c r="DPR10"/>
      <c r="DPS10"/>
      <c r="DPT10"/>
      <c r="DPU10"/>
      <c r="DPV10"/>
      <c r="DPW10"/>
      <c r="DPX10"/>
      <c r="DPY10"/>
      <c r="DPZ10"/>
      <c r="DQA10"/>
      <c r="DQB10"/>
      <c r="DQC10"/>
      <c r="DQD10"/>
      <c r="DQE10"/>
      <c r="DQF10"/>
      <c r="DQG10"/>
      <c r="DQH10"/>
      <c r="DQI10"/>
      <c r="DQJ10"/>
      <c r="DQK10"/>
      <c r="DQL10"/>
      <c r="DQM10"/>
      <c r="DQN10"/>
      <c r="DQO10"/>
      <c r="DQP10"/>
      <c r="DQQ10"/>
      <c r="DQR10"/>
      <c r="DQS10"/>
      <c r="DQT10"/>
      <c r="DQU10"/>
      <c r="DQV10"/>
      <c r="DQW10"/>
      <c r="DQX10"/>
      <c r="DQY10"/>
      <c r="DQZ10"/>
      <c r="DRA10"/>
      <c r="DRB10"/>
      <c r="DRC10"/>
      <c r="DRD10"/>
      <c r="DRE10"/>
      <c r="DRF10"/>
      <c r="DRG10"/>
      <c r="DRH10"/>
      <c r="DRI10"/>
      <c r="DRJ10"/>
      <c r="DRK10"/>
      <c r="DRL10"/>
      <c r="DRM10"/>
      <c r="DRN10"/>
      <c r="DRO10"/>
      <c r="DRP10"/>
      <c r="DRQ10"/>
      <c r="DRR10"/>
      <c r="DRS10"/>
      <c r="DRT10"/>
      <c r="DRU10"/>
      <c r="DRV10"/>
      <c r="DRW10"/>
      <c r="DRX10"/>
      <c r="DRY10"/>
      <c r="DRZ10"/>
      <c r="DSA10"/>
      <c r="DSB10"/>
      <c r="DSC10"/>
      <c r="DSD10"/>
      <c r="DSE10"/>
      <c r="DSF10"/>
      <c r="DSG10"/>
      <c r="DSH10"/>
      <c r="DSI10"/>
      <c r="DSJ10"/>
      <c r="DSK10"/>
      <c r="DSL10"/>
      <c r="DSM10"/>
      <c r="DSN10"/>
      <c r="DSO10"/>
      <c r="DSP10"/>
      <c r="DSQ10"/>
      <c r="DSR10"/>
      <c r="DSS10"/>
      <c r="DST10"/>
      <c r="DSU10"/>
      <c r="DSV10"/>
      <c r="DSW10"/>
      <c r="DSX10"/>
      <c r="DSY10"/>
      <c r="DSZ10"/>
      <c r="DTA10"/>
      <c r="DTB10"/>
      <c r="DTC10"/>
      <c r="DTD10"/>
      <c r="DTE10"/>
      <c r="DTF10"/>
      <c r="DTG10"/>
      <c r="DTH10"/>
      <c r="DTI10"/>
      <c r="DTJ10"/>
      <c r="DTK10"/>
      <c r="DTL10"/>
      <c r="DTM10"/>
      <c r="DTN10"/>
      <c r="DTO10"/>
      <c r="DTP10"/>
      <c r="DTQ10"/>
      <c r="DTR10"/>
      <c r="DTS10"/>
      <c r="DTT10"/>
      <c r="DTU10"/>
      <c r="DTV10"/>
      <c r="DTW10"/>
      <c r="DTX10"/>
      <c r="DTY10"/>
      <c r="DTZ10"/>
      <c r="DUA10"/>
      <c r="DUB10"/>
      <c r="DUC10"/>
      <c r="DUD10"/>
      <c r="DUE10"/>
      <c r="DUF10"/>
      <c r="DUG10"/>
      <c r="DUH10"/>
      <c r="DUI10"/>
      <c r="DUJ10"/>
      <c r="DUK10"/>
      <c r="DUL10"/>
      <c r="DUM10"/>
      <c r="DUN10"/>
      <c r="DUO10"/>
      <c r="DUP10"/>
      <c r="DUQ10"/>
      <c r="DUR10"/>
      <c r="DUS10"/>
      <c r="DUT10"/>
      <c r="DUU10"/>
      <c r="DUV10"/>
      <c r="DUW10"/>
      <c r="DUX10"/>
      <c r="DUY10"/>
      <c r="DUZ10"/>
      <c r="DVA10"/>
      <c r="DVB10"/>
      <c r="DVC10"/>
      <c r="DVD10"/>
      <c r="DVE10"/>
      <c r="DVF10"/>
      <c r="DVG10"/>
      <c r="DVH10"/>
      <c r="DVI10"/>
      <c r="DVJ10"/>
      <c r="DVK10"/>
      <c r="DVL10"/>
      <c r="DVM10"/>
      <c r="DVN10"/>
      <c r="DVO10"/>
      <c r="DVP10"/>
      <c r="DVQ10"/>
      <c r="DVR10"/>
      <c r="DVS10"/>
      <c r="DVT10"/>
      <c r="DVU10"/>
      <c r="DVV10"/>
      <c r="DVW10"/>
      <c r="DVX10"/>
      <c r="DVY10"/>
      <c r="DVZ10"/>
      <c r="DWA10"/>
      <c r="DWB10"/>
      <c r="DWC10"/>
      <c r="DWD10"/>
      <c r="DWE10"/>
      <c r="DWF10"/>
      <c r="DWG10"/>
      <c r="DWH10"/>
      <c r="DWI10"/>
      <c r="DWJ10"/>
      <c r="DWK10"/>
      <c r="DWL10"/>
      <c r="DWM10"/>
      <c r="DWN10"/>
      <c r="DWO10"/>
      <c r="DWP10"/>
      <c r="DWQ10"/>
      <c r="DWR10"/>
      <c r="DWS10"/>
      <c r="DWT10"/>
      <c r="DWU10"/>
      <c r="DWV10"/>
      <c r="DWW10"/>
      <c r="DWX10"/>
      <c r="DWY10"/>
      <c r="DWZ10"/>
      <c r="DXA10"/>
      <c r="DXB10"/>
      <c r="DXC10"/>
      <c r="DXD10"/>
      <c r="DXE10"/>
      <c r="DXF10"/>
      <c r="DXG10"/>
      <c r="DXH10"/>
      <c r="DXI10"/>
      <c r="DXJ10"/>
      <c r="DXK10"/>
      <c r="DXL10"/>
      <c r="DXM10"/>
      <c r="DXN10"/>
      <c r="DXO10"/>
      <c r="DXP10"/>
      <c r="DXQ10"/>
      <c r="DXR10"/>
      <c r="DXS10"/>
      <c r="DXT10"/>
      <c r="DXU10"/>
      <c r="DXV10"/>
      <c r="DXW10"/>
      <c r="DXX10"/>
      <c r="DXY10"/>
      <c r="DXZ10"/>
      <c r="DYA10"/>
      <c r="DYB10"/>
      <c r="DYC10"/>
      <c r="DYD10"/>
      <c r="DYE10"/>
      <c r="DYF10"/>
      <c r="DYG10"/>
      <c r="DYH10"/>
      <c r="DYI10"/>
      <c r="DYJ10"/>
      <c r="DYK10"/>
      <c r="DYL10"/>
      <c r="DYM10"/>
      <c r="DYN10"/>
      <c r="DYO10"/>
      <c r="DYP10"/>
      <c r="DYQ10"/>
      <c r="DYR10"/>
      <c r="DYS10"/>
      <c r="DYT10"/>
      <c r="DYU10"/>
      <c r="DYV10"/>
      <c r="DYW10"/>
      <c r="DYX10"/>
      <c r="DYY10"/>
      <c r="DYZ10"/>
      <c r="DZA10"/>
      <c r="DZB10"/>
      <c r="DZC10"/>
      <c r="DZD10"/>
      <c r="DZE10"/>
      <c r="DZF10"/>
      <c r="DZG10"/>
      <c r="DZH10"/>
      <c r="DZI10"/>
      <c r="DZJ10"/>
      <c r="DZK10"/>
      <c r="DZL10"/>
      <c r="DZM10"/>
      <c r="DZN10"/>
      <c r="DZO10"/>
      <c r="DZP10"/>
      <c r="DZQ10"/>
      <c r="DZR10"/>
      <c r="DZS10"/>
      <c r="DZT10"/>
      <c r="DZU10"/>
      <c r="DZV10"/>
      <c r="DZW10"/>
      <c r="DZX10"/>
      <c r="DZY10"/>
      <c r="DZZ10"/>
      <c r="EAA10"/>
      <c r="EAB10"/>
      <c r="EAC10"/>
      <c r="EAD10"/>
      <c r="EAE10"/>
      <c r="EAF10"/>
      <c r="EAG10"/>
      <c r="EAH10"/>
      <c r="EAI10"/>
      <c r="EAJ10"/>
      <c r="EAK10"/>
      <c r="EAL10"/>
      <c r="EAM10"/>
      <c r="EAN10"/>
      <c r="EAO10"/>
      <c r="EAP10"/>
      <c r="EAQ10"/>
      <c r="EAR10"/>
      <c r="EAS10"/>
      <c r="EAT10"/>
      <c r="EAU10"/>
      <c r="EAV10"/>
      <c r="EAW10"/>
      <c r="EAX10"/>
      <c r="EAY10"/>
      <c r="EAZ10"/>
      <c r="EBA10"/>
      <c r="EBB10"/>
      <c r="EBC10"/>
      <c r="EBD10"/>
      <c r="EBE10"/>
      <c r="EBF10"/>
      <c r="EBG10"/>
      <c r="EBH10"/>
      <c r="EBI10"/>
      <c r="EBJ10"/>
      <c r="EBK10"/>
      <c r="EBL10"/>
      <c r="EBM10"/>
      <c r="EBN10"/>
      <c r="EBO10"/>
      <c r="EBP10"/>
      <c r="EBQ10"/>
      <c r="EBR10"/>
      <c r="EBS10"/>
      <c r="EBT10"/>
      <c r="EBU10"/>
      <c r="EBV10"/>
      <c r="EBW10"/>
      <c r="EBX10"/>
      <c r="EBY10"/>
      <c r="EBZ10"/>
      <c r="ECA10"/>
      <c r="ECB10"/>
      <c r="ECC10"/>
      <c r="ECD10"/>
      <c r="ECE10"/>
      <c r="ECF10"/>
      <c r="ECG10"/>
      <c r="ECH10"/>
      <c r="ECI10"/>
      <c r="ECJ10"/>
      <c r="ECK10"/>
      <c r="ECL10"/>
      <c r="ECM10"/>
      <c r="ECN10"/>
      <c r="ECO10"/>
      <c r="ECP10"/>
      <c r="ECQ10"/>
      <c r="ECR10"/>
      <c r="ECS10"/>
      <c r="ECT10"/>
      <c r="ECU10"/>
      <c r="ECV10"/>
      <c r="ECW10"/>
      <c r="ECX10"/>
      <c r="ECY10"/>
      <c r="ECZ10"/>
      <c r="EDA10"/>
      <c r="EDB10"/>
      <c r="EDC10"/>
      <c r="EDD10"/>
      <c r="EDE10"/>
      <c r="EDF10"/>
      <c r="EDG10"/>
      <c r="EDH10"/>
      <c r="EDI10"/>
      <c r="EDJ10"/>
      <c r="EDK10"/>
      <c r="EDL10"/>
      <c r="EDM10"/>
      <c r="EDN10"/>
      <c r="EDO10"/>
      <c r="EDP10"/>
      <c r="EDQ10"/>
      <c r="EDR10"/>
      <c r="EDS10"/>
      <c r="EDT10"/>
      <c r="EDU10"/>
      <c r="EDV10"/>
      <c r="EDW10"/>
      <c r="EDX10"/>
      <c r="EDY10"/>
      <c r="EDZ10"/>
      <c r="EEA10"/>
      <c r="EEB10"/>
      <c r="EEC10"/>
      <c r="EED10"/>
      <c r="EEE10"/>
      <c r="EEF10"/>
      <c r="EEG10"/>
      <c r="EEH10"/>
      <c r="EEI10"/>
      <c r="EEJ10"/>
      <c r="EEK10"/>
      <c r="EEL10"/>
      <c r="EEM10"/>
      <c r="EEN10"/>
      <c r="EEO10"/>
      <c r="EEP10"/>
      <c r="EEQ10"/>
      <c r="EER10"/>
      <c r="EES10"/>
      <c r="EET10"/>
      <c r="EEU10"/>
      <c r="EEV10"/>
      <c r="EEW10"/>
      <c r="EEX10"/>
      <c r="EEY10"/>
      <c r="EEZ10"/>
      <c r="EFA10"/>
      <c r="EFB10"/>
      <c r="EFC10"/>
      <c r="EFD10"/>
      <c r="EFE10"/>
      <c r="EFF10"/>
      <c r="EFG10"/>
      <c r="EFH10"/>
      <c r="EFI10"/>
      <c r="EFJ10"/>
      <c r="EFK10"/>
      <c r="EFL10"/>
      <c r="EFM10"/>
      <c r="EFN10"/>
      <c r="EFO10"/>
      <c r="EFP10"/>
      <c r="EFQ10"/>
      <c r="EFR10"/>
      <c r="EFS10"/>
      <c r="EFT10"/>
      <c r="EFU10"/>
      <c r="EFV10"/>
      <c r="EFW10"/>
      <c r="EFX10"/>
      <c r="EFY10"/>
      <c r="EFZ10"/>
      <c r="EGA10"/>
      <c r="EGB10"/>
      <c r="EGC10"/>
      <c r="EGD10"/>
      <c r="EGE10"/>
      <c r="EGF10"/>
      <c r="EGG10"/>
      <c r="EGH10"/>
      <c r="EGI10"/>
      <c r="EGJ10"/>
      <c r="EGK10"/>
      <c r="EGL10"/>
      <c r="EGM10"/>
      <c r="EGN10"/>
      <c r="EGO10"/>
      <c r="EGP10"/>
      <c r="EGQ10"/>
      <c r="EGR10"/>
      <c r="EGS10"/>
      <c r="EGT10"/>
      <c r="EGU10"/>
      <c r="EGV10"/>
      <c r="EGW10"/>
      <c r="EGX10"/>
      <c r="EGY10"/>
      <c r="EGZ10"/>
      <c r="EHA10"/>
      <c r="EHB10"/>
      <c r="EHC10"/>
      <c r="EHD10"/>
      <c r="EHE10"/>
      <c r="EHF10"/>
      <c r="EHG10"/>
      <c r="EHH10"/>
      <c r="EHI10"/>
      <c r="EHJ10"/>
      <c r="EHK10"/>
      <c r="EHL10"/>
      <c r="EHM10"/>
      <c r="EHN10"/>
      <c r="EHO10"/>
      <c r="EHP10"/>
      <c r="EHQ10"/>
      <c r="EHR10"/>
      <c r="EHS10"/>
      <c r="EHT10"/>
      <c r="EHU10"/>
      <c r="EHV10"/>
      <c r="EHW10"/>
      <c r="EHX10"/>
      <c r="EHY10"/>
      <c r="EHZ10"/>
      <c r="EIA10"/>
      <c r="EIB10"/>
      <c r="EIC10"/>
      <c r="EID10"/>
      <c r="EIE10"/>
      <c r="EIF10"/>
      <c r="EIG10"/>
      <c r="EIH10"/>
      <c r="EII10"/>
      <c r="EIJ10"/>
      <c r="EIK10"/>
      <c r="EIL10"/>
      <c r="EIM10"/>
      <c r="EIN10"/>
      <c r="EIO10"/>
      <c r="EIP10"/>
      <c r="EIQ10"/>
      <c r="EIR10"/>
      <c r="EIS10"/>
      <c r="EIT10"/>
      <c r="EIU10"/>
      <c r="EIV10"/>
      <c r="EIW10"/>
      <c r="EIX10"/>
      <c r="EIY10"/>
      <c r="EIZ10"/>
      <c r="EJA10"/>
      <c r="EJB10"/>
      <c r="EJC10"/>
      <c r="EJD10"/>
      <c r="EJE10"/>
      <c r="EJF10"/>
      <c r="EJG10"/>
      <c r="EJH10"/>
      <c r="EJI10"/>
      <c r="EJJ10"/>
      <c r="EJK10"/>
      <c r="EJL10"/>
      <c r="EJM10"/>
      <c r="EJN10"/>
      <c r="EJO10"/>
      <c r="EJP10"/>
      <c r="EJQ10"/>
      <c r="EJR10"/>
      <c r="EJS10"/>
      <c r="EJT10"/>
      <c r="EJU10"/>
      <c r="EJV10"/>
      <c r="EJW10"/>
      <c r="EJX10"/>
      <c r="EJY10"/>
      <c r="EJZ10"/>
      <c r="EKA10"/>
      <c r="EKB10"/>
      <c r="EKC10"/>
      <c r="EKD10"/>
      <c r="EKE10"/>
      <c r="EKF10"/>
      <c r="EKG10"/>
      <c r="EKH10"/>
      <c r="EKI10"/>
      <c r="EKJ10"/>
      <c r="EKK10"/>
      <c r="EKL10"/>
      <c r="EKM10"/>
      <c r="EKN10"/>
      <c r="EKO10"/>
      <c r="EKP10"/>
      <c r="EKQ10"/>
      <c r="EKR10"/>
      <c r="EKS10"/>
      <c r="EKT10"/>
      <c r="EKU10"/>
      <c r="EKV10"/>
      <c r="EKW10"/>
      <c r="EKX10"/>
      <c r="EKY10"/>
      <c r="EKZ10"/>
      <c r="ELA10"/>
      <c r="ELB10"/>
      <c r="ELC10"/>
      <c r="ELD10"/>
      <c r="ELE10"/>
      <c r="ELF10"/>
      <c r="ELG10"/>
      <c r="ELH10"/>
      <c r="ELI10"/>
      <c r="ELJ10"/>
      <c r="ELK10"/>
      <c r="ELL10"/>
      <c r="ELM10"/>
      <c r="ELN10"/>
      <c r="ELO10"/>
      <c r="ELP10"/>
      <c r="ELQ10"/>
      <c r="ELR10"/>
      <c r="ELS10"/>
      <c r="ELT10"/>
      <c r="ELU10"/>
      <c r="ELV10"/>
      <c r="ELW10"/>
      <c r="ELX10"/>
      <c r="ELY10"/>
      <c r="ELZ10"/>
      <c r="EMA10"/>
      <c r="EMB10"/>
      <c r="EMC10"/>
      <c r="EMD10"/>
      <c r="EME10"/>
      <c r="EMF10"/>
      <c r="EMG10"/>
      <c r="EMH10"/>
      <c r="EMI10"/>
      <c r="EMJ10"/>
      <c r="EMK10"/>
      <c r="EML10"/>
      <c r="EMM10"/>
      <c r="EMN10"/>
      <c r="EMO10"/>
      <c r="EMP10"/>
      <c r="EMQ10"/>
      <c r="EMR10"/>
      <c r="EMS10"/>
      <c r="EMT10"/>
      <c r="EMU10"/>
      <c r="EMV10"/>
      <c r="EMW10"/>
      <c r="EMX10"/>
      <c r="EMY10"/>
      <c r="EMZ10"/>
      <c r="ENA10"/>
      <c r="ENB10"/>
      <c r="ENC10"/>
      <c r="END10"/>
      <c r="ENE10"/>
      <c r="ENF10"/>
      <c r="ENG10"/>
      <c r="ENH10"/>
      <c r="ENI10"/>
      <c r="ENJ10"/>
      <c r="ENK10"/>
      <c r="ENL10"/>
      <c r="ENM10"/>
      <c r="ENN10"/>
      <c r="ENO10"/>
      <c r="ENP10"/>
      <c r="ENQ10"/>
      <c r="ENR10"/>
      <c r="ENS10"/>
      <c r="ENT10"/>
      <c r="ENU10"/>
      <c r="ENV10"/>
      <c r="ENW10"/>
      <c r="ENX10"/>
      <c r="ENY10"/>
      <c r="ENZ10"/>
      <c r="EOA10"/>
      <c r="EOB10"/>
      <c r="EOC10"/>
      <c r="EOD10"/>
      <c r="EOE10"/>
      <c r="EOF10"/>
      <c r="EOG10"/>
      <c r="EOH10"/>
      <c r="EOI10"/>
      <c r="EOJ10"/>
      <c r="EOK10"/>
      <c r="EOL10"/>
      <c r="EOM10"/>
      <c r="EON10"/>
      <c r="EOO10"/>
      <c r="EOP10"/>
      <c r="EOQ10"/>
      <c r="EOR10"/>
      <c r="EOS10"/>
      <c r="EOT10"/>
      <c r="EOU10"/>
      <c r="EOV10"/>
      <c r="EOW10"/>
      <c r="EOX10"/>
      <c r="EOY10"/>
      <c r="EOZ10"/>
      <c r="EPA10"/>
      <c r="EPB10"/>
      <c r="EPC10"/>
      <c r="EPD10"/>
      <c r="EPE10"/>
      <c r="EPF10"/>
      <c r="EPG10"/>
      <c r="EPH10"/>
      <c r="EPI10"/>
      <c r="EPJ10"/>
      <c r="EPK10"/>
      <c r="EPL10"/>
      <c r="EPM10"/>
      <c r="EPN10"/>
      <c r="EPO10"/>
      <c r="EPP10"/>
      <c r="EPQ10"/>
      <c r="EPR10"/>
      <c r="EPS10"/>
      <c r="EPT10"/>
      <c r="EPU10"/>
      <c r="EPV10"/>
      <c r="EPW10"/>
      <c r="EPX10"/>
      <c r="EPY10"/>
      <c r="EPZ10"/>
      <c r="EQA10"/>
      <c r="EQB10"/>
      <c r="EQC10"/>
      <c r="EQD10"/>
      <c r="EQE10"/>
      <c r="EQF10"/>
      <c r="EQG10"/>
      <c r="EQH10"/>
      <c r="EQI10"/>
      <c r="EQJ10"/>
      <c r="EQK10"/>
      <c r="EQL10"/>
      <c r="EQM10"/>
      <c r="EQN10"/>
      <c r="EQO10"/>
      <c r="EQP10"/>
      <c r="EQQ10"/>
      <c r="EQR10"/>
      <c r="EQS10"/>
      <c r="EQT10"/>
      <c r="EQU10"/>
      <c r="EQV10"/>
      <c r="EQW10"/>
      <c r="EQX10"/>
      <c r="EQY10"/>
      <c r="EQZ10"/>
      <c r="ERA10"/>
      <c r="ERB10"/>
      <c r="ERC10"/>
      <c r="ERD10"/>
      <c r="ERE10"/>
      <c r="ERF10"/>
      <c r="ERG10"/>
      <c r="ERH10"/>
      <c r="ERI10"/>
      <c r="ERJ10"/>
      <c r="ERK10"/>
      <c r="ERL10"/>
      <c r="ERM10"/>
      <c r="ERN10"/>
      <c r="ERO10"/>
      <c r="ERP10"/>
      <c r="ERQ10"/>
      <c r="ERR10"/>
      <c r="ERS10"/>
      <c r="ERT10"/>
      <c r="ERU10"/>
      <c r="ERV10"/>
      <c r="ERW10"/>
      <c r="ERX10"/>
      <c r="ERY10"/>
      <c r="ERZ10"/>
      <c r="ESA10"/>
      <c r="ESB10"/>
      <c r="ESC10"/>
      <c r="ESD10"/>
      <c r="ESE10"/>
      <c r="ESF10"/>
      <c r="ESG10"/>
      <c r="ESH10"/>
      <c r="ESI10"/>
      <c r="ESJ10"/>
      <c r="ESK10"/>
      <c r="ESL10"/>
      <c r="ESM10"/>
      <c r="ESN10"/>
      <c r="ESO10"/>
      <c r="ESP10"/>
      <c r="ESQ10"/>
      <c r="ESR10"/>
      <c r="ESS10"/>
      <c r="EST10"/>
      <c r="ESU10"/>
      <c r="ESV10"/>
      <c r="ESW10"/>
      <c r="ESX10"/>
      <c r="ESY10"/>
      <c r="ESZ10"/>
      <c r="ETA10"/>
      <c r="ETB10"/>
      <c r="ETC10"/>
      <c r="ETD10"/>
      <c r="ETE10"/>
      <c r="ETF10"/>
      <c r="ETG10"/>
      <c r="ETH10"/>
      <c r="ETI10"/>
      <c r="ETJ10"/>
      <c r="ETK10"/>
      <c r="ETL10"/>
      <c r="ETM10"/>
      <c r="ETN10"/>
      <c r="ETO10"/>
      <c r="ETP10"/>
      <c r="ETQ10"/>
      <c r="ETR10"/>
      <c r="ETS10"/>
      <c r="ETT10"/>
      <c r="ETU10"/>
      <c r="ETV10"/>
      <c r="ETW10"/>
      <c r="ETX10"/>
      <c r="ETY10"/>
      <c r="ETZ10"/>
      <c r="EUA10"/>
      <c r="EUB10"/>
      <c r="EUC10"/>
      <c r="EUD10"/>
      <c r="EUE10"/>
      <c r="EUF10"/>
      <c r="EUG10"/>
      <c r="EUH10"/>
      <c r="EUI10"/>
      <c r="EUJ10"/>
      <c r="EUK10"/>
      <c r="EUL10"/>
      <c r="EUM10"/>
      <c r="EUN10"/>
      <c r="EUO10"/>
      <c r="EUP10"/>
      <c r="EUQ10"/>
      <c r="EUR10"/>
      <c r="EUS10"/>
      <c r="EUT10"/>
      <c r="EUU10"/>
      <c r="EUV10"/>
      <c r="EUW10"/>
      <c r="EUX10"/>
      <c r="EUY10"/>
      <c r="EUZ10"/>
      <c r="EVA10"/>
      <c r="EVB10"/>
      <c r="EVC10"/>
      <c r="EVD10"/>
      <c r="EVE10"/>
      <c r="EVF10"/>
      <c r="EVG10"/>
      <c r="EVH10"/>
      <c r="EVI10"/>
      <c r="EVJ10"/>
      <c r="EVK10"/>
      <c r="EVL10"/>
      <c r="EVM10"/>
      <c r="EVN10"/>
      <c r="EVO10"/>
      <c r="EVP10"/>
      <c r="EVQ10"/>
      <c r="EVR10"/>
      <c r="EVS10"/>
      <c r="EVT10"/>
      <c r="EVU10"/>
      <c r="EVV10"/>
      <c r="EVW10"/>
      <c r="EVX10"/>
      <c r="EVY10"/>
      <c r="EVZ10"/>
      <c r="EWA10"/>
      <c r="EWB10"/>
      <c r="EWC10"/>
      <c r="EWD10"/>
      <c r="EWE10"/>
      <c r="EWF10"/>
      <c r="EWG10"/>
      <c r="EWH10"/>
      <c r="EWI10"/>
      <c r="EWJ10"/>
      <c r="EWK10"/>
      <c r="EWL10"/>
      <c r="EWM10"/>
      <c r="EWN10"/>
      <c r="EWO10"/>
      <c r="EWP10"/>
      <c r="EWQ10"/>
      <c r="EWR10"/>
      <c r="EWS10"/>
      <c r="EWT10"/>
      <c r="EWU10"/>
      <c r="EWV10"/>
      <c r="EWW10"/>
      <c r="EWX10"/>
      <c r="EWY10"/>
      <c r="EWZ10"/>
      <c r="EXA10"/>
      <c r="EXB10"/>
      <c r="EXC10"/>
      <c r="EXD10"/>
      <c r="EXE10"/>
      <c r="EXF10"/>
      <c r="EXG10"/>
      <c r="EXH10"/>
      <c r="EXI10"/>
      <c r="EXJ10"/>
      <c r="EXK10"/>
      <c r="EXL10"/>
      <c r="EXM10"/>
      <c r="EXN10"/>
      <c r="EXO10"/>
      <c r="EXP10"/>
      <c r="EXQ10"/>
      <c r="EXR10"/>
      <c r="EXS10"/>
      <c r="EXT10"/>
      <c r="EXU10"/>
      <c r="EXV10"/>
      <c r="EXW10"/>
      <c r="EXX10"/>
      <c r="EXY10"/>
      <c r="EXZ10"/>
      <c r="EYA10"/>
      <c r="EYB10"/>
      <c r="EYC10"/>
      <c r="EYD10"/>
      <c r="EYE10"/>
      <c r="EYF10"/>
      <c r="EYG10"/>
      <c r="EYH10"/>
      <c r="EYI10"/>
      <c r="EYJ10"/>
      <c r="EYK10"/>
      <c r="EYL10"/>
      <c r="EYM10"/>
      <c r="EYN10"/>
      <c r="EYO10"/>
      <c r="EYP10"/>
      <c r="EYQ10"/>
      <c r="EYR10"/>
      <c r="EYS10"/>
      <c r="EYT10"/>
      <c r="EYU10"/>
      <c r="EYV10"/>
      <c r="EYW10"/>
      <c r="EYX10"/>
      <c r="EYY10"/>
      <c r="EYZ10"/>
      <c r="EZA10"/>
      <c r="EZB10"/>
      <c r="EZC10"/>
      <c r="EZD10"/>
      <c r="EZE10"/>
      <c r="EZF10"/>
      <c r="EZG10"/>
      <c r="EZH10"/>
      <c r="EZI10"/>
      <c r="EZJ10"/>
      <c r="EZK10"/>
      <c r="EZL10"/>
      <c r="EZM10"/>
      <c r="EZN10"/>
      <c r="EZO10"/>
      <c r="EZP10"/>
      <c r="EZQ10"/>
      <c r="EZR10"/>
      <c r="EZS10"/>
      <c r="EZT10"/>
      <c r="EZU10"/>
      <c r="EZV10"/>
      <c r="EZW10"/>
      <c r="EZX10"/>
      <c r="EZY10"/>
      <c r="EZZ10"/>
      <c r="FAA10"/>
      <c r="FAB10"/>
      <c r="FAC10"/>
      <c r="FAD10"/>
      <c r="FAE10"/>
      <c r="FAF10"/>
      <c r="FAG10"/>
      <c r="FAH10"/>
      <c r="FAI10"/>
      <c r="FAJ10"/>
      <c r="FAK10"/>
      <c r="FAL10"/>
      <c r="FAM10"/>
      <c r="FAN10"/>
      <c r="FAO10"/>
      <c r="FAP10"/>
      <c r="FAQ10"/>
      <c r="FAR10"/>
      <c r="FAS10"/>
      <c r="FAT10"/>
      <c r="FAU10"/>
      <c r="FAV10"/>
      <c r="FAW10"/>
      <c r="FAX10"/>
      <c r="FAY10"/>
      <c r="FAZ10"/>
      <c r="FBA10"/>
      <c r="FBB10"/>
      <c r="FBC10"/>
      <c r="FBD10"/>
      <c r="FBE10"/>
      <c r="FBF10"/>
      <c r="FBG10"/>
      <c r="FBH10"/>
      <c r="FBI10"/>
      <c r="FBJ10"/>
      <c r="FBK10"/>
      <c r="FBL10"/>
      <c r="FBM10"/>
      <c r="FBN10"/>
      <c r="FBO10"/>
      <c r="FBP10"/>
      <c r="FBQ10"/>
      <c r="FBR10"/>
      <c r="FBS10"/>
      <c r="FBT10"/>
      <c r="FBU10"/>
      <c r="FBV10"/>
      <c r="FBW10"/>
      <c r="FBX10"/>
      <c r="FBY10"/>
      <c r="FBZ10"/>
      <c r="FCA10"/>
      <c r="FCB10"/>
      <c r="FCC10"/>
      <c r="FCD10"/>
      <c r="FCE10"/>
      <c r="FCF10"/>
      <c r="FCG10"/>
      <c r="FCH10"/>
      <c r="FCI10"/>
      <c r="FCJ10"/>
      <c r="FCK10"/>
      <c r="FCL10"/>
      <c r="FCM10"/>
      <c r="FCN10"/>
      <c r="FCO10"/>
      <c r="FCP10"/>
      <c r="FCQ10"/>
      <c r="FCR10"/>
      <c r="FCS10"/>
      <c r="FCT10"/>
      <c r="FCU10"/>
      <c r="FCV10"/>
      <c r="FCW10"/>
      <c r="FCX10"/>
      <c r="FCY10"/>
      <c r="FCZ10"/>
      <c r="FDA10"/>
      <c r="FDB10"/>
      <c r="FDC10"/>
      <c r="FDD10"/>
      <c r="FDE10"/>
      <c r="FDF10"/>
      <c r="FDG10"/>
      <c r="FDH10"/>
      <c r="FDI10"/>
      <c r="FDJ10"/>
      <c r="FDK10"/>
      <c r="FDL10"/>
      <c r="FDM10"/>
      <c r="FDN10"/>
      <c r="FDO10"/>
      <c r="FDP10"/>
      <c r="FDQ10"/>
      <c r="FDR10"/>
      <c r="FDS10"/>
      <c r="FDT10"/>
      <c r="FDU10"/>
      <c r="FDV10"/>
      <c r="FDW10"/>
      <c r="FDX10"/>
      <c r="FDY10"/>
      <c r="FDZ10"/>
      <c r="FEA10"/>
      <c r="FEB10"/>
      <c r="FEC10"/>
      <c r="FED10"/>
      <c r="FEE10"/>
      <c r="FEF10"/>
      <c r="FEG10"/>
      <c r="FEH10"/>
      <c r="FEI10"/>
      <c r="FEJ10"/>
      <c r="FEK10"/>
      <c r="FEL10"/>
      <c r="FEM10"/>
      <c r="FEN10"/>
      <c r="FEO10"/>
      <c r="FEP10"/>
      <c r="FEQ10"/>
      <c r="FER10"/>
      <c r="FES10"/>
      <c r="FET10"/>
      <c r="FEU10"/>
      <c r="FEV10"/>
      <c r="FEW10"/>
      <c r="FEX10"/>
      <c r="FEY10"/>
      <c r="FEZ10"/>
      <c r="FFA10"/>
      <c r="FFB10"/>
      <c r="FFC10"/>
      <c r="FFD10"/>
      <c r="FFE10"/>
      <c r="FFF10"/>
      <c r="FFG10"/>
      <c r="FFH10"/>
      <c r="FFI10"/>
      <c r="FFJ10"/>
      <c r="FFK10"/>
      <c r="FFL10"/>
      <c r="FFM10"/>
      <c r="FFN10"/>
      <c r="FFO10"/>
      <c r="FFP10"/>
      <c r="FFQ10"/>
      <c r="FFR10"/>
      <c r="FFS10"/>
      <c r="FFT10"/>
      <c r="FFU10"/>
      <c r="FFV10"/>
      <c r="FFW10"/>
      <c r="FFX10"/>
      <c r="FFY10"/>
      <c r="FFZ10"/>
      <c r="FGA10"/>
      <c r="FGB10"/>
      <c r="FGC10"/>
      <c r="FGD10"/>
      <c r="FGE10"/>
      <c r="FGF10"/>
      <c r="FGG10"/>
      <c r="FGH10"/>
      <c r="FGI10"/>
      <c r="FGJ10"/>
      <c r="FGK10"/>
      <c r="FGL10"/>
      <c r="FGM10"/>
      <c r="FGN10"/>
      <c r="FGO10"/>
      <c r="FGP10"/>
      <c r="FGQ10"/>
      <c r="FGR10"/>
      <c r="FGS10"/>
      <c r="FGT10"/>
      <c r="FGU10"/>
      <c r="FGV10"/>
      <c r="FGW10"/>
      <c r="FGX10"/>
      <c r="FGY10"/>
      <c r="FGZ10"/>
      <c r="FHA10"/>
      <c r="FHB10"/>
      <c r="FHC10"/>
      <c r="FHD10"/>
      <c r="FHE10"/>
      <c r="FHF10"/>
      <c r="FHG10"/>
      <c r="FHH10"/>
      <c r="FHI10"/>
      <c r="FHJ10"/>
      <c r="FHK10"/>
      <c r="FHL10"/>
      <c r="FHM10"/>
      <c r="FHN10"/>
      <c r="FHO10"/>
      <c r="FHP10"/>
      <c r="FHQ10"/>
      <c r="FHR10"/>
      <c r="FHS10"/>
      <c r="FHT10"/>
      <c r="FHU10"/>
      <c r="FHV10"/>
      <c r="FHW10"/>
      <c r="FHX10"/>
      <c r="FHY10"/>
      <c r="FHZ10"/>
      <c r="FIA10"/>
      <c r="FIB10"/>
      <c r="FIC10"/>
      <c r="FID10"/>
      <c r="FIE10"/>
      <c r="FIF10"/>
      <c r="FIG10"/>
      <c r="FIH10"/>
      <c r="FII10"/>
      <c r="FIJ10"/>
      <c r="FIK10"/>
      <c r="FIL10"/>
      <c r="FIM10"/>
      <c r="FIN10"/>
      <c r="FIO10"/>
      <c r="FIP10"/>
      <c r="FIQ10"/>
      <c r="FIR10"/>
      <c r="FIS10"/>
      <c r="FIT10"/>
      <c r="FIU10"/>
      <c r="FIV10"/>
      <c r="FIW10"/>
      <c r="FIX10"/>
      <c r="FIY10"/>
      <c r="FIZ10"/>
      <c r="FJA10"/>
      <c r="FJB10"/>
      <c r="FJC10"/>
      <c r="FJD10"/>
      <c r="FJE10"/>
      <c r="FJF10"/>
      <c r="FJG10"/>
      <c r="FJH10"/>
      <c r="FJI10"/>
      <c r="FJJ10"/>
      <c r="FJK10"/>
      <c r="FJL10"/>
      <c r="FJM10"/>
      <c r="FJN10"/>
      <c r="FJO10"/>
      <c r="FJP10"/>
      <c r="FJQ10"/>
      <c r="FJR10"/>
      <c r="FJS10"/>
      <c r="FJT10"/>
      <c r="FJU10"/>
      <c r="FJV10"/>
      <c r="FJW10"/>
      <c r="FJX10"/>
      <c r="FJY10"/>
      <c r="FJZ10"/>
      <c r="FKA10"/>
      <c r="FKB10"/>
      <c r="FKC10"/>
      <c r="FKD10"/>
      <c r="FKE10"/>
      <c r="FKF10"/>
      <c r="FKG10"/>
      <c r="FKH10"/>
      <c r="FKI10"/>
      <c r="FKJ10"/>
      <c r="FKK10"/>
      <c r="FKL10"/>
      <c r="FKM10"/>
      <c r="FKN10"/>
      <c r="FKO10"/>
      <c r="FKP10"/>
      <c r="FKQ10"/>
      <c r="FKR10"/>
      <c r="FKS10"/>
      <c r="FKT10"/>
      <c r="FKU10"/>
      <c r="FKV10"/>
      <c r="FKW10"/>
      <c r="FKX10"/>
      <c r="FKY10"/>
      <c r="FKZ10"/>
      <c r="FLA10"/>
      <c r="FLB10"/>
      <c r="FLC10"/>
      <c r="FLD10"/>
      <c r="FLE10"/>
      <c r="FLF10"/>
      <c r="FLG10"/>
      <c r="FLH10"/>
      <c r="FLI10"/>
      <c r="FLJ10"/>
      <c r="FLK10"/>
      <c r="FLL10"/>
      <c r="FLM10"/>
      <c r="FLN10"/>
      <c r="FLO10"/>
      <c r="FLP10"/>
      <c r="FLQ10"/>
      <c r="FLR10"/>
      <c r="FLS10"/>
      <c r="FLT10"/>
      <c r="FLU10"/>
      <c r="FLV10"/>
      <c r="FLW10"/>
      <c r="FLX10"/>
      <c r="FLY10"/>
      <c r="FLZ10"/>
      <c r="FMA10"/>
      <c r="FMB10"/>
      <c r="FMC10"/>
      <c r="FMD10"/>
      <c r="FME10"/>
      <c r="FMF10"/>
      <c r="FMG10"/>
      <c r="FMH10"/>
      <c r="FMI10"/>
      <c r="FMJ10"/>
      <c r="FMK10"/>
      <c r="FML10"/>
      <c r="FMM10"/>
      <c r="FMN10"/>
      <c r="FMO10"/>
      <c r="FMP10"/>
      <c r="FMQ10"/>
      <c r="FMR10"/>
      <c r="FMS10"/>
      <c r="FMT10"/>
      <c r="FMU10"/>
      <c r="FMV10"/>
      <c r="FMW10"/>
      <c r="FMX10"/>
      <c r="FMY10"/>
      <c r="FMZ10"/>
      <c r="FNA10"/>
      <c r="FNB10"/>
      <c r="FNC10"/>
      <c r="FND10"/>
      <c r="FNE10"/>
      <c r="FNF10"/>
      <c r="FNG10"/>
      <c r="FNH10"/>
      <c r="FNI10"/>
      <c r="FNJ10"/>
      <c r="FNK10"/>
      <c r="FNL10"/>
      <c r="FNM10"/>
      <c r="FNN10"/>
      <c r="FNO10"/>
      <c r="FNP10"/>
      <c r="FNQ10"/>
      <c r="FNR10"/>
      <c r="FNS10"/>
      <c r="FNT10"/>
      <c r="FNU10"/>
      <c r="FNV10"/>
      <c r="FNW10"/>
      <c r="FNX10"/>
      <c r="FNY10"/>
      <c r="FNZ10"/>
      <c r="FOA10"/>
      <c r="FOB10"/>
      <c r="FOC10"/>
      <c r="FOD10"/>
      <c r="FOE10"/>
      <c r="FOF10"/>
      <c r="FOG10"/>
      <c r="FOH10"/>
      <c r="FOI10"/>
      <c r="FOJ10"/>
      <c r="FOK10"/>
      <c r="FOL10"/>
      <c r="FOM10"/>
      <c r="FON10"/>
      <c r="FOO10"/>
      <c r="FOP10"/>
      <c r="FOQ10"/>
      <c r="FOR10"/>
      <c r="FOS10"/>
      <c r="FOT10"/>
      <c r="FOU10"/>
      <c r="FOV10"/>
      <c r="FOW10"/>
      <c r="FOX10"/>
      <c r="FOY10"/>
      <c r="FOZ10"/>
      <c r="FPA10"/>
      <c r="FPB10"/>
      <c r="FPC10"/>
      <c r="FPD10"/>
      <c r="FPE10"/>
      <c r="FPF10"/>
      <c r="FPG10"/>
      <c r="FPH10"/>
      <c r="FPI10"/>
      <c r="FPJ10"/>
      <c r="FPK10"/>
      <c r="FPL10"/>
      <c r="FPM10"/>
      <c r="FPN10"/>
      <c r="FPO10"/>
      <c r="FPP10"/>
      <c r="FPQ10"/>
      <c r="FPR10"/>
      <c r="FPS10"/>
      <c r="FPT10"/>
      <c r="FPU10"/>
      <c r="FPV10"/>
      <c r="FPW10"/>
      <c r="FPX10"/>
      <c r="FPY10"/>
      <c r="FPZ10"/>
      <c r="FQA10"/>
      <c r="FQB10"/>
      <c r="FQC10"/>
      <c r="FQD10"/>
      <c r="FQE10"/>
      <c r="FQF10"/>
      <c r="FQG10"/>
      <c r="FQH10"/>
      <c r="FQI10"/>
      <c r="FQJ10"/>
      <c r="FQK10"/>
      <c r="FQL10"/>
      <c r="FQM10"/>
      <c r="FQN10"/>
      <c r="FQO10"/>
      <c r="FQP10"/>
      <c r="FQQ10"/>
      <c r="FQR10"/>
      <c r="FQS10"/>
      <c r="FQT10"/>
      <c r="FQU10"/>
      <c r="FQV10"/>
      <c r="FQW10"/>
      <c r="FQX10"/>
      <c r="FQY10"/>
      <c r="FQZ10"/>
      <c r="FRA10"/>
      <c r="FRB10"/>
      <c r="FRC10"/>
      <c r="FRD10"/>
      <c r="FRE10"/>
      <c r="FRF10"/>
      <c r="FRG10"/>
      <c r="FRH10"/>
      <c r="FRI10"/>
      <c r="FRJ10"/>
      <c r="FRK10"/>
      <c r="FRL10"/>
      <c r="FRM10"/>
      <c r="FRN10"/>
      <c r="FRO10"/>
      <c r="FRP10"/>
      <c r="FRQ10"/>
      <c r="FRR10"/>
      <c r="FRS10"/>
      <c r="FRT10"/>
      <c r="FRU10"/>
      <c r="FRV10"/>
      <c r="FRW10"/>
      <c r="FRX10"/>
      <c r="FRY10"/>
      <c r="FRZ10"/>
      <c r="FSA10"/>
      <c r="FSB10"/>
      <c r="FSC10"/>
      <c r="FSD10"/>
      <c r="FSE10"/>
      <c r="FSF10"/>
      <c r="FSG10"/>
      <c r="FSH10"/>
      <c r="FSI10"/>
      <c r="FSJ10"/>
      <c r="FSK10"/>
      <c r="FSL10"/>
      <c r="FSM10"/>
      <c r="FSN10"/>
      <c r="FSO10"/>
      <c r="FSP10"/>
      <c r="FSQ10"/>
      <c r="FSR10"/>
      <c r="FSS10"/>
      <c r="FST10"/>
      <c r="FSU10"/>
      <c r="FSV10"/>
      <c r="FSW10"/>
      <c r="FSX10"/>
      <c r="FSY10"/>
      <c r="FSZ10"/>
      <c r="FTA10"/>
      <c r="FTB10"/>
      <c r="FTC10"/>
      <c r="FTD10"/>
      <c r="FTE10"/>
      <c r="FTF10"/>
      <c r="FTG10"/>
      <c r="FTH10"/>
      <c r="FTI10"/>
      <c r="FTJ10"/>
      <c r="FTK10"/>
      <c r="FTL10"/>
      <c r="FTM10"/>
      <c r="FTN10"/>
      <c r="FTO10"/>
      <c r="FTP10"/>
      <c r="FTQ10"/>
      <c r="FTR10"/>
      <c r="FTS10"/>
      <c r="FTT10"/>
      <c r="FTU10"/>
      <c r="FTV10"/>
      <c r="FTW10"/>
      <c r="FTX10"/>
      <c r="FTY10"/>
      <c r="FTZ10"/>
      <c r="FUA10"/>
      <c r="FUB10"/>
      <c r="FUC10"/>
      <c r="FUD10"/>
      <c r="FUE10"/>
      <c r="FUF10"/>
      <c r="FUG10"/>
      <c r="FUH10"/>
      <c r="FUI10"/>
      <c r="FUJ10"/>
      <c r="FUK10"/>
      <c r="FUL10"/>
      <c r="FUM10"/>
      <c r="FUN10"/>
      <c r="FUO10"/>
      <c r="FUP10"/>
      <c r="FUQ10"/>
      <c r="FUR10"/>
      <c r="FUS10"/>
      <c r="FUT10"/>
      <c r="FUU10"/>
      <c r="FUV10"/>
      <c r="FUW10"/>
      <c r="FUX10"/>
      <c r="FUY10"/>
      <c r="FUZ10"/>
      <c r="FVA10"/>
      <c r="FVB10"/>
      <c r="FVC10"/>
      <c r="FVD10"/>
      <c r="FVE10"/>
      <c r="FVF10"/>
      <c r="FVG10"/>
      <c r="FVH10"/>
      <c r="FVI10"/>
      <c r="FVJ10"/>
      <c r="FVK10"/>
      <c r="FVL10"/>
      <c r="FVM10"/>
      <c r="FVN10"/>
      <c r="FVO10"/>
      <c r="FVP10"/>
      <c r="FVQ10"/>
      <c r="FVR10"/>
      <c r="FVS10"/>
      <c r="FVT10"/>
      <c r="FVU10"/>
      <c r="FVV10"/>
      <c r="FVW10"/>
      <c r="FVX10"/>
      <c r="FVY10"/>
      <c r="FVZ10"/>
      <c r="FWA10"/>
      <c r="FWB10"/>
      <c r="FWC10"/>
      <c r="FWD10"/>
      <c r="FWE10"/>
      <c r="FWF10"/>
      <c r="FWG10"/>
      <c r="FWH10"/>
      <c r="FWI10"/>
      <c r="FWJ10"/>
      <c r="FWK10"/>
      <c r="FWL10"/>
      <c r="FWM10"/>
      <c r="FWN10"/>
      <c r="FWO10"/>
      <c r="FWP10"/>
      <c r="FWQ10"/>
      <c r="FWR10"/>
      <c r="FWS10"/>
      <c r="FWT10"/>
      <c r="FWU10"/>
      <c r="FWV10"/>
      <c r="FWW10"/>
      <c r="FWX10"/>
      <c r="FWY10"/>
      <c r="FWZ10"/>
      <c r="FXA10"/>
      <c r="FXB10"/>
      <c r="FXC10"/>
      <c r="FXD10"/>
      <c r="FXE10"/>
      <c r="FXF10"/>
      <c r="FXG10"/>
      <c r="FXH10"/>
      <c r="FXI10"/>
      <c r="FXJ10"/>
      <c r="FXK10"/>
      <c r="FXL10"/>
      <c r="FXM10"/>
      <c r="FXN10"/>
      <c r="FXO10"/>
      <c r="FXP10"/>
      <c r="FXQ10"/>
      <c r="FXR10"/>
      <c r="FXS10"/>
      <c r="FXT10"/>
      <c r="FXU10"/>
      <c r="FXV10"/>
      <c r="FXW10"/>
      <c r="FXX10"/>
      <c r="FXY10"/>
      <c r="FXZ10"/>
      <c r="FYA10"/>
      <c r="FYB10"/>
      <c r="FYC10"/>
      <c r="FYD10"/>
      <c r="FYE10"/>
      <c r="FYF10"/>
      <c r="FYG10"/>
      <c r="FYH10"/>
      <c r="FYI10"/>
      <c r="FYJ10"/>
      <c r="FYK10"/>
      <c r="FYL10"/>
      <c r="FYM10"/>
      <c r="FYN10"/>
      <c r="FYO10"/>
      <c r="FYP10"/>
      <c r="FYQ10"/>
      <c r="FYR10"/>
      <c r="FYS10"/>
      <c r="FYT10"/>
      <c r="FYU10"/>
      <c r="FYV10"/>
      <c r="FYW10"/>
      <c r="FYX10"/>
      <c r="FYY10"/>
      <c r="FYZ10"/>
      <c r="FZA10"/>
      <c r="FZB10"/>
      <c r="FZC10"/>
      <c r="FZD10"/>
      <c r="FZE10"/>
      <c r="FZF10"/>
      <c r="FZG10"/>
      <c r="FZH10"/>
      <c r="FZI10"/>
      <c r="FZJ10"/>
      <c r="FZK10"/>
      <c r="FZL10"/>
      <c r="FZM10"/>
      <c r="FZN10"/>
      <c r="FZO10"/>
      <c r="FZP10"/>
      <c r="FZQ10"/>
      <c r="FZR10"/>
      <c r="FZS10"/>
      <c r="FZT10"/>
      <c r="FZU10"/>
      <c r="FZV10"/>
      <c r="FZW10"/>
      <c r="FZX10"/>
      <c r="FZY10"/>
      <c r="FZZ10"/>
      <c r="GAA10"/>
      <c r="GAB10"/>
      <c r="GAC10"/>
      <c r="GAD10"/>
      <c r="GAE10"/>
      <c r="GAF10"/>
      <c r="GAG10"/>
      <c r="GAH10"/>
      <c r="GAI10"/>
      <c r="GAJ10"/>
      <c r="GAK10"/>
      <c r="GAL10"/>
      <c r="GAM10"/>
      <c r="GAN10"/>
      <c r="GAO10"/>
      <c r="GAP10"/>
      <c r="GAQ10"/>
      <c r="GAR10"/>
      <c r="GAS10"/>
      <c r="GAT10"/>
      <c r="GAU10"/>
      <c r="GAV10"/>
      <c r="GAW10"/>
      <c r="GAX10"/>
      <c r="GAY10"/>
      <c r="GAZ10"/>
      <c r="GBA10"/>
      <c r="GBB10"/>
      <c r="GBC10"/>
      <c r="GBD10"/>
      <c r="GBE10"/>
      <c r="GBF10"/>
      <c r="GBG10"/>
      <c r="GBH10"/>
      <c r="GBI10"/>
      <c r="GBJ10"/>
      <c r="GBK10"/>
      <c r="GBL10"/>
      <c r="GBM10"/>
      <c r="GBN10"/>
      <c r="GBO10"/>
      <c r="GBP10"/>
      <c r="GBQ10"/>
      <c r="GBR10"/>
      <c r="GBS10"/>
      <c r="GBT10"/>
      <c r="GBU10"/>
      <c r="GBV10"/>
      <c r="GBW10"/>
      <c r="GBX10"/>
      <c r="GBY10"/>
      <c r="GBZ10"/>
      <c r="GCA10"/>
      <c r="GCB10"/>
      <c r="GCC10"/>
      <c r="GCD10"/>
      <c r="GCE10"/>
      <c r="GCF10"/>
      <c r="GCG10"/>
      <c r="GCH10"/>
      <c r="GCI10"/>
      <c r="GCJ10"/>
      <c r="GCK10"/>
      <c r="GCL10"/>
      <c r="GCM10"/>
      <c r="GCN10"/>
      <c r="GCO10"/>
      <c r="GCP10"/>
      <c r="GCQ10"/>
      <c r="GCR10"/>
      <c r="GCS10"/>
      <c r="GCT10"/>
      <c r="GCU10"/>
      <c r="GCV10"/>
      <c r="GCW10"/>
      <c r="GCX10"/>
      <c r="GCY10"/>
      <c r="GCZ10"/>
      <c r="GDA10"/>
      <c r="GDB10"/>
      <c r="GDC10"/>
      <c r="GDD10"/>
      <c r="GDE10"/>
      <c r="GDF10"/>
      <c r="GDG10"/>
      <c r="GDH10"/>
      <c r="GDI10"/>
      <c r="GDJ10"/>
      <c r="GDK10"/>
      <c r="GDL10"/>
      <c r="GDM10"/>
      <c r="GDN10"/>
      <c r="GDO10"/>
      <c r="GDP10"/>
      <c r="GDQ10"/>
      <c r="GDR10"/>
      <c r="GDS10"/>
      <c r="GDT10"/>
      <c r="GDU10"/>
      <c r="GDV10"/>
      <c r="GDW10"/>
      <c r="GDX10"/>
      <c r="GDY10"/>
      <c r="GDZ10"/>
      <c r="GEA10"/>
      <c r="GEB10"/>
      <c r="GEC10"/>
      <c r="GED10"/>
      <c r="GEE10"/>
      <c r="GEF10"/>
      <c r="GEG10"/>
      <c r="GEH10"/>
      <c r="GEI10"/>
      <c r="GEJ10"/>
      <c r="GEK10"/>
      <c r="GEL10"/>
      <c r="GEM10"/>
      <c r="GEN10"/>
      <c r="GEO10"/>
      <c r="GEP10"/>
      <c r="GEQ10"/>
      <c r="GER10"/>
      <c r="GES10"/>
      <c r="GET10"/>
      <c r="GEU10"/>
      <c r="GEV10"/>
      <c r="GEW10"/>
      <c r="GEX10"/>
      <c r="GEY10"/>
      <c r="GEZ10"/>
      <c r="GFA10"/>
      <c r="GFB10"/>
      <c r="GFC10"/>
      <c r="GFD10"/>
      <c r="GFE10"/>
      <c r="GFF10"/>
      <c r="GFG10"/>
      <c r="GFH10"/>
      <c r="GFI10"/>
      <c r="GFJ10"/>
      <c r="GFK10"/>
      <c r="GFL10"/>
      <c r="GFM10"/>
      <c r="GFN10"/>
      <c r="GFO10"/>
      <c r="GFP10"/>
      <c r="GFQ10"/>
      <c r="GFR10"/>
      <c r="GFS10"/>
      <c r="GFT10"/>
      <c r="GFU10"/>
      <c r="GFV10"/>
      <c r="GFW10"/>
      <c r="GFX10"/>
      <c r="GFY10"/>
      <c r="GFZ10"/>
      <c r="GGA10"/>
      <c r="GGB10"/>
      <c r="GGC10"/>
      <c r="GGD10"/>
      <c r="GGE10"/>
      <c r="GGF10"/>
      <c r="GGG10"/>
      <c r="GGH10"/>
      <c r="GGI10"/>
      <c r="GGJ10"/>
      <c r="GGK10"/>
      <c r="GGL10"/>
      <c r="GGM10"/>
      <c r="GGN10"/>
      <c r="GGO10"/>
      <c r="GGP10"/>
      <c r="GGQ10"/>
      <c r="GGR10"/>
      <c r="GGS10"/>
      <c r="GGT10"/>
      <c r="GGU10"/>
      <c r="GGV10"/>
      <c r="GGW10"/>
      <c r="GGX10"/>
      <c r="GGY10"/>
      <c r="GGZ10"/>
      <c r="GHA10"/>
      <c r="GHB10"/>
      <c r="GHC10"/>
      <c r="GHD10"/>
      <c r="GHE10"/>
      <c r="GHF10"/>
      <c r="GHG10"/>
      <c r="GHH10"/>
      <c r="GHI10"/>
      <c r="GHJ10"/>
      <c r="GHK10"/>
      <c r="GHL10"/>
      <c r="GHM10"/>
      <c r="GHN10"/>
      <c r="GHO10"/>
      <c r="GHP10"/>
      <c r="GHQ10"/>
      <c r="GHR10"/>
      <c r="GHS10"/>
      <c r="GHT10"/>
      <c r="GHU10"/>
      <c r="GHV10"/>
      <c r="GHW10"/>
      <c r="GHX10"/>
      <c r="GHY10"/>
      <c r="GHZ10"/>
      <c r="GIA10"/>
      <c r="GIB10"/>
      <c r="GIC10"/>
      <c r="GID10"/>
      <c r="GIE10"/>
      <c r="GIF10"/>
      <c r="GIG10"/>
      <c r="GIH10"/>
      <c r="GII10"/>
      <c r="GIJ10"/>
      <c r="GIK10"/>
      <c r="GIL10"/>
      <c r="GIM10"/>
      <c r="GIN10"/>
      <c r="GIO10"/>
      <c r="GIP10"/>
      <c r="GIQ10"/>
      <c r="GIR10"/>
      <c r="GIS10"/>
      <c r="GIT10"/>
      <c r="GIU10"/>
      <c r="GIV10"/>
      <c r="GIW10"/>
      <c r="GIX10"/>
      <c r="GIY10"/>
      <c r="GIZ10"/>
      <c r="GJA10"/>
      <c r="GJB10"/>
      <c r="GJC10"/>
      <c r="GJD10"/>
      <c r="GJE10"/>
      <c r="GJF10"/>
      <c r="GJG10"/>
      <c r="GJH10"/>
      <c r="GJI10"/>
      <c r="GJJ10"/>
      <c r="GJK10"/>
      <c r="GJL10"/>
      <c r="GJM10"/>
      <c r="GJN10"/>
      <c r="GJO10"/>
      <c r="GJP10"/>
      <c r="GJQ10"/>
      <c r="GJR10"/>
      <c r="GJS10"/>
      <c r="GJT10"/>
      <c r="GJU10"/>
      <c r="GJV10"/>
      <c r="GJW10"/>
      <c r="GJX10"/>
      <c r="GJY10"/>
      <c r="GJZ10"/>
      <c r="GKA10"/>
      <c r="GKB10"/>
      <c r="GKC10"/>
      <c r="GKD10"/>
      <c r="GKE10"/>
      <c r="GKF10"/>
      <c r="GKG10"/>
      <c r="GKH10"/>
      <c r="GKI10"/>
      <c r="GKJ10"/>
      <c r="GKK10"/>
      <c r="GKL10"/>
      <c r="GKM10"/>
      <c r="GKN10"/>
      <c r="GKO10"/>
      <c r="GKP10"/>
      <c r="GKQ10"/>
      <c r="GKR10"/>
      <c r="GKS10"/>
      <c r="GKT10"/>
      <c r="GKU10"/>
      <c r="GKV10"/>
      <c r="GKW10"/>
      <c r="GKX10"/>
      <c r="GKY10"/>
      <c r="GKZ10"/>
      <c r="GLA10"/>
      <c r="GLB10"/>
      <c r="GLC10"/>
      <c r="GLD10"/>
      <c r="GLE10"/>
      <c r="GLF10"/>
      <c r="GLG10"/>
      <c r="GLH10"/>
      <c r="GLI10"/>
      <c r="GLJ10"/>
      <c r="GLK10"/>
      <c r="GLL10"/>
      <c r="GLM10"/>
      <c r="GLN10"/>
      <c r="GLO10"/>
      <c r="GLP10"/>
      <c r="GLQ10"/>
      <c r="GLR10"/>
      <c r="GLS10"/>
      <c r="GLT10"/>
      <c r="GLU10"/>
      <c r="GLV10"/>
      <c r="GLW10"/>
      <c r="GLX10"/>
      <c r="GLY10"/>
      <c r="GLZ10"/>
      <c r="GMA10"/>
      <c r="GMB10"/>
      <c r="GMC10"/>
      <c r="GMD10"/>
      <c r="GME10"/>
      <c r="GMF10"/>
      <c r="GMG10"/>
      <c r="GMH10"/>
      <c r="GMI10"/>
      <c r="GMJ10"/>
      <c r="GMK10"/>
      <c r="GML10"/>
      <c r="GMM10"/>
      <c r="GMN10"/>
      <c r="GMO10"/>
      <c r="GMP10"/>
      <c r="GMQ10"/>
      <c r="GMR10"/>
      <c r="GMS10"/>
      <c r="GMT10"/>
      <c r="GMU10"/>
      <c r="GMV10"/>
      <c r="GMW10"/>
      <c r="GMX10"/>
      <c r="GMY10"/>
      <c r="GMZ10"/>
      <c r="GNA10"/>
      <c r="GNB10"/>
      <c r="GNC10"/>
      <c r="GND10"/>
      <c r="GNE10"/>
      <c r="GNF10"/>
      <c r="GNG10"/>
      <c r="GNH10"/>
      <c r="GNI10"/>
      <c r="GNJ10"/>
      <c r="GNK10"/>
      <c r="GNL10"/>
      <c r="GNM10"/>
      <c r="GNN10"/>
      <c r="GNO10"/>
      <c r="GNP10"/>
      <c r="GNQ10"/>
      <c r="GNR10"/>
      <c r="GNS10"/>
      <c r="GNT10"/>
      <c r="GNU10"/>
      <c r="GNV10"/>
      <c r="GNW10"/>
      <c r="GNX10"/>
      <c r="GNY10"/>
      <c r="GNZ10"/>
      <c r="GOA10"/>
      <c r="GOB10"/>
      <c r="GOC10"/>
      <c r="GOD10"/>
      <c r="GOE10"/>
      <c r="GOF10"/>
      <c r="GOG10"/>
      <c r="GOH10"/>
      <c r="GOI10"/>
      <c r="GOJ10"/>
      <c r="GOK10"/>
      <c r="GOL10"/>
      <c r="GOM10"/>
      <c r="GON10"/>
      <c r="GOO10"/>
      <c r="GOP10"/>
      <c r="GOQ10"/>
      <c r="GOR10"/>
      <c r="GOS10"/>
      <c r="GOT10"/>
      <c r="GOU10"/>
      <c r="GOV10"/>
      <c r="GOW10"/>
      <c r="GOX10"/>
      <c r="GOY10"/>
      <c r="GOZ10"/>
      <c r="GPA10"/>
      <c r="GPB10"/>
      <c r="GPC10"/>
      <c r="GPD10"/>
      <c r="GPE10"/>
      <c r="GPF10"/>
      <c r="GPG10"/>
      <c r="GPH10"/>
      <c r="GPI10"/>
      <c r="GPJ10"/>
      <c r="GPK10"/>
      <c r="GPL10"/>
      <c r="GPM10"/>
      <c r="GPN10"/>
      <c r="GPO10"/>
      <c r="GPP10"/>
      <c r="GPQ10"/>
      <c r="GPR10"/>
      <c r="GPS10"/>
      <c r="GPT10"/>
      <c r="GPU10"/>
      <c r="GPV10"/>
      <c r="GPW10"/>
      <c r="GPX10"/>
      <c r="GPY10"/>
      <c r="GPZ10"/>
      <c r="GQA10"/>
      <c r="GQB10"/>
      <c r="GQC10"/>
      <c r="GQD10"/>
      <c r="GQE10"/>
      <c r="GQF10"/>
      <c r="GQG10"/>
      <c r="GQH10"/>
      <c r="GQI10"/>
      <c r="GQJ10"/>
      <c r="GQK10"/>
      <c r="GQL10"/>
      <c r="GQM10"/>
      <c r="GQN10"/>
      <c r="GQO10"/>
      <c r="GQP10"/>
      <c r="GQQ10"/>
      <c r="GQR10"/>
      <c r="GQS10"/>
      <c r="GQT10"/>
      <c r="GQU10"/>
      <c r="GQV10"/>
      <c r="GQW10"/>
      <c r="GQX10"/>
      <c r="GQY10"/>
      <c r="GQZ10"/>
      <c r="GRA10"/>
      <c r="GRB10"/>
      <c r="GRC10"/>
      <c r="GRD10"/>
      <c r="GRE10"/>
      <c r="GRF10"/>
      <c r="GRG10"/>
      <c r="GRH10"/>
      <c r="GRI10"/>
      <c r="GRJ10"/>
      <c r="GRK10"/>
      <c r="GRL10"/>
      <c r="GRM10"/>
      <c r="GRN10"/>
      <c r="GRO10"/>
      <c r="GRP10"/>
      <c r="GRQ10"/>
      <c r="GRR10"/>
      <c r="GRS10"/>
      <c r="GRT10"/>
      <c r="GRU10"/>
      <c r="GRV10"/>
      <c r="GRW10"/>
      <c r="GRX10"/>
      <c r="GRY10"/>
      <c r="GRZ10"/>
      <c r="GSA10"/>
      <c r="GSB10"/>
      <c r="GSC10"/>
      <c r="GSD10"/>
      <c r="GSE10"/>
      <c r="GSF10"/>
      <c r="GSG10"/>
      <c r="GSH10"/>
      <c r="GSI10"/>
      <c r="GSJ10"/>
      <c r="GSK10"/>
      <c r="GSL10"/>
      <c r="GSM10"/>
      <c r="GSN10"/>
      <c r="GSO10"/>
      <c r="GSP10"/>
      <c r="GSQ10"/>
      <c r="GSR10"/>
      <c r="GSS10"/>
      <c r="GST10"/>
      <c r="GSU10"/>
      <c r="GSV10"/>
      <c r="GSW10"/>
      <c r="GSX10"/>
      <c r="GSY10"/>
      <c r="GSZ10"/>
      <c r="GTA10"/>
      <c r="GTB10"/>
      <c r="GTC10"/>
      <c r="GTD10"/>
      <c r="GTE10"/>
      <c r="GTF10"/>
      <c r="GTG10"/>
      <c r="GTH10"/>
      <c r="GTI10"/>
      <c r="GTJ10"/>
      <c r="GTK10"/>
      <c r="GTL10"/>
      <c r="GTM10"/>
      <c r="GTN10"/>
      <c r="GTO10"/>
      <c r="GTP10"/>
      <c r="GTQ10"/>
      <c r="GTR10"/>
      <c r="GTS10"/>
      <c r="GTT10"/>
      <c r="GTU10"/>
      <c r="GTV10"/>
      <c r="GTW10"/>
      <c r="GTX10"/>
      <c r="GTY10"/>
      <c r="GTZ10"/>
      <c r="GUA10"/>
      <c r="GUB10"/>
      <c r="GUC10"/>
      <c r="GUD10"/>
      <c r="GUE10"/>
      <c r="GUF10"/>
      <c r="GUG10"/>
      <c r="GUH10"/>
      <c r="GUI10"/>
      <c r="GUJ10"/>
      <c r="GUK10"/>
      <c r="GUL10"/>
      <c r="GUM10"/>
      <c r="GUN10"/>
      <c r="GUO10"/>
      <c r="GUP10"/>
      <c r="GUQ10"/>
      <c r="GUR10"/>
      <c r="GUS10"/>
      <c r="GUT10"/>
      <c r="GUU10"/>
      <c r="GUV10"/>
      <c r="GUW10"/>
      <c r="GUX10"/>
      <c r="GUY10"/>
      <c r="GUZ10"/>
      <c r="GVA10"/>
      <c r="GVB10"/>
      <c r="GVC10"/>
      <c r="GVD10"/>
      <c r="GVE10"/>
      <c r="GVF10"/>
      <c r="GVG10"/>
      <c r="GVH10"/>
      <c r="GVI10"/>
      <c r="GVJ10"/>
      <c r="GVK10"/>
      <c r="GVL10"/>
      <c r="GVM10"/>
      <c r="GVN10"/>
      <c r="GVO10"/>
      <c r="GVP10"/>
      <c r="GVQ10"/>
      <c r="GVR10"/>
      <c r="GVS10"/>
      <c r="GVT10"/>
      <c r="GVU10"/>
      <c r="GVV10"/>
      <c r="GVW10"/>
      <c r="GVX10"/>
      <c r="GVY10"/>
      <c r="GVZ10"/>
      <c r="GWA10"/>
      <c r="GWB10"/>
      <c r="GWC10"/>
      <c r="GWD10"/>
      <c r="GWE10"/>
      <c r="GWF10"/>
      <c r="GWG10"/>
      <c r="GWH10"/>
      <c r="GWI10"/>
      <c r="GWJ10"/>
      <c r="GWK10"/>
      <c r="GWL10"/>
      <c r="GWM10"/>
      <c r="GWN10"/>
      <c r="GWO10"/>
      <c r="GWP10"/>
      <c r="GWQ10"/>
      <c r="GWR10"/>
      <c r="GWS10"/>
      <c r="GWT10"/>
      <c r="GWU10"/>
      <c r="GWV10"/>
      <c r="GWW10"/>
      <c r="GWX10"/>
      <c r="GWY10"/>
      <c r="GWZ10"/>
      <c r="GXA10"/>
      <c r="GXB10"/>
      <c r="GXC10"/>
      <c r="GXD10"/>
      <c r="GXE10"/>
      <c r="GXF10"/>
      <c r="GXG10"/>
      <c r="GXH10"/>
      <c r="GXI10"/>
      <c r="GXJ10"/>
      <c r="GXK10"/>
      <c r="GXL10"/>
      <c r="GXM10"/>
      <c r="GXN10"/>
      <c r="GXO10"/>
      <c r="GXP10"/>
      <c r="GXQ10"/>
      <c r="GXR10"/>
      <c r="GXS10"/>
      <c r="GXT10"/>
      <c r="GXU10"/>
      <c r="GXV10"/>
      <c r="GXW10"/>
      <c r="GXX10"/>
      <c r="GXY10"/>
      <c r="GXZ10"/>
      <c r="GYA10"/>
      <c r="GYB10"/>
      <c r="GYC10"/>
      <c r="GYD10"/>
      <c r="GYE10"/>
      <c r="GYF10"/>
      <c r="GYG10"/>
      <c r="GYH10"/>
      <c r="GYI10"/>
      <c r="GYJ10"/>
      <c r="GYK10"/>
      <c r="GYL10"/>
      <c r="GYM10"/>
      <c r="GYN10"/>
      <c r="GYO10"/>
      <c r="GYP10"/>
      <c r="GYQ10"/>
      <c r="GYR10"/>
      <c r="GYS10"/>
      <c r="GYT10"/>
      <c r="GYU10"/>
      <c r="GYV10"/>
      <c r="GYW10"/>
      <c r="GYX10"/>
      <c r="GYY10"/>
      <c r="GYZ10"/>
      <c r="GZA10"/>
      <c r="GZB10"/>
      <c r="GZC10"/>
      <c r="GZD10"/>
      <c r="GZE10"/>
      <c r="GZF10"/>
      <c r="GZG10"/>
      <c r="GZH10"/>
      <c r="GZI10"/>
      <c r="GZJ10"/>
      <c r="GZK10"/>
      <c r="GZL10"/>
      <c r="GZM10"/>
      <c r="GZN10"/>
      <c r="GZO10"/>
      <c r="GZP10"/>
      <c r="GZQ10"/>
      <c r="GZR10"/>
      <c r="GZS10"/>
      <c r="GZT10"/>
      <c r="GZU10"/>
      <c r="GZV10"/>
      <c r="GZW10"/>
      <c r="GZX10"/>
      <c r="GZY10"/>
      <c r="GZZ10"/>
      <c r="HAA10"/>
      <c r="HAB10"/>
      <c r="HAC10"/>
      <c r="HAD10"/>
      <c r="HAE10"/>
      <c r="HAF10"/>
      <c r="HAG10"/>
      <c r="HAH10"/>
      <c r="HAI10"/>
      <c r="HAJ10"/>
      <c r="HAK10"/>
      <c r="HAL10"/>
      <c r="HAM10"/>
      <c r="HAN10"/>
      <c r="HAO10"/>
      <c r="HAP10"/>
      <c r="HAQ10"/>
      <c r="HAR10"/>
      <c r="HAS10"/>
      <c r="HAT10"/>
      <c r="HAU10"/>
      <c r="HAV10"/>
      <c r="HAW10"/>
      <c r="HAX10"/>
      <c r="HAY10"/>
      <c r="HAZ10"/>
      <c r="HBA10"/>
      <c r="HBB10"/>
      <c r="HBC10"/>
      <c r="HBD10"/>
      <c r="HBE10"/>
      <c r="HBF10"/>
      <c r="HBG10"/>
      <c r="HBH10"/>
      <c r="HBI10"/>
      <c r="HBJ10"/>
      <c r="HBK10"/>
      <c r="HBL10"/>
      <c r="HBM10"/>
      <c r="HBN10"/>
      <c r="HBO10"/>
      <c r="HBP10"/>
      <c r="HBQ10"/>
      <c r="HBR10"/>
      <c r="HBS10"/>
      <c r="HBT10"/>
      <c r="HBU10"/>
      <c r="HBV10"/>
      <c r="HBW10"/>
      <c r="HBX10"/>
      <c r="HBY10"/>
      <c r="HBZ10"/>
      <c r="HCA10"/>
      <c r="HCB10"/>
      <c r="HCC10"/>
      <c r="HCD10"/>
      <c r="HCE10"/>
      <c r="HCF10"/>
      <c r="HCG10"/>
      <c r="HCH10"/>
      <c r="HCI10"/>
      <c r="HCJ10"/>
      <c r="HCK10"/>
      <c r="HCL10"/>
      <c r="HCM10"/>
      <c r="HCN10"/>
      <c r="HCO10"/>
      <c r="HCP10"/>
      <c r="HCQ10"/>
      <c r="HCR10"/>
      <c r="HCS10"/>
      <c r="HCT10"/>
      <c r="HCU10"/>
      <c r="HCV10"/>
      <c r="HCW10"/>
      <c r="HCX10"/>
      <c r="HCY10"/>
      <c r="HCZ10"/>
      <c r="HDA10"/>
      <c r="HDB10"/>
      <c r="HDC10"/>
      <c r="HDD10"/>
      <c r="HDE10"/>
      <c r="HDF10"/>
      <c r="HDG10"/>
      <c r="HDH10"/>
      <c r="HDI10"/>
      <c r="HDJ10"/>
      <c r="HDK10"/>
      <c r="HDL10"/>
      <c r="HDM10"/>
      <c r="HDN10"/>
      <c r="HDO10"/>
      <c r="HDP10"/>
      <c r="HDQ10"/>
      <c r="HDR10"/>
      <c r="HDS10"/>
      <c r="HDT10"/>
      <c r="HDU10"/>
      <c r="HDV10"/>
      <c r="HDW10"/>
      <c r="HDX10"/>
      <c r="HDY10"/>
      <c r="HDZ10"/>
      <c r="HEA10"/>
      <c r="HEB10"/>
      <c r="HEC10"/>
      <c r="HED10"/>
      <c r="HEE10"/>
      <c r="HEF10"/>
      <c r="HEG10"/>
      <c r="HEH10"/>
      <c r="HEI10"/>
      <c r="HEJ10"/>
      <c r="HEK10"/>
      <c r="HEL10"/>
      <c r="HEM10"/>
      <c r="HEN10"/>
      <c r="HEO10"/>
      <c r="HEP10"/>
      <c r="HEQ10"/>
      <c r="HER10"/>
      <c r="HES10"/>
      <c r="HET10"/>
      <c r="HEU10"/>
      <c r="HEV10"/>
      <c r="HEW10"/>
      <c r="HEX10"/>
      <c r="HEY10"/>
      <c r="HEZ10"/>
      <c r="HFA10"/>
      <c r="HFB10"/>
      <c r="HFC10"/>
      <c r="HFD10"/>
      <c r="HFE10"/>
      <c r="HFF10"/>
      <c r="HFG10"/>
      <c r="HFH10"/>
      <c r="HFI10"/>
      <c r="HFJ10"/>
      <c r="HFK10"/>
      <c r="HFL10"/>
      <c r="HFM10"/>
      <c r="HFN10"/>
      <c r="HFO10"/>
      <c r="HFP10"/>
      <c r="HFQ10"/>
      <c r="HFR10"/>
      <c r="HFS10"/>
      <c r="HFT10"/>
      <c r="HFU10"/>
      <c r="HFV10"/>
      <c r="HFW10"/>
      <c r="HFX10"/>
      <c r="HFY10"/>
      <c r="HFZ10"/>
      <c r="HGA10"/>
      <c r="HGB10"/>
      <c r="HGC10"/>
      <c r="HGD10"/>
      <c r="HGE10"/>
      <c r="HGF10"/>
      <c r="HGG10"/>
      <c r="HGH10"/>
      <c r="HGI10"/>
      <c r="HGJ10"/>
      <c r="HGK10"/>
      <c r="HGL10"/>
      <c r="HGM10"/>
      <c r="HGN10"/>
      <c r="HGO10"/>
      <c r="HGP10"/>
      <c r="HGQ10"/>
      <c r="HGR10"/>
      <c r="HGS10"/>
      <c r="HGT10"/>
      <c r="HGU10"/>
      <c r="HGV10"/>
      <c r="HGW10"/>
      <c r="HGX10"/>
      <c r="HGY10"/>
      <c r="HGZ10"/>
      <c r="HHA10"/>
      <c r="HHB10"/>
      <c r="HHC10"/>
      <c r="HHD10"/>
      <c r="HHE10"/>
      <c r="HHF10"/>
      <c r="HHG10"/>
      <c r="HHH10"/>
      <c r="HHI10"/>
      <c r="HHJ10"/>
      <c r="HHK10"/>
      <c r="HHL10"/>
      <c r="HHM10"/>
      <c r="HHN10"/>
      <c r="HHO10"/>
      <c r="HHP10"/>
      <c r="HHQ10"/>
      <c r="HHR10"/>
      <c r="HHS10"/>
      <c r="HHT10"/>
      <c r="HHU10"/>
      <c r="HHV10"/>
      <c r="HHW10"/>
      <c r="HHX10"/>
      <c r="HHY10"/>
      <c r="HHZ10"/>
      <c r="HIA10"/>
      <c r="HIB10"/>
      <c r="HIC10"/>
      <c r="HID10"/>
      <c r="HIE10"/>
      <c r="HIF10"/>
      <c r="HIG10"/>
      <c r="HIH10"/>
      <c r="HII10"/>
      <c r="HIJ10"/>
      <c r="HIK10"/>
      <c r="HIL10"/>
      <c r="HIM10"/>
      <c r="HIN10"/>
      <c r="HIO10"/>
      <c r="HIP10"/>
      <c r="HIQ10"/>
      <c r="HIR10"/>
      <c r="HIS10"/>
      <c r="HIT10"/>
      <c r="HIU10"/>
      <c r="HIV10"/>
      <c r="HIW10"/>
      <c r="HIX10"/>
      <c r="HIY10"/>
      <c r="HIZ10"/>
      <c r="HJA10"/>
      <c r="HJB10"/>
      <c r="HJC10"/>
      <c r="HJD10"/>
      <c r="HJE10"/>
      <c r="HJF10"/>
      <c r="HJG10"/>
      <c r="HJH10"/>
      <c r="HJI10"/>
      <c r="HJJ10"/>
      <c r="HJK10"/>
      <c r="HJL10"/>
      <c r="HJM10"/>
      <c r="HJN10"/>
      <c r="HJO10"/>
      <c r="HJP10"/>
      <c r="HJQ10"/>
      <c r="HJR10"/>
      <c r="HJS10"/>
      <c r="HJT10"/>
      <c r="HJU10"/>
      <c r="HJV10"/>
      <c r="HJW10"/>
      <c r="HJX10"/>
      <c r="HJY10"/>
      <c r="HJZ10"/>
      <c r="HKA10"/>
      <c r="HKB10"/>
      <c r="HKC10"/>
      <c r="HKD10"/>
      <c r="HKE10"/>
      <c r="HKF10"/>
      <c r="HKG10"/>
      <c r="HKH10"/>
      <c r="HKI10"/>
      <c r="HKJ10"/>
      <c r="HKK10"/>
      <c r="HKL10"/>
      <c r="HKM10"/>
      <c r="HKN10"/>
      <c r="HKO10"/>
      <c r="HKP10"/>
      <c r="HKQ10"/>
      <c r="HKR10"/>
      <c r="HKS10"/>
      <c r="HKT10"/>
      <c r="HKU10"/>
      <c r="HKV10"/>
      <c r="HKW10"/>
      <c r="HKX10"/>
      <c r="HKY10"/>
      <c r="HKZ10"/>
      <c r="HLA10"/>
      <c r="HLB10"/>
      <c r="HLC10"/>
      <c r="HLD10"/>
      <c r="HLE10"/>
      <c r="HLF10"/>
      <c r="HLG10"/>
      <c r="HLH10"/>
      <c r="HLI10"/>
      <c r="HLJ10"/>
      <c r="HLK10"/>
      <c r="HLL10"/>
      <c r="HLM10"/>
      <c r="HLN10"/>
      <c r="HLO10"/>
      <c r="HLP10"/>
      <c r="HLQ10"/>
      <c r="HLR10"/>
      <c r="HLS10"/>
      <c r="HLT10"/>
      <c r="HLU10"/>
      <c r="HLV10"/>
      <c r="HLW10"/>
      <c r="HLX10"/>
      <c r="HLY10"/>
      <c r="HLZ10"/>
      <c r="HMA10"/>
      <c r="HMB10"/>
      <c r="HMC10"/>
      <c r="HMD10"/>
      <c r="HME10"/>
      <c r="HMF10"/>
      <c r="HMG10"/>
      <c r="HMH10"/>
      <c r="HMI10"/>
      <c r="HMJ10"/>
      <c r="HMK10"/>
      <c r="HML10"/>
      <c r="HMM10"/>
      <c r="HMN10"/>
      <c r="HMO10"/>
      <c r="HMP10"/>
      <c r="HMQ10"/>
      <c r="HMR10"/>
      <c r="HMS10"/>
      <c r="HMT10"/>
      <c r="HMU10"/>
      <c r="HMV10"/>
      <c r="HMW10"/>
      <c r="HMX10"/>
      <c r="HMY10"/>
      <c r="HMZ10"/>
      <c r="HNA10"/>
      <c r="HNB10"/>
      <c r="HNC10"/>
      <c r="HND10"/>
      <c r="HNE10"/>
      <c r="HNF10"/>
      <c r="HNG10"/>
      <c r="HNH10"/>
      <c r="HNI10"/>
      <c r="HNJ10"/>
      <c r="HNK10"/>
      <c r="HNL10"/>
      <c r="HNM10"/>
      <c r="HNN10"/>
      <c r="HNO10"/>
      <c r="HNP10"/>
      <c r="HNQ10"/>
      <c r="HNR10"/>
      <c r="HNS10"/>
      <c r="HNT10"/>
      <c r="HNU10"/>
      <c r="HNV10"/>
      <c r="HNW10"/>
      <c r="HNX10"/>
      <c r="HNY10"/>
      <c r="HNZ10"/>
      <c r="HOA10"/>
      <c r="HOB10"/>
      <c r="HOC10"/>
      <c r="HOD10"/>
      <c r="HOE10"/>
      <c r="HOF10"/>
      <c r="HOG10"/>
      <c r="HOH10"/>
      <c r="HOI10"/>
      <c r="HOJ10"/>
      <c r="HOK10"/>
      <c r="HOL10"/>
      <c r="HOM10"/>
      <c r="HON10"/>
      <c r="HOO10"/>
      <c r="HOP10"/>
      <c r="HOQ10"/>
      <c r="HOR10"/>
      <c r="HOS10"/>
      <c r="HOT10"/>
      <c r="HOU10"/>
      <c r="HOV10"/>
      <c r="HOW10"/>
      <c r="HOX10"/>
      <c r="HOY10"/>
      <c r="HOZ10"/>
      <c r="HPA10"/>
      <c r="HPB10"/>
      <c r="HPC10"/>
      <c r="HPD10"/>
      <c r="HPE10"/>
      <c r="HPF10"/>
      <c r="HPG10"/>
      <c r="HPH10"/>
      <c r="HPI10"/>
      <c r="HPJ10"/>
      <c r="HPK10"/>
      <c r="HPL10"/>
      <c r="HPM10"/>
      <c r="HPN10"/>
      <c r="HPO10"/>
      <c r="HPP10"/>
      <c r="HPQ10"/>
      <c r="HPR10"/>
      <c r="HPS10"/>
      <c r="HPT10"/>
      <c r="HPU10"/>
      <c r="HPV10"/>
      <c r="HPW10"/>
      <c r="HPX10"/>
      <c r="HPY10"/>
      <c r="HPZ10"/>
      <c r="HQA10"/>
      <c r="HQB10"/>
      <c r="HQC10"/>
      <c r="HQD10"/>
      <c r="HQE10"/>
      <c r="HQF10"/>
      <c r="HQG10"/>
      <c r="HQH10"/>
      <c r="HQI10"/>
      <c r="HQJ10"/>
      <c r="HQK10"/>
      <c r="HQL10"/>
      <c r="HQM10"/>
      <c r="HQN10"/>
      <c r="HQO10"/>
      <c r="HQP10"/>
      <c r="HQQ10"/>
      <c r="HQR10"/>
      <c r="HQS10"/>
      <c r="HQT10"/>
      <c r="HQU10"/>
      <c r="HQV10"/>
      <c r="HQW10"/>
      <c r="HQX10"/>
      <c r="HQY10"/>
      <c r="HQZ10"/>
      <c r="HRA10"/>
      <c r="HRB10"/>
      <c r="HRC10"/>
      <c r="HRD10"/>
      <c r="HRE10"/>
      <c r="HRF10"/>
      <c r="HRG10"/>
      <c r="HRH10"/>
      <c r="HRI10"/>
      <c r="HRJ10"/>
      <c r="HRK10"/>
      <c r="HRL10"/>
      <c r="HRM10"/>
      <c r="HRN10"/>
      <c r="HRO10"/>
      <c r="HRP10"/>
      <c r="HRQ10"/>
      <c r="HRR10"/>
      <c r="HRS10"/>
      <c r="HRT10"/>
      <c r="HRU10"/>
      <c r="HRV10"/>
      <c r="HRW10"/>
      <c r="HRX10"/>
      <c r="HRY10"/>
      <c r="HRZ10"/>
      <c r="HSA10"/>
      <c r="HSB10"/>
      <c r="HSC10"/>
      <c r="HSD10"/>
      <c r="HSE10"/>
      <c r="HSF10"/>
      <c r="HSG10"/>
      <c r="HSH10"/>
      <c r="HSI10"/>
      <c r="HSJ10"/>
      <c r="HSK10"/>
      <c r="HSL10"/>
      <c r="HSM10"/>
      <c r="HSN10"/>
      <c r="HSO10"/>
      <c r="HSP10"/>
      <c r="HSQ10"/>
      <c r="HSR10"/>
      <c r="HSS10"/>
      <c r="HST10"/>
      <c r="HSU10"/>
      <c r="HSV10"/>
      <c r="HSW10"/>
      <c r="HSX10"/>
      <c r="HSY10"/>
      <c r="HSZ10"/>
      <c r="HTA10"/>
      <c r="HTB10"/>
      <c r="HTC10"/>
      <c r="HTD10"/>
      <c r="HTE10"/>
      <c r="HTF10"/>
      <c r="HTG10"/>
      <c r="HTH10"/>
      <c r="HTI10"/>
      <c r="HTJ10"/>
      <c r="HTK10"/>
      <c r="HTL10"/>
      <c r="HTM10"/>
      <c r="HTN10"/>
      <c r="HTO10"/>
      <c r="HTP10"/>
      <c r="HTQ10"/>
      <c r="HTR10"/>
      <c r="HTS10"/>
      <c r="HTT10"/>
      <c r="HTU10"/>
      <c r="HTV10"/>
      <c r="HTW10"/>
      <c r="HTX10"/>
      <c r="HTY10"/>
      <c r="HTZ10"/>
      <c r="HUA10"/>
      <c r="HUB10"/>
      <c r="HUC10"/>
      <c r="HUD10"/>
      <c r="HUE10"/>
      <c r="HUF10"/>
      <c r="HUG10"/>
      <c r="HUH10"/>
      <c r="HUI10"/>
      <c r="HUJ10"/>
      <c r="HUK10"/>
      <c r="HUL10"/>
      <c r="HUM10"/>
      <c r="HUN10"/>
      <c r="HUO10"/>
      <c r="HUP10"/>
      <c r="HUQ10"/>
      <c r="HUR10"/>
      <c r="HUS10"/>
      <c r="HUT10"/>
      <c r="HUU10"/>
      <c r="HUV10"/>
      <c r="HUW10"/>
      <c r="HUX10"/>
      <c r="HUY10"/>
      <c r="HUZ10"/>
      <c r="HVA10"/>
      <c r="HVB10"/>
      <c r="HVC10"/>
      <c r="HVD10"/>
      <c r="HVE10"/>
      <c r="HVF10"/>
      <c r="HVG10"/>
      <c r="HVH10"/>
      <c r="HVI10"/>
      <c r="HVJ10"/>
      <c r="HVK10"/>
      <c r="HVL10"/>
      <c r="HVM10"/>
      <c r="HVN10"/>
      <c r="HVO10"/>
      <c r="HVP10"/>
      <c r="HVQ10"/>
      <c r="HVR10"/>
      <c r="HVS10"/>
      <c r="HVT10"/>
      <c r="HVU10"/>
      <c r="HVV10"/>
      <c r="HVW10"/>
      <c r="HVX10"/>
      <c r="HVY10"/>
      <c r="HVZ10"/>
      <c r="HWA10"/>
      <c r="HWB10"/>
      <c r="HWC10"/>
      <c r="HWD10"/>
      <c r="HWE10"/>
      <c r="HWF10"/>
      <c r="HWG10"/>
      <c r="HWH10"/>
      <c r="HWI10"/>
      <c r="HWJ10"/>
      <c r="HWK10"/>
      <c r="HWL10"/>
      <c r="HWM10"/>
      <c r="HWN10"/>
      <c r="HWO10"/>
      <c r="HWP10"/>
      <c r="HWQ10"/>
      <c r="HWR10"/>
      <c r="HWS10"/>
      <c r="HWT10"/>
      <c r="HWU10"/>
      <c r="HWV10"/>
      <c r="HWW10"/>
      <c r="HWX10"/>
      <c r="HWY10"/>
      <c r="HWZ10"/>
      <c r="HXA10"/>
      <c r="HXB10"/>
      <c r="HXC10"/>
      <c r="HXD10"/>
      <c r="HXE10"/>
      <c r="HXF10"/>
      <c r="HXG10"/>
      <c r="HXH10"/>
      <c r="HXI10"/>
      <c r="HXJ10"/>
      <c r="HXK10"/>
      <c r="HXL10"/>
      <c r="HXM10"/>
      <c r="HXN10"/>
      <c r="HXO10"/>
      <c r="HXP10"/>
      <c r="HXQ10"/>
      <c r="HXR10"/>
      <c r="HXS10"/>
      <c r="HXT10"/>
      <c r="HXU10"/>
      <c r="HXV10"/>
      <c r="HXW10"/>
      <c r="HXX10"/>
      <c r="HXY10"/>
      <c r="HXZ10"/>
      <c r="HYA10"/>
      <c r="HYB10"/>
      <c r="HYC10"/>
      <c r="HYD10"/>
      <c r="HYE10"/>
      <c r="HYF10"/>
      <c r="HYG10"/>
      <c r="HYH10"/>
      <c r="HYI10"/>
      <c r="HYJ10"/>
      <c r="HYK10"/>
      <c r="HYL10"/>
      <c r="HYM10"/>
      <c r="HYN10"/>
      <c r="HYO10"/>
      <c r="HYP10"/>
      <c r="HYQ10"/>
      <c r="HYR10"/>
      <c r="HYS10"/>
      <c r="HYT10"/>
      <c r="HYU10"/>
      <c r="HYV10"/>
      <c r="HYW10"/>
      <c r="HYX10"/>
      <c r="HYY10"/>
      <c r="HYZ10"/>
      <c r="HZA10"/>
      <c r="HZB10"/>
      <c r="HZC10"/>
      <c r="HZD10"/>
      <c r="HZE10"/>
      <c r="HZF10"/>
      <c r="HZG10"/>
      <c r="HZH10"/>
      <c r="HZI10"/>
      <c r="HZJ10"/>
      <c r="HZK10"/>
      <c r="HZL10"/>
      <c r="HZM10"/>
      <c r="HZN10"/>
      <c r="HZO10"/>
      <c r="HZP10"/>
      <c r="HZQ10"/>
      <c r="HZR10"/>
      <c r="HZS10"/>
      <c r="HZT10"/>
      <c r="HZU10"/>
      <c r="HZV10"/>
      <c r="HZW10"/>
      <c r="HZX10"/>
      <c r="HZY10"/>
      <c r="HZZ10"/>
      <c r="IAA10"/>
      <c r="IAB10"/>
      <c r="IAC10"/>
      <c r="IAD10"/>
      <c r="IAE10"/>
      <c r="IAF10"/>
      <c r="IAG10"/>
      <c r="IAH10"/>
      <c r="IAI10"/>
      <c r="IAJ10"/>
      <c r="IAK10"/>
      <c r="IAL10"/>
      <c r="IAM10"/>
      <c r="IAN10"/>
      <c r="IAO10"/>
      <c r="IAP10"/>
      <c r="IAQ10"/>
      <c r="IAR10"/>
      <c r="IAS10"/>
      <c r="IAT10"/>
      <c r="IAU10"/>
      <c r="IAV10"/>
      <c r="IAW10"/>
      <c r="IAX10"/>
      <c r="IAY10"/>
      <c r="IAZ10"/>
      <c r="IBA10"/>
      <c r="IBB10"/>
      <c r="IBC10"/>
      <c r="IBD10"/>
      <c r="IBE10"/>
      <c r="IBF10"/>
      <c r="IBG10"/>
      <c r="IBH10"/>
      <c r="IBI10"/>
      <c r="IBJ10"/>
      <c r="IBK10"/>
      <c r="IBL10"/>
      <c r="IBM10"/>
      <c r="IBN10"/>
      <c r="IBO10"/>
      <c r="IBP10"/>
      <c r="IBQ10"/>
      <c r="IBR10"/>
      <c r="IBS10"/>
      <c r="IBT10"/>
      <c r="IBU10"/>
      <c r="IBV10"/>
      <c r="IBW10"/>
      <c r="IBX10"/>
      <c r="IBY10"/>
      <c r="IBZ10"/>
      <c r="ICA10"/>
      <c r="ICB10"/>
      <c r="ICC10"/>
      <c r="ICD10"/>
      <c r="ICE10"/>
      <c r="ICF10"/>
      <c r="ICG10"/>
      <c r="ICH10"/>
      <c r="ICI10"/>
      <c r="ICJ10"/>
      <c r="ICK10"/>
      <c r="ICL10"/>
      <c r="ICM10"/>
      <c r="ICN10"/>
      <c r="ICO10"/>
      <c r="ICP10"/>
      <c r="ICQ10"/>
      <c r="ICR10"/>
      <c r="ICS10"/>
      <c r="ICT10"/>
      <c r="ICU10"/>
      <c r="ICV10"/>
      <c r="ICW10"/>
      <c r="ICX10"/>
      <c r="ICY10"/>
      <c r="ICZ10"/>
      <c r="IDA10"/>
      <c r="IDB10"/>
      <c r="IDC10"/>
      <c r="IDD10"/>
      <c r="IDE10"/>
      <c r="IDF10"/>
      <c r="IDG10"/>
      <c r="IDH10"/>
      <c r="IDI10"/>
      <c r="IDJ10"/>
      <c r="IDK10"/>
      <c r="IDL10"/>
      <c r="IDM10"/>
      <c r="IDN10"/>
      <c r="IDO10"/>
      <c r="IDP10"/>
      <c r="IDQ10"/>
      <c r="IDR10"/>
      <c r="IDS10"/>
      <c r="IDT10"/>
      <c r="IDU10"/>
      <c r="IDV10"/>
      <c r="IDW10"/>
      <c r="IDX10"/>
      <c r="IDY10"/>
      <c r="IDZ10"/>
      <c r="IEA10"/>
      <c r="IEB10"/>
      <c r="IEC10"/>
      <c r="IED10"/>
      <c r="IEE10"/>
      <c r="IEF10"/>
      <c r="IEG10"/>
      <c r="IEH10"/>
      <c r="IEI10"/>
      <c r="IEJ10"/>
      <c r="IEK10"/>
      <c r="IEL10"/>
      <c r="IEM10"/>
      <c r="IEN10"/>
      <c r="IEO10"/>
      <c r="IEP10"/>
      <c r="IEQ10"/>
      <c r="IER10"/>
      <c r="IES10"/>
      <c r="IET10"/>
      <c r="IEU10"/>
      <c r="IEV10"/>
      <c r="IEW10"/>
      <c r="IEX10"/>
      <c r="IEY10"/>
      <c r="IEZ10"/>
      <c r="IFA10"/>
      <c r="IFB10"/>
      <c r="IFC10"/>
      <c r="IFD10"/>
      <c r="IFE10"/>
      <c r="IFF10"/>
      <c r="IFG10"/>
      <c r="IFH10"/>
      <c r="IFI10"/>
      <c r="IFJ10"/>
      <c r="IFK10"/>
      <c r="IFL10"/>
      <c r="IFM10"/>
      <c r="IFN10"/>
      <c r="IFO10"/>
      <c r="IFP10"/>
      <c r="IFQ10"/>
      <c r="IFR10"/>
      <c r="IFS10"/>
      <c r="IFT10"/>
      <c r="IFU10"/>
      <c r="IFV10"/>
      <c r="IFW10"/>
      <c r="IFX10"/>
      <c r="IFY10"/>
      <c r="IFZ10"/>
      <c r="IGA10"/>
      <c r="IGB10"/>
      <c r="IGC10"/>
      <c r="IGD10"/>
      <c r="IGE10"/>
      <c r="IGF10"/>
      <c r="IGG10"/>
      <c r="IGH10"/>
      <c r="IGI10"/>
      <c r="IGJ10"/>
      <c r="IGK10"/>
      <c r="IGL10"/>
      <c r="IGM10"/>
      <c r="IGN10"/>
      <c r="IGO10"/>
      <c r="IGP10"/>
      <c r="IGQ10"/>
      <c r="IGR10"/>
      <c r="IGS10"/>
      <c r="IGT10"/>
      <c r="IGU10"/>
      <c r="IGV10"/>
      <c r="IGW10"/>
      <c r="IGX10"/>
      <c r="IGY10"/>
      <c r="IGZ10"/>
      <c r="IHA10"/>
      <c r="IHB10"/>
      <c r="IHC10"/>
      <c r="IHD10"/>
      <c r="IHE10"/>
      <c r="IHF10"/>
      <c r="IHG10"/>
      <c r="IHH10"/>
      <c r="IHI10"/>
      <c r="IHJ10"/>
      <c r="IHK10"/>
      <c r="IHL10"/>
      <c r="IHM10"/>
      <c r="IHN10"/>
      <c r="IHO10"/>
      <c r="IHP10"/>
      <c r="IHQ10"/>
      <c r="IHR10"/>
      <c r="IHS10"/>
      <c r="IHT10"/>
      <c r="IHU10"/>
      <c r="IHV10"/>
      <c r="IHW10"/>
      <c r="IHX10"/>
      <c r="IHY10"/>
      <c r="IHZ10"/>
      <c r="IIA10"/>
      <c r="IIB10"/>
      <c r="IIC10"/>
      <c r="IID10"/>
      <c r="IIE10"/>
      <c r="IIF10"/>
      <c r="IIG10"/>
      <c r="IIH10"/>
      <c r="III10"/>
      <c r="IIJ10"/>
      <c r="IIK10"/>
      <c r="IIL10"/>
      <c r="IIM10"/>
      <c r="IIN10"/>
      <c r="IIO10"/>
      <c r="IIP10"/>
      <c r="IIQ10"/>
      <c r="IIR10"/>
      <c r="IIS10"/>
      <c r="IIT10"/>
      <c r="IIU10"/>
      <c r="IIV10"/>
      <c r="IIW10"/>
      <c r="IIX10"/>
      <c r="IIY10"/>
      <c r="IIZ10"/>
      <c r="IJA10"/>
      <c r="IJB10"/>
      <c r="IJC10"/>
      <c r="IJD10"/>
      <c r="IJE10"/>
      <c r="IJF10"/>
      <c r="IJG10"/>
      <c r="IJH10"/>
      <c r="IJI10"/>
      <c r="IJJ10"/>
      <c r="IJK10"/>
      <c r="IJL10"/>
      <c r="IJM10"/>
      <c r="IJN10"/>
      <c r="IJO10"/>
      <c r="IJP10"/>
      <c r="IJQ10"/>
      <c r="IJR10"/>
      <c r="IJS10"/>
      <c r="IJT10"/>
      <c r="IJU10"/>
      <c r="IJV10"/>
      <c r="IJW10"/>
      <c r="IJX10"/>
      <c r="IJY10"/>
      <c r="IJZ10"/>
      <c r="IKA10"/>
      <c r="IKB10"/>
      <c r="IKC10"/>
      <c r="IKD10"/>
      <c r="IKE10"/>
      <c r="IKF10"/>
      <c r="IKG10"/>
      <c r="IKH10"/>
      <c r="IKI10"/>
      <c r="IKJ10"/>
      <c r="IKK10"/>
      <c r="IKL10"/>
      <c r="IKM10"/>
      <c r="IKN10"/>
      <c r="IKO10"/>
      <c r="IKP10"/>
      <c r="IKQ10"/>
      <c r="IKR10"/>
      <c r="IKS10"/>
      <c r="IKT10"/>
      <c r="IKU10"/>
      <c r="IKV10"/>
      <c r="IKW10"/>
      <c r="IKX10"/>
      <c r="IKY10"/>
      <c r="IKZ10"/>
      <c r="ILA10"/>
      <c r="ILB10"/>
      <c r="ILC10"/>
      <c r="ILD10"/>
      <c r="ILE10"/>
      <c r="ILF10"/>
      <c r="ILG10"/>
      <c r="ILH10"/>
      <c r="ILI10"/>
      <c r="ILJ10"/>
      <c r="ILK10"/>
      <c r="ILL10"/>
      <c r="ILM10"/>
      <c r="ILN10"/>
      <c r="ILO10"/>
      <c r="ILP10"/>
      <c r="ILQ10"/>
      <c r="ILR10"/>
      <c r="ILS10"/>
      <c r="ILT10"/>
      <c r="ILU10"/>
      <c r="ILV10"/>
      <c r="ILW10"/>
      <c r="ILX10"/>
      <c r="ILY10"/>
      <c r="ILZ10"/>
      <c r="IMA10"/>
      <c r="IMB10"/>
      <c r="IMC10"/>
      <c r="IMD10"/>
      <c r="IME10"/>
      <c r="IMF10"/>
      <c r="IMG10"/>
      <c r="IMH10"/>
      <c r="IMI10"/>
      <c r="IMJ10"/>
      <c r="IMK10"/>
      <c r="IML10"/>
      <c r="IMM10"/>
      <c r="IMN10"/>
      <c r="IMO10"/>
      <c r="IMP10"/>
      <c r="IMQ10"/>
      <c r="IMR10"/>
      <c r="IMS10"/>
      <c r="IMT10"/>
      <c r="IMU10"/>
      <c r="IMV10"/>
      <c r="IMW10"/>
      <c r="IMX10"/>
      <c r="IMY10"/>
      <c r="IMZ10"/>
      <c r="INA10"/>
      <c r="INB10"/>
      <c r="INC10"/>
      <c r="IND10"/>
      <c r="INE10"/>
      <c r="INF10"/>
      <c r="ING10"/>
      <c r="INH10"/>
      <c r="INI10"/>
      <c r="INJ10"/>
      <c r="INK10"/>
      <c r="INL10"/>
      <c r="INM10"/>
      <c r="INN10"/>
      <c r="INO10"/>
      <c r="INP10"/>
      <c r="INQ10"/>
      <c r="INR10"/>
      <c r="INS10"/>
      <c r="INT10"/>
      <c r="INU10"/>
      <c r="INV10"/>
      <c r="INW10"/>
      <c r="INX10"/>
      <c r="INY10"/>
      <c r="INZ10"/>
      <c r="IOA10"/>
      <c r="IOB10"/>
      <c r="IOC10"/>
      <c r="IOD10"/>
      <c r="IOE10"/>
      <c r="IOF10"/>
      <c r="IOG10"/>
      <c r="IOH10"/>
      <c r="IOI10"/>
      <c r="IOJ10"/>
      <c r="IOK10"/>
      <c r="IOL10"/>
      <c r="IOM10"/>
      <c r="ION10"/>
      <c r="IOO10"/>
      <c r="IOP10"/>
      <c r="IOQ10"/>
      <c r="IOR10"/>
      <c r="IOS10"/>
      <c r="IOT10"/>
      <c r="IOU10"/>
      <c r="IOV10"/>
      <c r="IOW10"/>
      <c r="IOX10"/>
      <c r="IOY10"/>
      <c r="IOZ10"/>
      <c r="IPA10"/>
      <c r="IPB10"/>
      <c r="IPC10"/>
      <c r="IPD10"/>
      <c r="IPE10"/>
      <c r="IPF10"/>
      <c r="IPG10"/>
      <c r="IPH10"/>
      <c r="IPI10"/>
      <c r="IPJ10"/>
      <c r="IPK10"/>
      <c r="IPL10"/>
      <c r="IPM10"/>
      <c r="IPN10"/>
      <c r="IPO10"/>
      <c r="IPP10"/>
      <c r="IPQ10"/>
      <c r="IPR10"/>
      <c r="IPS10"/>
      <c r="IPT10"/>
      <c r="IPU10"/>
      <c r="IPV10"/>
      <c r="IPW10"/>
      <c r="IPX10"/>
      <c r="IPY10"/>
      <c r="IPZ10"/>
      <c r="IQA10"/>
      <c r="IQB10"/>
      <c r="IQC10"/>
      <c r="IQD10"/>
      <c r="IQE10"/>
      <c r="IQF10"/>
      <c r="IQG10"/>
      <c r="IQH10"/>
      <c r="IQI10"/>
      <c r="IQJ10"/>
      <c r="IQK10"/>
      <c r="IQL10"/>
      <c r="IQM10"/>
      <c r="IQN10"/>
      <c r="IQO10"/>
      <c r="IQP10"/>
      <c r="IQQ10"/>
      <c r="IQR10"/>
      <c r="IQS10"/>
      <c r="IQT10"/>
      <c r="IQU10"/>
      <c r="IQV10"/>
      <c r="IQW10"/>
      <c r="IQX10"/>
      <c r="IQY10"/>
      <c r="IQZ10"/>
      <c r="IRA10"/>
      <c r="IRB10"/>
      <c r="IRC10"/>
      <c r="IRD10"/>
      <c r="IRE10"/>
      <c r="IRF10"/>
      <c r="IRG10"/>
      <c r="IRH10"/>
      <c r="IRI10"/>
      <c r="IRJ10"/>
      <c r="IRK10"/>
      <c r="IRL10"/>
      <c r="IRM10"/>
      <c r="IRN10"/>
      <c r="IRO10"/>
      <c r="IRP10"/>
      <c r="IRQ10"/>
      <c r="IRR10"/>
      <c r="IRS10"/>
      <c r="IRT10"/>
      <c r="IRU10"/>
      <c r="IRV10"/>
      <c r="IRW10"/>
      <c r="IRX10"/>
      <c r="IRY10"/>
      <c r="IRZ10"/>
      <c r="ISA10"/>
      <c r="ISB10"/>
      <c r="ISC10"/>
      <c r="ISD10"/>
      <c r="ISE10"/>
      <c r="ISF10"/>
      <c r="ISG10"/>
      <c r="ISH10"/>
      <c r="ISI10"/>
      <c r="ISJ10"/>
      <c r="ISK10"/>
      <c r="ISL10"/>
      <c r="ISM10"/>
      <c r="ISN10"/>
      <c r="ISO10"/>
      <c r="ISP10"/>
      <c r="ISQ10"/>
      <c r="ISR10"/>
      <c r="ISS10"/>
      <c r="IST10"/>
      <c r="ISU10"/>
      <c r="ISV10"/>
      <c r="ISW10"/>
      <c r="ISX10"/>
      <c r="ISY10"/>
      <c r="ISZ10"/>
      <c r="ITA10"/>
      <c r="ITB10"/>
      <c r="ITC10"/>
      <c r="ITD10"/>
      <c r="ITE10"/>
      <c r="ITF10"/>
      <c r="ITG10"/>
      <c r="ITH10"/>
      <c r="ITI10"/>
      <c r="ITJ10"/>
      <c r="ITK10"/>
      <c r="ITL10"/>
      <c r="ITM10"/>
      <c r="ITN10"/>
      <c r="ITO10"/>
      <c r="ITP10"/>
      <c r="ITQ10"/>
      <c r="ITR10"/>
      <c r="ITS10"/>
      <c r="ITT10"/>
      <c r="ITU10"/>
      <c r="ITV10"/>
      <c r="ITW10"/>
      <c r="ITX10"/>
      <c r="ITY10"/>
      <c r="ITZ10"/>
      <c r="IUA10"/>
      <c r="IUB10"/>
      <c r="IUC10"/>
      <c r="IUD10"/>
      <c r="IUE10"/>
      <c r="IUF10"/>
      <c r="IUG10"/>
      <c r="IUH10"/>
      <c r="IUI10"/>
      <c r="IUJ10"/>
      <c r="IUK10"/>
      <c r="IUL10"/>
      <c r="IUM10"/>
      <c r="IUN10"/>
      <c r="IUO10"/>
      <c r="IUP10"/>
      <c r="IUQ10"/>
      <c r="IUR10"/>
      <c r="IUS10"/>
      <c r="IUT10"/>
      <c r="IUU10"/>
      <c r="IUV10"/>
      <c r="IUW10"/>
      <c r="IUX10"/>
      <c r="IUY10"/>
      <c r="IUZ10"/>
      <c r="IVA10"/>
      <c r="IVB10"/>
      <c r="IVC10"/>
      <c r="IVD10"/>
      <c r="IVE10"/>
      <c r="IVF10"/>
      <c r="IVG10"/>
      <c r="IVH10"/>
      <c r="IVI10"/>
      <c r="IVJ10"/>
      <c r="IVK10"/>
      <c r="IVL10"/>
      <c r="IVM10"/>
      <c r="IVN10"/>
      <c r="IVO10"/>
      <c r="IVP10"/>
      <c r="IVQ10"/>
      <c r="IVR10"/>
      <c r="IVS10"/>
      <c r="IVT10"/>
      <c r="IVU10"/>
      <c r="IVV10"/>
      <c r="IVW10"/>
      <c r="IVX10"/>
      <c r="IVY10"/>
      <c r="IVZ10"/>
      <c r="IWA10"/>
      <c r="IWB10"/>
      <c r="IWC10"/>
      <c r="IWD10"/>
      <c r="IWE10"/>
      <c r="IWF10"/>
      <c r="IWG10"/>
      <c r="IWH10"/>
      <c r="IWI10"/>
      <c r="IWJ10"/>
      <c r="IWK10"/>
      <c r="IWL10"/>
      <c r="IWM10"/>
      <c r="IWN10"/>
      <c r="IWO10"/>
      <c r="IWP10"/>
      <c r="IWQ10"/>
      <c r="IWR10"/>
      <c r="IWS10"/>
      <c r="IWT10"/>
      <c r="IWU10"/>
      <c r="IWV10"/>
      <c r="IWW10"/>
      <c r="IWX10"/>
      <c r="IWY10"/>
      <c r="IWZ10"/>
      <c r="IXA10"/>
      <c r="IXB10"/>
      <c r="IXC10"/>
      <c r="IXD10"/>
      <c r="IXE10"/>
      <c r="IXF10"/>
      <c r="IXG10"/>
      <c r="IXH10"/>
      <c r="IXI10"/>
      <c r="IXJ10"/>
      <c r="IXK10"/>
      <c r="IXL10"/>
      <c r="IXM10"/>
      <c r="IXN10"/>
      <c r="IXO10"/>
      <c r="IXP10"/>
      <c r="IXQ10"/>
      <c r="IXR10"/>
      <c r="IXS10"/>
      <c r="IXT10"/>
      <c r="IXU10"/>
      <c r="IXV10"/>
      <c r="IXW10"/>
      <c r="IXX10"/>
      <c r="IXY10"/>
      <c r="IXZ10"/>
      <c r="IYA10"/>
      <c r="IYB10"/>
      <c r="IYC10"/>
      <c r="IYD10"/>
      <c r="IYE10"/>
      <c r="IYF10"/>
      <c r="IYG10"/>
      <c r="IYH10"/>
      <c r="IYI10"/>
      <c r="IYJ10"/>
      <c r="IYK10"/>
      <c r="IYL10"/>
      <c r="IYM10"/>
      <c r="IYN10"/>
      <c r="IYO10"/>
      <c r="IYP10"/>
      <c r="IYQ10"/>
      <c r="IYR10"/>
      <c r="IYS10"/>
      <c r="IYT10"/>
      <c r="IYU10"/>
      <c r="IYV10"/>
      <c r="IYW10"/>
      <c r="IYX10"/>
      <c r="IYY10"/>
      <c r="IYZ10"/>
      <c r="IZA10"/>
      <c r="IZB10"/>
      <c r="IZC10"/>
      <c r="IZD10"/>
      <c r="IZE10"/>
      <c r="IZF10"/>
      <c r="IZG10"/>
      <c r="IZH10"/>
      <c r="IZI10"/>
      <c r="IZJ10"/>
      <c r="IZK10"/>
      <c r="IZL10"/>
      <c r="IZM10"/>
      <c r="IZN10"/>
      <c r="IZO10"/>
      <c r="IZP10"/>
      <c r="IZQ10"/>
      <c r="IZR10"/>
      <c r="IZS10"/>
      <c r="IZT10"/>
      <c r="IZU10"/>
      <c r="IZV10"/>
      <c r="IZW10"/>
      <c r="IZX10"/>
      <c r="IZY10"/>
      <c r="IZZ10"/>
      <c r="JAA10"/>
      <c r="JAB10"/>
      <c r="JAC10"/>
      <c r="JAD10"/>
      <c r="JAE10"/>
      <c r="JAF10"/>
      <c r="JAG10"/>
      <c r="JAH10"/>
      <c r="JAI10"/>
      <c r="JAJ10"/>
      <c r="JAK10"/>
      <c r="JAL10"/>
      <c r="JAM10"/>
      <c r="JAN10"/>
      <c r="JAO10"/>
      <c r="JAP10"/>
      <c r="JAQ10"/>
      <c r="JAR10"/>
      <c r="JAS10"/>
      <c r="JAT10"/>
      <c r="JAU10"/>
      <c r="JAV10"/>
      <c r="JAW10"/>
      <c r="JAX10"/>
      <c r="JAY10"/>
      <c r="JAZ10"/>
      <c r="JBA10"/>
      <c r="JBB10"/>
      <c r="JBC10"/>
      <c r="JBD10"/>
      <c r="JBE10"/>
      <c r="JBF10"/>
      <c r="JBG10"/>
      <c r="JBH10"/>
      <c r="JBI10"/>
      <c r="JBJ10"/>
      <c r="JBK10"/>
      <c r="JBL10"/>
      <c r="JBM10"/>
      <c r="JBN10"/>
      <c r="JBO10"/>
      <c r="JBP10"/>
      <c r="JBQ10"/>
      <c r="JBR10"/>
      <c r="JBS10"/>
      <c r="JBT10"/>
      <c r="JBU10"/>
      <c r="JBV10"/>
      <c r="JBW10"/>
      <c r="JBX10"/>
      <c r="JBY10"/>
      <c r="JBZ10"/>
      <c r="JCA10"/>
      <c r="JCB10"/>
      <c r="JCC10"/>
      <c r="JCD10"/>
      <c r="JCE10"/>
      <c r="JCF10"/>
      <c r="JCG10"/>
      <c r="JCH10"/>
      <c r="JCI10"/>
      <c r="JCJ10"/>
      <c r="JCK10"/>
      <c r="JCL10"/>
      <c r="JCM10"/>
      <c r="JCN10"/>
      <c r="JCO10"/>
      <c r="JCP10"/>
      <c r="JCQ10"/>
      <c r="JCR10"/>
      <c r="JCS10"/>
      <c r="JCT10"/>
      <c r="JCU10"/>
      <c r="JCV10"/>
      <c r="JCW10"/>
      <c r="JCX10"/>
      <c r="JCY10"/>
      <c r="JCZ10"/>
      <c r="JDA10"/>
      <c r="JDB10"/>
      <c r="JDC10"/>
      <c r="JDD10"/>
      <c r="JDE10"/>
      <c r="JDF10"/>
      <c r="JDG10"/>
      <c r="JDH10"/>
      <c r="JDI10"/>
      <c r="JDJ10"/>
      <c r="JDK10"/>
      <c r="JDL10"/>
      <c r="JDM10"/>
      <c r="JDN10"/>
      <c r="JDO10"/>
      <c r="JDP10"/>
      <c r="JDQ10"/>
      <c r="JDR10"/>
      <c r="JDS10"/>
      <c r="JDT10"/>
      <c r="JDU10"/>
      <c r="JDV10"/>
      <c r="JDW10"/>
      <c r="JDX10"/>
      <c r="JDY10"/>
      <c r="JDZ10"/>
      <c r="JEA10"/>
      <c r="JEB10"/>
      <c r="JEC10"/>
      <c r="JED10"/>
      <c r="JEE10"/>
      <c r="JEF10"/>
      <c r="JEG10"/>
      <c r="JEH10"/>
      <c r="JEI10"/>
      <c r="JEJ10"/>
      <c r="JEK10"/>
      <c r="JEL10"/>
      <c r="JEM10"/>
      <c r="JEN10"/>
      <c r="JEO10"/>
      <c r="JEP10"/>
      <c r="JEQ10"/>
      <c r="JER10"/>
      <c r="JES10"/>
      <c r="JET10"/>
      <c r="JEU10"/>
      <c r="JEV10"/>
      <c r="JEW10"/>
      <c r="JEX10"/>
      <c r="JEY10"/>
      <c r="JEZ10"/>
      <c r="JFA10"/>
      <c r="JFB10"/>
      <c r="JFC10"/>
      <c r="JFD10"/>
      <c r="JFE10"/>
      <c r="JFF10"/>
      <c r="JFG10"/>
      <c r="JFH10"/>
      <c r="JFI10"/>
      <c r="JFJ10"/>
      <c r="JFK10"/>
      <c r="JFL10"/>
      <c r="JFM10"/>
      <c r="JFN10"/>
      <c r="JFO10"/>
      <c r="JFP10"/>
      <c r="JFQ10"/>
      <c r="JFR10"/>
      <c r="JFS10"/>
      <c r="JFT10"/>
      <c r="JFU10"/>
      <c r="JFV10"/>
      <c r="JFW10"/>
      <c r="JFX10"/>
      <c r="JFY10"/>
      <c r="JFZ10"/>
      <c r="JGA10"/>
      <c r="JGB10"/>
      <c r="JGC10"/>
      <c r="JGD10"/>
      <c r="JGE10"/>
      <c r="JGF10"/>
      <c r="JGG10"/>
      <c r="JGH10"/>
      <c r="JGI10"/>
      <c r="JGJ10"/>
      <c r="JGK10"/>
      <c r="JGL10"/>
      <c r="JGM10"/>
      <c r="JGN10"/>
      <c r="JGO10"/>
      <c r="JGP10"/>
      <c r="JGQ10"/>
      <c r="JGR10"/>
      <c r="JGS10"/>
      <c r="JGT10"/>
      <c r="JGU10"/>
      <c r="JGV10"/>
      <c r="JGW10"/>
      <c r="JGX10"/>
      <c r="JGY10"/>
      <c r="JGZ10"/>
      <c r="JHA10"/>
      <c r="JHB10"/>
      <c r="JHC10"/>
      <c r="JHD10"/>
      <c r="JHE10"/>
      <c r="JHF10"/>
      <c r="JHG10"/>
      <c r="JHH10"/>
      <c r="JHI10"/>
      <c r="JHJ10"/>
      <c r="JHK10"/>
      <c r="JHL10"/>
      <c r="JHM10"/>
      <c r="JHN10"/>
      <c r="JHO10"/>
      <c r="JHP10"/>
      <c r="JHQ10"/>
      <c r="JHR10"/>
      <c r="JHS10"/>
      <c r="JHT10"/>
      <c r="JHU10"/>
      <c r="JHV10"/>
      <c r="JHW10"/>
      <c r="JHX10"/>
      <c r="JHY10"/>
      <c r="JHZ10"/>
      <c r="JIA10"/>
      <c r="JIB10"/>
      <c r="JIC10"/>
      <c r="JID10"/>
      <c r="JIE10"/>
      <c r="JIF10"/>
      <c r="JIG10"/>
      <c r="JIH10"/>
      <c r="JII10"/>
      <c r="JIJ10"/>
      <c r="JIK10"/>
      <c r="JIL10"/>
      <c r="JIM10"/>
      <c r="JIN10"/>
      <c r="JIO10"/>
      <c r="JIP10"/>
      <c r="JIQ10"/>
      <c r="JIR10"/>
      <c r="JIS10"/>
      <c r="JIT10"/>
      <c r="JIU10"/>
      <c r="JIV10"/>
      <c r="JIW10"/>
      <c r="JIX10"/>
      <c r="JIY10"/>
      <c r="JIZ10"/>
      <c r="JJA10"/>
      <c r="JJB10"/>
      <c r="JJC10"/>
      <c r="JJD10"/>
      <c r="JJE10"/>
      <c r="JJF10"/>
      <c r="JJG10"/>
      <c r="JJH10"/>
      <c r="JJI10"/>
      <c r="JJJ10"/>
      <c r="JJK10"/>
      <c r="JJL10"/>
      <c r="JJM10"/>
      <c r="JJN10"/>
      <c r="JJO10"/>
      <c r="JJP10"/>
      <c r="JJQ10"/>
      <c r="JJR10"/>
      <c r="JJS10"/>
      <c r="JJT10"/>
      <c r="JJU10"/>
      <c r="JJV10"/>
      <c r="JJW10"/>
      <c r="JJX10"/>
      <c r="JJY10"/>
      <c r="JJZ10"/>
      <c r="JKA10"/>
      <c r="JKB10"/>
      <c r="JKC10"/>
      <c r="JKD10"/>
      <c r="JKE10"/>
      <c r="JKF10"/>
      <c r="JKG10"/>
      <c r="JKH10"/>
      <c r="JKI10"/>
      <c r="JKJ10"/>
      <c r="JKK10"/>
      <c r="JKL10"/>
      <c r="JKM10"/>
      <c r="JKN10"/>
      <c r="JKO10"/>
      <c r="JKP10"/>
      <c r="JKQ10"/>
      <c r="JKR10"/>
      <c r="JKS10"/>
      <c r="JKT10"/>
      <c r="JKU10"/>
      <c r="JKV10"/>
      <c r="JKW10"/>
      <c r="JKX10"/>
      <c r="JKY10"/>
      <c r="JKZ10"/>
      <c r="JLA10"/>
      <c r="JLB10"/>
      <c r="JLC10"/>
      <c r="JLD10"/>
      <c r="JLE10"/>
      <c r="JLF10"/>
      <c r="JLG10"/>
      <c r="JLH10"/>
      <c r="JLI10"/>
      <c r="JLJ10"/>
      <c r="JLK10"/>
      <c r="JLL10"/>
      <c r="JLM10"/>
      <c r="JLN10"/>
      <c r="JLO10"/>
      <c r="JLP10"/>
      <c r="JLQ10"/>
      <c r="JLR10"/>
      <c r="JLS10"/>
      <c r="JLT10"/>
      <c r="JLU10"/>
      <c r="JLV10"/>
      <c r="JLW10"/>
      <c r="JLX10"/>
      <c r="JLY10"/>
      <c r="JLZ10"/>
      <c r="JMA10"/>
      <c r="JMB10"/>
      <c r="JMC10"/>
      <c r="JMD10"/>
      <c r="JME10"/>
      <c r="JMF10"/>
      <c r="JMG10"/>
      <c r="JMH10"/>
      <c r="JMI10"/>
      <c r="JMJ10"/>
      <c r="JMK10"/>
      <c r="JML10"/>
      <c r="JMM10"/>
      <c r="JMN10"/>
      <c r="JMO10"/>
      <c r="JMP10"/>
      <c r="JMQ10"/>
      <c r="JMR10"/>
      <c r="JMS10"/>
      <c r="JMT10"/>
      <c r="JMU10"/>
      <c r="JMV10"/>
      <c r="JMW10"/>
      <c r="JMX10"/>
      <c r="JMY10"/>
      <c r="JMZ10"/>
      <c r="JNA10"/>
      <c r="JNB10"/>
      <c r="JNC10"/>
      <c r="JND10"/>
      <c r="JNE10"/>
      <c r="JNF10"/>
      <c r="JNG10"/>
      <c r="JNH10"/>
      <c r="JNI10"/>
      <c r="JNJ10"/>
      <c r="JNK10"/>
      <c r="JNL10"/>
      <c r="JNM10"/>
      <c r="JNN10"/>
      <c r="JNO10"/>
      <c r="JNP10"/>
      <c r="JNQ10"/>
      <c r="JNR10"/>
      <c r="JNS10"/>
      <c r="JNT10"/>
      <c r="JNU10"/>
      <c r="JNV10"/>
      <c r="JNW10"/>
      <c r="JNX10"/>
      <c r="JNY10"/>
      <c r="JNZ10"/>
      <c r="JOA10"/>
      <c r="JOB10"/>
      <c r="JOC10"/>
      <c r="JOD10"/>
      <c r="JOE10"/>
      <c r="JOF10"/>
      <c r="JOG10"/>
      <c r="JOH10"/>
      <c r="JOI10"/>
      <c r="JOJ10"/>
      <c r="JOK10"/>
      <c r="JOL10"/>
      <c r="JOM10"/>
      <c r="JON10"/>
      <c r="JOO10"/>
      <c r="JOP10"/>
      <c r="JOQ10"/>
      <c r="JOR10"/>
      <c r="JOS10"/>
      <c r="JOT10"/>
      <c r="JOU10"/>
      <c r="JOV10"/>
      <c r="JOW10"/>
      <c r="JOX10"/>
      <c r="JOY10"/>
      <c r="JOZ10"/>
      <c r="JPA10"/>
      <c r="JPB10"/>
      <c r="JPC10"/>
      <c r="JPD10"/>
      <c r="JPE10"/>
      <c r="JPF10"/>
      <c r="JPG10"/>
      <c r="JPH10"/>
      <c r="JPI10"/>
      <c r="JPJ10"/>
      <c r="JPK10"/>
      <c r="JPL10"/>
      <c r="JPM10"/>
      <c r="JPN10"/>
      <c r="JPO10"/>
      <c r="JPP10"/>
      <c r="JPQ10"/>
      <c r="JPR10"/>
      <c r="JPS10"/>
      <c r="JPT10"/>
      <c r="JPU10"/>
      <c r="JPV10"/>
      <c r="JPW10"/>
      <c r="JPX10"/>
      <c r="JPY10"/>
      <c r="JPZ10"/>
      <c r="JQA10"/>
      <c r="JQB10"/>
      <c r="JQC10"/>
      <c r="JQD10"/>
      <c r="JQE10"/>
      <c r="JQF10"/>
      <c r="JQG10"/>
      <c r="JQH10"/>
      <c r="JQI10"/>
      <c r="JQJ10"/>
      <c r="JQK10"/>
      <c r="JQL10"/>
      <c r="JQM10"/>
      <c r="JQN10"/>
      <c r="JQO10"/>
      <c r="JQP10"/>
      <c r="JQQ10"/>
      <c r="JQR10"/>
      <c r="JQS10"/>
      <c r="JQT10"/>
      <c r="JQU10"/>
      <c r="JQV10"/>
      <c r="JQW10"/>
      <c r="JQX10"/>
      <c r="JQY10"/>
      <c r="JQZ10"/>
      <c r="JRA10"/>
      <c r="JRB10"/>
      <c r="JRC10"/>
      <c r="JRD10"/>
      <c r="JRE10"/>
      <c r="JRF10"/>
      <c r="JRG10"/>
      <c r="JRH10"/>
      <c r="JRI10"/>
      <c r="JRJ10"/>
      <c r="JRK10"/>
      <c r="JRL10"/>
      <c r="JRM10"/>
      <c r="JRN10"/>
      <c r="JRO10"/>
      <c r="JRP10"/>
      <c r="JRQ10"/>
      <c r="JRR10"/>
      <c r="JRS10"/>
      <c r="JRT10"/>
      <c r="JRU10"/>
      <c r="JRV10"/>
      <c r="JRW10"/>
      <c r="JRX10"/>
      <c r="JRY10"/>
      <c r="JRZ10"/>
      <c r="JSA10"/>
      <c r="JSB10"/>
      <c r="JSC10"/>
      <c r="JSD10"/>
      <c r="JSE10"/>
      <c r="JSF10"/>
      <c r="JSG10"/>
      <c r="JSH10"/>
      <c r="JSI10"/>
      <c r="JSJ10"/>
      <c r="JSK10"/>
      <c r="JSL10"/>
      <c r="JSM10"/>
      <c r="JSN10"/>
      <c r="JSO10"/>
      <c r="JSP10"/>
      <c r="JSQ10"/>
      <c r="JSR10"/>
      <c r="JSS10"/>
      <c r="JST10"/>
      <c r="JSU10"/>
      <c r="JSV10"/>
      <c r="JSW10"/>
      <c r="JSX10"/>
      <c r="JSY10"/>
      <c r="JSZ10"/>
      <c r="JTA10"/>
      <c r="JTB10"/>
      <c r="JTC10"/>
      <c r="JTD10"/>
      <c r="JTE10"/>
      <c r="JTF10"/>
      <c r="JTG10"/>
      <c r="JTH10"/>
      <c r="JTI10"/>
      <c r="JTJ10"/>
      <c r="JTK10"/>
      <c r="JTL10"/>
      <c r="JTM10"/>
      <c r="JTN10"/>
      <c r="JTO10"/>
      <c r="JTP10"/>
      <c r="JTQ10"/>
      <c r="JTR10"/>
      <c r="JTS10"/>
      <c r="JTT10"/>
      <c r="JTU10"/>
      <c r="JTV10"/>
      <c r="JTW10"/>
      <c r="JTX10"/>
      <c r="JTY10"/>
      <c r="JTZ10"/>
      <c r="JUA10"/>
      <c r="JUB10"/>
      <c r="JUC10"/>
      <c r="JUD10"/>
      <c r="JUE10"/>
      <c r="JUF10"/>
      <c r="JUG10"/>
      <c r="JUH10"/>
      <c r="JUI10"/>
      <c r="JUJ10"/>
      <c r="JUK10"/>
      <c r="JUL10"/>
      <c r="JUM10"/>
      <c r="JUN10"/>
      <c r="JUO10"/>
      <c r="JUP10"/>
      <c r="JUQ10"/>
      <c r="JUR10"/>
      <c r="JUS10"/>
      <c r="JUT10"/>
      <c r="JUU10"/>
      <c r="JUV10"/>
      <c r="JUW10"/>
      <c r="JUX10"/>
      <c r="JUY10"/>
      <c r="JUZ10"/>
      <c r="JVA10"/>
      <c r="JVB10"/>
      <c r="JVC10"/>
      <c r="JVD10"/>
      <c r="JVE10"/>
      <c r="JVF10"/>
      <c r="JVG10"/>
      <c r="JVH10"/>
      <c r="JVI10"/>
      <c r="JVJ10"/>
      <c r="JVK10"/>
      <c r="JVL10"/>
      <c r="JVM10"/>
      <c r="JVN10"/>
      <c r="JVO10"/>
      <c r="JVP10"/>
      <c r="JVQ10"/>
      <c r="JVR10"/>
      <c r="JVS10"/>
      <c r="JVT10"/>
      <c r="JVU10"/>
      <c r="JVV10"/>
      <c r="JVW10"/>
      <c r="JVX10"/>
      <c r="JVY10"/>
      <c r="JVZ10"/>
      <c r="JWA10"/>
      <c r="JWB10"/>
      <c r="JWC10"/>
      <c r="JWD10"/>
      <c r="JWE10"/>
      <c r="JWF10"/>
      <c r="JWG10"/>
      <c r="JWH10"/>
      <c r="JWI10"/>
      <c r="JWJ10"/>
      <c r="JWK10"/>
      <c r="JWL10"/>
      <c r="JWM10"/>
      <c r="JWN10"/>
      <c r="JWO10"/>
      <c r="JWP10"/>
      <c r="JWQ10"/>
      <c r="JWR10"/>
      <c r="JWS10"/>
      <c r="JWT10"/>
      <c r="JWU10"/>
      <c r="JWV10"/>
      <c r="JWW10"/>
      <c r="JWX10"/>
      <c r="JWY10"/>
      <c r="JWZ10"/>
      <c r="JXA10"/>
      <c r="JXB10"/>
      <c r="JXC10"/>
      <c r="JXD10"/>
      <c r="JXE10"/>
      <c r="JXF10"/>
      <c r="JXG10"/>
      <c r="JXH10"/>
      <c r="JXI10"/>
      <c r="JXJ10"/>
      <c r="JXK10"/>
      <c r="JXL10"/>
      <c r="JXM10"/>
      <c r="JXN10"/>
      <c r="JXO10"/>
      <c r="JXP10"/>
      <c r="JXQ10"/>
      <c r="JXR10"/>
      <c r="JXS10"/>
      <c r="JXT10"/>
      <c r="JXU10"/>
      <c r="JXV10"/>
      <c r="JXW10"/>
      <c r="JXX10"/>
      <c r="JXY10"/>
      <c r="JXZ10"/>
      <c r="JYA10"/>
      <c r="JYB10"/>
      <c r="JYC10"/>
      <c r="JYD10"/>
      <c r="JYE10"/>
      <c r="JYF10"/>
      <c r="JYG10"/>
      <c r="JYH10"/>
      <c r="JYI10"/>
      <c r="JYJ10"/>
      <c r="JYK10"/>
      <c r="JYL10"/>
      <c r="JYM10"/>
      <c r="JYN10"/>
      <c r="JYO10"/>
      <c r="JYP10"/>
      <c r="JYQ10"/>
      <c r="JYR10"/>
      <c r="JYS10"/>
      <c r="JYT10"/>
      <c r="JYU10"/>
      <c r="JYV10"/>
      <c r="JYW10"/>
      <c r="JYX10"/>
      <c r="JYY10"/>
      <c r="JYZ10"/>
      <c r="JZA10"/>
      <c r="JZB10"/>
      <c r="JZC10"/>
      <c r="JZD10"/>
      <c r="JZE10"/>
      <c r="JZF10"/>
      <c r="JZG10"/>
      <c r="JZH10"/>
      <c r="JZI10"/>
      <c r="JZJ10"/>
      <c r="JZK10"/>
      <c r="JZL10"/>
      <c r="JZM10"/>
      <c r="JZN10"/>
      <c r="JZO10"/>
      <c r="JZP10"/>
      <c r="JZQ10"/>
      <c r="JZR10"/>
      <c r="JZS10"/>
      <c r="JZT10"/>
      <c r="JZU10"/>
      <c r="JZV10"/>
      <c r="JZW10"/>
      <c r="JZX10"/>
      <c r="JZY10"/>
      <c r="JZZ10"/>
      <c r="KAA10"/>
      <c r="KAB10"/>
      <c r="KAC10"/>
      <c r="KAD10"/>
      <c r="KAE10"/>
      <c r="KAF10"/>
      <c r="KAG10"/>
      <c r="KAH10"/>
      <c r="KAI10"/>
      <c r="KAJ10"/>
      <c r="KAK10"/>
      <c r="KAL10"/>
      <c r="KAM10"/>
      <c r="KAN10"/>
      <c r="KAO10"/>
      <c r="KAP10"/>
      <c r="KAQ10"/>
      <c r="KAR10"/>
      <c r="KAS10"/>
      <c r="KAT10"/>
      <c r="KAU10"/>
      <c r="KAV10"/>
      <c r="KAW10"/>
      <c r="KAX10"/>
      <c r="KAY10"/>
      <c r="KAZ10"/>
      <c r="KBA10"/>
      <c r="KBB10"/>
      <c r="KBC10"/>
      <c r="KBD10"/>
      <c r="KBE10"/>
      <c r="KBF10"/>
      <c r="KBG10"/>
      <c r="KBH10"/>
      <c r="KBI10"/>
      <c r="KBJ10"/>
      <c r="KBK10"/>
      <c r="KBL10"/>
      <c r="KBM10"/>
      <c r="KBN10"/>
      <c r="KBO10"/>
      <c r="KBP10"/>
      <c r="KBQ10"/>
      <c r="KBR10"/>
      <c r="KBS10"/>
      <c r="KBT10"/>
      <c r="KBU10"/>
      <c r="KBV10"/>
      <c r="KBW10"/>
      <c r="KBX10"/>
      <c r="KBY10"/>
      <c r="KBZ10"/>
      <c r="KCA10"/>
      <c r="KCB10"/>
      <c r="KCC10"/>
      <c r="KCD10"/>
      <c r="KCE10"/>
      <c r="KCF10"/>
      <c r="KCG10"/>
      <c r="KCH10"/>
      <c r="KCI10"/>
      <c r="KCJ10"/>
      <c r="KCK10"/>
      <c r="KCL10"/>
      <c r="KCM10"/>
      <c r="KCN10"/>
      <c r="KCO10"/>
      <c r="KCP10"/>
      <c r="KCQ10"/>
      <c r="KCR10"/>
      <c r="KCS10"/>
      <c r="KCT10"/>
      <c r="KCU10"/>
      <c r="KCV10"/>
      <c r="KCW10"/>
      <c r="KCX10"/>
      <c r="KCY10"/>
      <c r="KCZ10"/>
      <c r="KDA10"/>
      <c r="KDB10"/>
      <c r="KDC10"/>
      <c r="KDD10"/>
      <c r="KDE10"/>
      <c r="KDF10"/>
      <c r="KDG10"/>
      <c r="KDH10"/>
      <c r="KDI10"/>
      <c r="KDJ10"/>
      <c r="KDK10"/>
      <c r="KDL10"/>
      <c r="KDM10"/>
      <c r="KDN10"/>
      <c r="KDO10"/>
      <c r="KDP10"/>
      <c r="KDQ10"/>
      <c r="KDR10"/>
      <c r="KDS10"/>
      <c r="KDT10"/>
      <c r="KDU10"/>
      <c r="KDV10"/>
      <c r="KDW10"/>
      <c r="KDX10"/>
      <c r="KDY10"/>
      <c r="KDZ10"/>
      <c r="KEA10"/>
      <c r="KEB10"/>
      <c r="KEC10"/>
      <c r="KED10"/>
      <c r="KEE10"/>
      <c r="KEF10"/>
      <c r="KEG10"/>
      <c r="KEH10"/>
      <c r="KEI10"/>
      <c r="KEJ10"/>
      <c r="KEK10"/>
      <c r="KEL10"/>
      <c r="KEM10"/>
      <c r="KEN10"/>
      <c r="KEO10"/>
      <c r="KEP10"/>
      <c r="KEQ10"/>
      <c r="KER10"/>
      <c r="KES10"/>
      <c r="KET10"/>
      <c r="KEU10"/>
      <c r="KEV10"/>
      <c r="KEW10"/>
      <c r="KEX10"/>
      <c r="KEY10"/>
      <c r="KEZ10"/>
      <c r="KFA10"/>
      <c r="KFB10"/>
      <c r="KFC10"/>
      <c r="KFD10"/>
      <c r="KFE10"/>
      <c r="KFF10"/>
      <c r="KFG10"/>
      <c r="KFH10"/>
      <c r="KFI10"/>
      <c r="KFJ10"/>
      <c r="KFK10"/>
      <c r="KFL10"/>
      <c r="KFM10"/>
      <c r="KFN10"/>
      <c r="KFO10"/>
      <c r="KFP10"/>
      <c r="KFQ10"/>
      <c r="KFR10"/>
      <c r="KFS10"/>
      <c r="KFT10"/>
      <c r="KFU10"/>
      <c r="KFV10"/>
      <c r="KFW10"/>
      <c r="KFX10"/>
      <c r="KFY10"/>
      <c r="KFZ10"/>
      <c r="KGA10"/>
      <c r="KGB10"/>
      <c r="KGC10"/>
      <c r="KGD10"/>
      <c r="KGE10"/>
      <c r="KGF10"/>
      <c r="KGG10"/>
      <c r="KGH10"/>
      <c r="KGI10"/>
      <c r="KGJ10"/>
      <c r="KGK10"/>
      <c r="KGL10"/>
      <c r="KGM10"/>
      <c r="KGN10"/>
      <c r="KGO10"/>
      <c r="KGP10"/>
      <c r="KGQ10"/>
      <c r="KGR10"/>
      <c r="KGS10"/>
      <c r="KGT10"/>
      <c r="KGU10"/>
      <c r="KGV10"/>
      <c r="KGW10"/>
      <c r="KGX10"/>
      <c r="KGY10"/>
      <c r="KGZ10"/>
      <c r="KHA10"/>
      <c r="KHB10"/>
      <c r="KHC10"/>
      <c r="KHD10"/>
      <c r="KHE10"/>
      <c r="KHF10"/>
      <c r="KHG10"/>
      <c r="KHH10"/>
      <c r="KHI10"/>
      <c r="KHJ10"/>
      <c r="KHK10"/>
      <c r="KHL10"/>
      <c r="KHM10"/>
      <c r="KHN10"/>
      <c r="KHO10"/>
      <c r="KHP10"/>
      <c r="KHQ10"/>
      <c r="KHR10"/>
      <c r="KHS10"/>
      <c r="KHT10"/>
      <c r="KHU10"/>
      <c r="KHV10"/>
      <c r="KHW10"/>
      <c r="KHX10"/>
      <c r="KHY10"/>
      <c r="KHZ10"/>
      <c r="KIA10"/>
      <c r="KIB10"/>
      <c r="KIC10"/>
      <c r="KID10"/>
      <c r="KIE10"/>
      <c r="KIF10"/>
      <c r="KIG10"/>
      <c r="KIH10"/>
      <c r="KII10"/>
      <c r="KIJ10"/>
      <c r="KIK10"/>
      <c r="KIL10"/>
      <c r="KIM10"/>
      <c r="KIN10"/>
      <c r="KIO10"/>
      <c r="KIP10"/>
      <c r="KIQ10"/>
      <c r="KIR10"/>
      <c r="KIS10"/>
      <c r="KIT10"/>
      <c r="KIU10"/>
      <c r="KIV10"/>
      <c r="KIW10"/>
      <c r="KIX10"/>
      <c r="KIY10"/>
      <c r="KIZ10"/>
      <c r="KJA10"/>
      <c r="KJB10"/>
      <c r="KJC10"/>
      <c r="KJD10"/>
      <c r="KJE10"/>
      <c r="KJF10"/>
      <c r="KJG10"/>
      <c r="KJH10"/>
      <c r="KJI10"/>
      <c r="KJJ10"/>
      <c r="KJK10"/>
      <c r="KJL10"/>
      <c r="KJM10"/>
      <c r="KJN10"/>
      <c r="KJO10"/>
      <c r="KJP10"/>
      <c r="KJQ10"/>
      <c r="KJR10"/>
      <c r="KJS10"/>
      <c r="KJT10"/>
      <c r="KJU10"/>
      <c r="KJV10"/>
      <c r="KJW10"/>
      <c r="KJX10"/>
      <c r="KJY10"/>
      <c r="KJZ10"/>
      <c r="KKA10"/>
      <c r="KKB10"/>
      <c r="KKC10"/>
      <c r="KKD10"/>
      <c r="KKE10"/>
      <c r="KKF10"/>
      <c r="KKG10"/>
      <c r="KKH10"/>
      <c r="KKI10"/>
      <c r="KKJ10"/>
      <c r="KKK10"/>
      <c r="KKL10"/>
      <c r="KKM10"/>
      <c r="KKN10"/>
      <c r="KKO10"/>
      <c r="KKP10"/>
      <c r="KKQ10"/>
      <c r="KKR10"/>
      <c r="KKS10"/>
      <c r="KKT10"/>
      <c r="KKU10"/>
      <c r="KKV10"/>
      <c r="KKW10"/>
      <c r="KKX10"/>
      <c r="KKY10"/>
      <c r="KKZ10"/>
      <c r="KLA10"/>
      <c r="KLB10"/>
      <c r="KLC10"/>
      <c r="KLD10"/>
      <c r="KLE10"/>
      <c r="KLF10"/>
      <c r="KLG10"/>
      <c r="KLH10"/>
      <c r="KLI10"/>
      <c r="KLJ10"/>
      <c r="KLK10"/>
      <c r="KLL10"/>
      <c r="KLM10"/>
      <c r="KLN10"/>
      <c r="KLO10"/>
      <c r="KLP10"/>
      <c r="KLQ10"/>
      <c r="KLR10"/>
      <c r="KLS10"/>
      <c r="KLT10"/>
      <c r="KLU10"/>
      <c r="KLV10"/>
      <c r="KLW10"/>
      <c r="KLX10"/>
      <c r="KLY10"/>
      <c r="KLZ10"/>
      <c r="KMA10"/>
      <c r="KMB10"/>
      <c r="KMC10"/>
      <c r="KMD10"/>
      <c r="KME10"/>
      <c r="KMF10"/>
      <c r="KMG10"/>
      <c r="KMH10"/>
      <c r="KMI10"/>
      <c r="KMJ10"/>
      <c r="KMK10"/>
      <c r="KML10"/>
      <c r="KMM10"/>
      <c r="KMN10"/>
      <c r="KMO10"/>
      <c r="KMP10"/>
      <c r="KMQ10"/>
      <c r="KMR10"/>
      <c r="KMS10"/>
      <c r="KMT10"/>
      <c r="KMU10"/>
      <c r="KMV10"/>
      <c r="KMW10"/>
      <c r="KMX10"/>
      <c r="KMY10"/>
      <c r="KMZ10"/>
      <c r="KNA10"/>
      <c r="KNB10"/>
      <c r="KNC10"/>
      <c r="KND10"/>
      <c r="KNE10"/>
      <c r="KNF10"/>
      <c r="KNG10"/>
      <c r="KNH10"/>
      <c r="KNI10"/>
      <c r="KNJ10"/>
      <c r="KNK10"/>
      <c r="KNL10"/>
      <c r="KNM10"/>
      <c r="KNN10"/>
      <c r="KNO10"/>
      <c r="KNP10"/>
      <c r="KNQ10"/>
      <c r="KNR10"/>
      <c r="KNS10"/>
      <c r="KNT10"/>
      <c r="KNU10"/>
      <c r="KNV10"/>
      <c r="KNW10"/>
      <c r="KNX10"/>
      <c r="KNY10"/>
      <c r="KNZ10"/>
      <c r="KOA10"/>
      <c r="KOB10"/>
      <c r="KOC10"/>
      <c r="KOD10"/>
      <c r="KOE10"/>
      <c r="KOF10"/>
      <c r="KOG10"/>
      <c r="KOH10"/>
      <c r="KOI10"/>
      <c r="KOJ10"/>
      <c r="KOK10"/>
      <c r="KOL10"/>
      <c r="KOM10"/>
      <c r="KON10"/>
      <c r="KOO10"/>
      <c r="KOP10"/>
      <c r="KOQ10"/>
      <c r="KOR10"/>
      <c r="KOS10"/>
      <c r="KOT10"/>
      <c r="KOU10"/>
      <c r="KOV10"/>
      <c r="KOW10"/>
      <c r="KOX10"/>
      <c r="KOY10"/>
      <c r="KOZ10"/>
      <c r="KPA10"/>
      <c r="KPB10"/>
      <c r="KPC10"/>
      <c r="KPD10"/>
      <c r="KPE10"/>
      <c r="KPF10"/>
      <c r="KPG10"/>
      <c r="KPH10"/>
      <c r="KPI10"/>
      <c r="KPJ10"/>
      <c r="KPK10"/>
      <c r="KPL10"/>
      <c r="KPM10"/>
      <c r="KPN10"/>
      <c r="KPO10"/>
      <c r="KPP10"/>
      <c r="KPQ10"/>
      <c r="KPR10"/>
      <c r="KPS10"/>
      <c r="KPT10"/>
      <c r="KPU10"/>
      <c r="KPV10"/>
      <c r="KPW10"/>
      <c r="KPX10"/>
      <c r="KPY10"/>
      <c r="KPZ10"/>
      <c r="KQA10"/>
      <c r="KQB10"/>
      <c r="KQC10"/>
      <c r="KQD10"/>
      <c r="KQE10"/>
      <c r="KQF10"/>
      <c r="KQG10"/>
      <c r="KQH10"/>
      <c r="KQI10"/>
      <c r="KQJ10"/>
      <c r="KQK10"/>
      <c r="KQL10"/>
      <c r="KQM10"/>
      <c r="KQN10"/>
      <c r="KQO10"/>
      <c r="KQP10"/>
      <c r="KQQ10"/>
      <c r="KQR10"/>
      <c r="KQS10"/>
      <c r="KQT10"/>
      <c r="KQU10"/>
      <c r="KQV10"/>
      <c r="KQW10"/>
      <c r="KQX10"/>
      <c r="KQY10"/>
      <c r="KQZ10"/>
      <c r="KRA10"/>
      <c r="KRB10"/>
      <c r="KRC10"/>
      <c r="KRD10"/>
      <c r="KRE10"/>
      <c r="KRF10"/>
      <c r="KRG10"/>
      <c r="KRH10"/>
      <c r="KRI10"/>
      <c r="KRJ10"/>
      <c r="KRK10"/>
      <c r="KRL10"/>
      <c r="KRM10"/>
      <c r="KRN10"/>
      <c r="KRO10"/>
      <c r="KRP10"/>
      <c r="KRQ10"/>
      <c r="KRR10"/>
      <c r="KRS10"/>
      <c r="KRT10"/>
      <c r="KRU10"/>
      <c r="KRV10"/>
      <c r="KRW10"/>
      <c r="KRX10"/>
      <c r="KRY10"/>
      <c r="KRZ10"/>
      <c r="KSA10"/>
      <c r="KSB10"/>
      <c r="KSC10"/>
      <c r="KSD10"/>
      <c r="KSE10"/>
      <c r="KSF10"/>
      <c r="KSG10"/>
      <c r="KSH10"/>
      <c r="KSI10"/>
      <c r="KSJ10"/>
      <c r="KSK10"/>
      <c r="KSL10"/>
      <c r="KSM10"/>
      <c r="KSN10"/>
      <c r="KSO10"/>
      <c r="KSP10"/>
      <c r="KSQ10"/>
      <c r="KSR10"/>
      <c r="KSS10"/>
      <c r="KST10"/>
      <c r="KSU10"/>
      <c r="KSV10"/>
      <c r="KSW10"/>
      <c r="KSX10"/>
      <c r="KSY10"/>
      <c r="KSZ10"/>
      <c r="KTA10"/>
      <c r="KTB10"/>
      <c r="KTC10"/>
      <c r="KTD10"/>
      <c r="KTE10"/>
      <c r="KTF10"/>
      <c r="KTG10"/>
      <c r="KTH10"/>
      <c r="KTI10"/>
      <c r="KTJ10"/>
      <c r="KTK10"/>
      <c r="KTL10"/>
      <c r="KTM10"/>
      <c r="KTN10"/>
      <c r="KTO10"/>
      <c r="KTP10"/>
      <c r="KTQ10"/>
      <c r="KTR10"/>
      <c r="KTS10"/>
      <c r="KTT10"/>
      <c r="KTU10"/>
      <c r="KTV10"/>
      <c r="KTW10"/>
      <c r="KTX10"/>
      <c r="KTY10"/>
      <c r="KTZ10"/>
      <c r="KUA10"/>
      <c r="KUB10"/>
      <c r="KUC10"/>
      <c r="KUD10"/>
      <c r="KUE10"/>
      <c r="KUF10"/>
      <c r="KUG10"/>
      <c r="KUH10"/>
      <c r="KUI10"/>
      <c r="KUJ10"/>
      <c r="KUK10"/>
      <c r="KUL10"/>
      <c r="KUM10"/>
      <c r="KUN10"/>
      <c r="KUO10"/>
      <c r="KUP10"/>
      <c r="KUQ10"/>
      <c r="KUR10"/>
      <c r="KUS10"/>
      <c r="KUT10"/>
      <c r="KUU10"/>
      <c r="KUV10"/>
      <c r="KUW10"/>
      <c r="KUX10"/>
      <c r="KUY10"/>
      <c r="KUZ10"/>
      <c r="KVA10"/>
      <c r="KVB10"/>
      <c r="KVC10"/>
      <c r="KVD10"/>
      <c r="KVE10"/>
      <c r="KVF10"/>
      <c r="KVG10"/>
      <c r="KVH10"/>
      <c r="KVI10"/>
      <c r="KVJ10"/>
      <c r="KVK10"/>
      <c r="KVL10"/>
      <c r="KVM10"/>
      <c r="KVN10"/>
      <c r="KVO10"/>
      <c r="KVP10"/>
      <c r="KVQ10"/>
      <c r="KVR10"/>
      <c r="KVS10"/>
      <c r="KVT10"/>
      <c r="KVU10"/>
      <c r="KVV10"/>
      <c r="KVW10"/>
      <c r="KVX10"/>
      <c r="KVY10"/>
      <c r="KVZ10"/>
      <c r="KWA10"/>
      <c r="KWB10"/>
      <c r="KWC10"/>
      <c r="KWD10"/>
      <c r="KWE10"/>
      <c r="KWF10"/>
      <c r="KWG10"/>
      <c r="KWH10"/>
      <c r="KWI10"/>
      <c r="KWJ10"/>
      <c r="KWK10"/>
      <c r="KWL10"/>
      <c r="KWM10"/>
      <c r="KWN10"/>
      <c r="KWO10"/>
      <c r="KWP10"/>
      <c r="KWQ10"/>
      <c r="KWR10"/>
      <c r="KWS10"/>
      <c r="KWT10"/>
      <c r="KWU10"/>
      <c r="KWV10"/>
      <c r="KWW10"/>
      <c r="KWX10"/>
      <c r="KWY10"/>
      <c r="KWZ10"/>
      <c r="KXA10"/>
      <c r="KXB10"/>
      <c r="KXC10"/>
      <c r="KXD10"/>
      <c r="KXE10"/>
      <c r="KXF10"/>
      <c r="KXG10"/>
      <c r="KXH10"/>
      <c r="KXI10"/>
      <c r="KXJ10"/>
      <c r="KXK10"/>
      <c r="KXL10"/>
      <c r="KXM10"/>
      <c r="KXN10"/>
      <c r="KXO10"/>
      <c r="KXP10"/>
      <c r="KXQ10"/>
      <c r="KXR10"/>
      <c r="KXS10"/>
      <c r="KXT10"/>
      <c r="KXU10"/>
      <c r="KXV10"/>
      <c r="KXW10"/>
      <c r="KXX10"/>
      <c r="KXY10"/>
      <c r="KXZ10"/>
      <c r="KYA10"/>
      <c r="KYB10"/>
      <c r="KYC10"/>
      <c r="KYD10"/>
      <c r="KYE10"/>
      <c r="KYF10"/>
      <c r="KYG10"/>
      <c r="KYH10"/>
      <c r="KYI10"/>
      <c r="KYJ10"/>
      <c r="KYK10"/>
      <c r="KYL10"/>
      <c r="KYM10"/>
      <c r="KYN10"/>
      <c r="KYO10"/>
      <c r="KYP10"/>
      <c r="KYQ10"/>
      <c r="KYR10"/>
      <c r="KYS10"/>
      <c r="KYT10"/>
      <c r="KYU10"/>
      <c r="KYV10"/>
      <c r="KYW10"/>
      <c r="KYX10"/>
      <c r="KYY10"/>
      <c r="KYZ10"/>
      <c r="KZA10"/>
      <c r="KZB10"/>
      <c r="KZC10"/>
      <c r="KZD10"/>
      <c r="KZE10"/>
      <c r="KZF10"/>
      <c r="KZG10"/>
      <c r="KZH10"/>
      <c r="KZI10"/>
      <c r="KZJ10"/>
      <c r="KZK10"/>
      <c r="KZL10"/>
      <c r="KZM10"/>
      <c r="KZN10"/>
      <c r="KZO10"/>
      <c r="KZP10"/>
      <c r="KZQ10"/>
      <c r="KZR10"/>
      <c r="KZS10"/>
      <c r="KZT10"/>
      <c r="KZU10"/>
      <c r="KZV10"/>
      <c r="KZW10"/>
      <c r="KZX10"/>
      <c r="KZY10"/>
      <c r="KZZ10"/>
      <c r="LAA10"/>
      <c r="LAB10"/>
      <c r="LAC10"/>
      <c r="LAD10"/>
      <c r="LAE10"/>
      <c r="LAF10"/>
      <c r="LAG10"/>
      <c r="LAH10"/>
      <c r="LAI10"/>
      <c r="LAJ10"/>
      <c r="LAK10"/>
      <c r="LAL10"/>
      <c r="LAM10"/>
      <c r="LAN10"/>
      <c r="LAO10"/>
      <c r="LAP10"/>
      <c r="LAQ10"/>
      <c r="LAR10"/>
      <c r="LAS10"/>
      <c r="LAT10"/>
      <c r="LAU10"/>
      <c r="LAV10"/>
      <c r="LAW10"/>
      <c r="LAX10"/>
      <c r="LAY10"/>
      <c r="LAZ10"/>
      <c r="LBA10"/>
      <c r="LBB10"/>
      <c r="LBC10"/>
      <c r="LBD10"/>
      <c r="LBE10"/>
      <c r="LBF10"/>
      <c r="LBG10"/>
      <c r="LBH10"/>
      <c r="LBI10"/>
      <c r="LBJ10"/>
      <c r="LBK10"/>
      <c r="LBL10"/>
      <c r="LBM10"/>
      <c r="LBN10"/>
      <c r="LBO10"/>
      <c r="LBP10"/>
      <c r="LBQ10"/>
      <c r="LBR10"/>
      <c r="LBS10"/>
      <c r="LBT10"/>
      <c r="LBU10"/>
      <c r="LBV10"/>
      <c r="LBW10"/>
      <c r="LBX10"/>
      <c r="LBY10"/>
      <c r="LBZ10"/>
      <c r="LCA10"/>
      <c r="LCB10"/>
      <c r="LCC10"/>
      <c r="LCD10"/>
      <c r="LCE10"/>
      <c r="LCF10"/>
      <c r="LCG10"/>
      <c r="LCH10"/>
      <c r="LCI10"/>
      <c r="LCJ10"/>
      <c r="LCK10"/>
      <c r="LCL10"/>
      <c r="LCM10"/>
      <c r="LCN10"/>
      <c r="LCO10"/>
      <c r="LCP10"/>
      <c r="LCQ10"/>
      <c r="LCR10"/>
      <c r="LCS10"/>
      <c r="LCT10"/>
      <c r="LCU10"/>
      <c r="LCV10"/>
      <c r="LCW10"/>
      <c r="LCX10"/>
      <c r="LCY10"/>
      <c r="LCZ10"/>
      <c r="LDA10"/>
      <c r="LDB10"/>
      <c r="LDC10"/>
      <c r="LDD10"/>
      <c r="LDE10"/>
      <c r="LDF10"/>
      <c r="LDG10"/>
      <c r="LDH10"/>
      <c r="LDI10"/>
      <c r="LDJ10"/>
      <c r="LDK10"/>
      <c r="LDL10"/>
      <c r="LDM10"/>
      <c r="LDN10"/>
      <c r="LDO10"/>
      <c r="LDP10"/>
      <c r="LDQ10"/>
      <c r="LDR10"/>
      <c r="LDS10"/>
      <c r="LDT10"/>
      <c r="LDU10"/>
      <c r="LDV10"/>
      <c r="LDW10"/>
      <c r="LDX10"/>
      <c r="LDY10"/>
      <c r="LDZ10"/>
      <c r="LEA10"/>
      <c r="LEB10"/>
      <c r="LEC10"/>
      <c r="LED10"/>
      <c r="LEE10"/>
      <c r="LEF10"/>
      <c r="LEG10"/>
      <c r="LEH10"/>
      <c r="LEI10"/>
      <c r="LEJ10"/>
      <c r="LEK10"/>
      <c r="LEL10"/>
      <c r="LEM10"/>
      <c r="LEN10"/>
      <c r="LEO10"/>
      <c r="LEP10"/>
      <c r="LEQ10"/>
      <c r="LER10"/>
      <c r="LES10"/>
      <c r="LET10"/>
      <c r="LEU10"/>
      <c r="LEV10"/>
      <c r="LEW10"/>
      <c r="LEX10"/>
      <c r="LEY10"/>
      <c r="LEZ10"/>
      <c r="LFA10"/>
      <c r="LFB10"/>
      <c r="LFC10"/>
      <c r="LFD10"/>
      <c r="LFE10"/>
      <c r="LFF10"/>
      <c r="LFG10"/>
      <c r="LFH10"/>
      <c r="LFI10"/>
      <c r="LFJ10"/>
      <c r="LFK10"/>
      <c r="LFL10"/>
      <c r="LFM10"/>
      <c r="LFN10"/>
      <c r="LFO10"/>
      <c r="LFP10"/>
      <c r="LFQ10"/>
      <c r="LFR10"/>
      <c r="LFS10"/>
      <c r="LFT10"/>
      <c r="LFU10"/>
      <c r="LFV10"/>
      <c r="LFW10"/>
      <c r="LFX10"/>
      <c r="LFY10"/>
      <c r="LFZ10"/>
      <c r="LGA10"/>
      <c r="LGB10"/>
      <c r="LGC10"/>
      <c r="LGD10"/>
      <c r="LGE10"/>
      <c r="LGF10"/>
      <c r="LGG10"/>
      <c r="LGH10"/>
      <c r="LGI10"/>
      <c r="LGJ10"/>
      <c r="LGK10"/>
      <c r="LGL10"/>
      <c r="LGM10"/>
      <c r="LGN10"/>
      <c r="LGO10"/>
      <c r="LGP10"/>
      <c r="LGQ10"/>
      <c r="LGR10"/>
      <c r="LGS10"/>
      <c r="LGT10"/>
      <c r="LGU10"/>
      <c r="LGV10"/>
      <c r="LGW10"/>
      <c r="LGX10"/>
      <c r="LGY10"/>
      <c r="LGZ10"/>
      <c r="LHA10"/>
      <c r="LHB10"/>
      <c r="LHC10"/>
      <c r="LHD10"/>
      <c r="LHE10"/>
      <c r="LHF10"/>
      <c r="LHG10"/>
      <c r="LHH10"/>
      <c r="LHI10"/>
      <c r="LHJ10"/>
      <c r="LHK10"/>
      <c r="LHL10"/>
      <c r="LHM10"/>
      <c r="LHN10"/>
      <c r="LHO10"/>
      <c r="LHP10"/>
      <c r="LHQ10"/>
      <c r="LHR10"/>
      <c r="LHS10"/>
      <c r="LHT10"/>
      <c r="LHU10"/>
      <c r="LHV10"/>
      <c r="LHW10"/>
      <c r="LHX10"/>
      <c r="LHY10"/>
      <c r="LHZ10"/>
      <c r="LIA10"/>
      <c r="LIB10"/>
      <c r="LIC10"/>
      <c r="LID10"/>
      <c r="LIE10"/>
      <c r="LIF10"/>
      <c r="LIG10"/>
      <c r="LIH10"/>
      <c r="LII10"/>
      <c r="LIJ10"/>
      <c r="LIK10"/>
      <c r="LIL10"/>
      <c r="LIM10"/>
      <c r="LIN10"/>
      <c r="LIO10"/>
      <c r="LIP10"/>
      <c r="LIQ10"/>
      <c r="LIR10"/>
      <c r="LIS10"/>
      <c r="LIT10"/>
      <c r="LIU10"/>
      <c r="LIV10"/>
      <c r="LIW10"/>
      <c r="LIX10"/>
      <c r="LIY10"/>
      <c r="LIZ10"/>
      <c r="LJA10"/>
      <c r="LJB10"/>
      <c r="LJC10"/>
      <c r="LJD10"/>
      <c r="LJE10"/>
      <c r="LJF10"/>
      <c r="LJG10"/>
      <c r="LJH10"/>
      <c r="LJI10"/>
      <c r="LJJ10"/>
      <c r="LJK10"/>
      <c r="LJL10"/>
      <c r="LJM10"/>
      <c r="LJN10"/>
      <c r="LJO10"/>
      <c r="LJP10"/>
      <c r="LJQ10"/>
      <c r="LJR10"/>
      <c r="LJS10"/>
      <c r="LJT10"/>
      <c r="LJU10"/>
      <c r="LJV10"/>
      <c r="LJW10"/>
      <c r="LJX10"/>
      <c r="LJY10"/>
      <c r="LJZ10"/>
      <c r="LKA10"/>
      <c r="LKB10"/>
      <c r="LKC10"/>
      <c r="LKD10"/>
      <c r="LKE10"/>
      <c r="LKF10"/>
      <c r="LKG10"/>
      <c r="LKH10"/>
      <c r="LKI10"/>
      <c r="LKJ10"/>
      <c r="LKK10"/>
      <c r="LKL10"/>
      <c r="LKM10"/>
      <c r="LKN10"/>
      <c r="LKO10"/>
      <c r="LKP10"/>
      <c r="LKQ10"/>
      <c r="LKR10"/>
      <c r="LKS10"/>
      <c r="LKT10"/>
      <c r="LKU10"/>
      <c r="LKV10"/>
      <c r="LKW10"/>
      <c r="LKX10"/>
      <c r="LKY10"/>
      <c r="LKZ10"/>
      <c r="LLA10"/>
      <c r="LLB10"/>
      <c r="LLC10"/>
      <c r="LLD10"/>
      <c r="LLE10"/>
      <c r="LLF10"/>
      <c r="LLG10"/>
      <c r="LLH10"/>
      <c r="LLI10"/>
      <c r="LLJ10"/>
      <c r="LLK10"/>
      <c r="LLL10"/>
      <c r="LLM10"/>
      <c r="LLN10"/>
      <c r="LLO10"/>
      <c r="LLP10"/>
      <c r="LLQ10"/>
      <c r="LLR10"/>
      <c r="LLS10"/>
      <c r="LLT10"/>
      <c r="LLU10"/>
      <c r="LLV10"/>
      <c r="LLW10"/>
      <c r="LLX10"/>
      <c r="LLY10"/>
      <c r="LLZ10"/>
      <c r="LMA10"/>
      <c r="LMB10"/>
      <c r="LMC10"/>
      <c r="LMD10"/>
      <c r="LME10"/>
      <c r="LMF10"/>
      <c r="LMG10"/>
      <c r="LMH10"/>
      <c r="LMI10"/>
      <c r="LMJ10"/>
      <c r="LMK10"/>
      <c r="LML10"/>
      <c r="LMM10"/>
      <c r="LMN10"/>
      <c r="LMO10"/>
      <c r="LMP10"/>
      <c r="LMQ10"/>
      <c r="LMR10"/>
      <c r="LMS10"/>
      <c r="LMT10"/>
      <c r="LMU10"/>
      <c r="LMV10"/>
      <c r="LMW10"/>
      <c r="LMX10"/>
      <c r="LMY10"/>
      <c r="LMZ10"/>
      <c r="LNA10"/>
      <c r="LNB10"/>
      <c r="LNC10"/>
      <c r="LND10"/>
      <c r="LNE10"/>
      <c r="LNF10"/>
      <c r="LNG10"/>
      <c r="LNH10"/>
      <c r="LNI10"/>
      <c r="LNJ10"/>
      <c r="LNK10"/>
      <c r="LNL10"/>
      <c r="LNM10"/>
      <c r="LNN10"/>
      <c r="LNO10"/>
      <c r="LNP10"/>
      <c r="LNQ10"/>
      <c r="LNR10"/>
      <c r="LNS10"/>
      <c r="LNT10"/>
      <c r="LNU10"/>
      <c r="LNV10"/>
      <c r="LNW10"/>
      <c r="LNX10"/>
      <c r="LNY10"/>
      <c r="LNZ10"/>
      <c r="LOA10"/>
      <c r="LOB10"/>
      <c r="LOC10"/>
      <c r="LOD10"/>
      <c r="LOE10"/>
      <c r="LOF10"/>
      <c r="LOG10"/>
      <c r="LOH10"/>
      <c r="LOI10"/>
      <c r="LOJ10"/>
      <c r="LOK10"/>
      <c r="LOL10"/>
      <c r="LOM10"/>
      <c r="LON10"/>
      <c r="LOO10"/>
      <c r="LOP10"/>
      <c r="LOQ10"/>
      <c r="LOR10"/>
      <c r="LOS10"/>
      <c r="LOT10"/>
      <c r="LOU10"/>
      <c r="LOV10"/>
      <c r="LOW10"/>
      <c r="LOX10"/>
      <c r="LOY10"/>
      <c r="LOZ10"/>
      <c r="LPA10"/>
      <c r="LPB10"/>
      <c r="LPC10"/>
      <c r="LPD10"/>
      <c r="LPE10"/>
      <c r="LPF10"/>
      <c r="LPG10"/>
      <c r="LPH10"/>
      <c r="LPI10"/>
      <c r="LPJ10"/>
      <c r="LPK10"/>
      <c r="LPL10"/>
      <c r="LPM10"/>
      <c r="LPN10"/>
      <c r="LPO10"/>
      <c r="LPP10"/>
      <c r="LPQ10"/>
      <c r="LPR10"/>
      <c r="LPS10"/>
      <c r="LPT10"/>
      <c r="LPU10"/>
      <c r="LPV10"/>
      <c r="LPW10"/>
      <c r="LPX10"/>
      <c r="LPY10"/>
      <c r="LPZ10"/>
      <c r="LQA10"/>
      <c r="LQB10"/>
      <c r="LQC10"/>
      <c r="LQD10"/>
      <c r="LQE10"/>
      <c r="LQF10"/>
      <c r="LQG10"/>
      <c r="LQH10"/>
      <c r="LQI10"/>
      <c r="LQJ10"/>
      <c r="LQK10"/>
      <c r="LQL10"/>
      <c r="LQM10"/>
      <c r="LQN10"/>
      <c r="LQO10"/>
      <c r="LQP10"/>
      <c r="LQQ10"/>
      <c r="LQR10"/>
      <c r="LQS10"/>
      <c r="LQT10"/>
      <c r="LQU10"/>
      <c r="LQV10"/>
      <c r="LQW10"/>
      <c r="LQX10"/>
      <c r="LQY10"/>
      <c r="LQZ10"/>
      <c r="LRA10"/>
      <c r="LRB10"/>
      <c r="LRC10"/>
      <c r="LRD10"/>
      <c r="LRE10"/>
      <c r="LRF10"/>
      <c r="LRG10"/>
      <c r="LRH10"/>
      <c r="LRI10"/>
      <c r="LRJ10"/>
      <c r="LRK10"/>
      <c r="LRL10"/>
      <c r="LRM10"/>
      <c r="LRN10"/>
      <c r="LRO10"/>
      <c r="LRP10"/>
      <c r="LRQ10"/>
      <c r="LRR10"/>
      <c r="LRS10"/>
      <c r="LRT10"/>
      <c r="LRU10"/>
      <c r="LRV10"/>
      <c r="LRW10"/>
      <c r="LRX10"/>
      <c r="LRY10"/>
      <c r="LRZ10"/>
      <c r="LSA10"/>
      <c r="LSB10"/>
      <c r="LSC10"/>
      <c r="LSD10"/>
      <c r="LSE10"/>
      <c r="LSF10"/>
      <c r="LSG10"/>
      <c r="LSH10"/>
      <c r="LSI10"/>
      <c r="LSJ10"/>
      <c r="LSK10"/>
      <c r="LSL10"/>
      <c r="LSM10"/>
      <c r="LSN10"/>
      <c r="LSO10"/>
      <c r="LSP10"/>
      <c r="LSQ10"/>
      <c r="LSR10"/>
      <c r="LSS10"/>
      <c r="LST10"/>
      <c r="LSU10"/>
      <c r="LSV10"/>
      <c r="LSW10"/>
      <c r="LSX10"/>
      <c r="LSY10"/>
      <c r="LSZ10"/>
      <c r="LTA10"/>
      <c r="LTB10"/>
      <c r="LTC10"/>
      <c r="LTD10"/>
      <c r="LTE10"/>
      <c r="LTF10"/>
      <c r="LTG10"/>
      <c r="LTH10"/>
      <c r="LTI10"/>
      <c r="LTJ10"/>
      <c r="LTK10"/>
      <c r="LTL10"/>
      <c r="LTM10"/>
      <c r="LTN10"/>
      <c r="LTO10"/>
      <c r="LTP10"/>
      <c r="LTQ10"/>
      <c r="LTR10"/>
      <c r="LTS10"/>
      <c r="LTT10"/>
      <c r="LTU10"/>
      <c r="LTV10"/>
      <c r="LTW10"/>
      <c r="LTX10"/>
      <c r="LTY10"/>
      <c r="LTZ10"/>
      <c r="LUA10"/>
      <c r="LUB10"/>
      <c r="LUC10"/>
      <c r="LUD10"/>
      <c r="LUE10"/>
      <c r="LUF10"/>
      <c r="LUG10"/>
      <c r="LUH10"/>
      <c r="LUI10"/>
      <c r="LUJ10"/>
      <c r="LUK10"/>
      <c r="LUL10"/>
      <c r="LUM10"/>
      <c r="LUN10"/>
      <c r="LUO10"/>
      <c r="LUP10"/>
      <c r="LUQ10"/>
      <c r="LUR10"/>
      <c r="LUS10"/>
      <c r="LUT10"/>
      <c r="LUU10"/>
      <c r="LUV10"/>
      <c r="LUW10"/>
      <c r="LUX10"/>
      <c r="LUY10"/>
      <c r="LUZ10"/>
      <c r="LVA10"/>
      <c r="LVB10"/>
      <c r="LVC10"/>
      <c r="LVD10"/>
      <c r="LVE10"/>
      <c r="LVF10"/>
      <c r="LVG10"/>
      <c r="LVH10"/>
      <c r="LVI10"/>
      <c r="LVJ10"/>
      <c r="LVK10"/>
      <c r="LVL10"/>
      <c r="LVM10"/>
      <c r="LVN10"/>
      <c r="LVO10"/>
      <c r="LVP10"/>
      <c r="LVQ10"/>
      <c r="LVR10"/>
      <c r="LVS10"/>
      <c r="LVT10"/>
      <c r="LVU10"/>
      <c r="LVV10"/>
      <c r="LVW10"/>
      <c r="LVX10"/>
      <c r="LVY10"/>
      <c r="LVZ10"/>
      <c r="LWA10"/>
      <c r="LWB10"/>
      <c r="LWC10"/>
      <c r="LWD10"/>
      <c r="LWE10"/>
      <c r="LWF10"/>
      <c r="LWG10"/>
      <c r="LWH10"/>
      <c r="LWI10"/>
      <c r="LWJ10"/>
      <c r="LWK10"/>
      <c r="LWL10"/>
      <c r="LWM10"/>
      <c r="LWN10"/>
      <c r="LWO10"/>
      <c r="LWP10"/>
      <c r="LWQ10"/>
      <c r="LWR10"/>
      <c r="LWS10"/>
      <c r="LWT10"/>
      <c r="LWU10"/>
      <c r="LWV10"/>
      <c r="LWW10"/>
      <c r="LWX10"/>
      <c r="LWY10"/>
      <c r="LWZ10"/>
      <c r="LXA10"/>
      <c r="LXB10"/>
      <c r="LXC10"/>
      <c r="LXD10"/>
      <c r="LXE10"/>
      <c r="LXF10"/>
      <c r="LXG10"/>
      <c r="LXH10"/>
      <c r="LXI10"/>
      <c r="LXJ10"/>
      <c r="LXK10"/>
      <c r="LXL10"/>
      <c r="LXM10"/>
      <c r="LXN10"/>
      <c r="LXO10"/>
      <c r="LXP10"/>
      <c r="LXQ10"/>
      <c r="LXR10"/>
      <c r="LXS10"/>
      <c r="LXT10"/>
      <c r="LXU10"/>
      <c r="LXV10"/>
      <c r="LXW10"/>
      <c r="LXX10"/>
      <c r="LXY10"/>
      <c r="LXZ10"/>
      <c r="LYA10"/>
      <c r="LYB10"/>
      <c r="LYC10"/>
      <c r="LYD10"/>
      <c r="LYE10"/>
      <c r="LYF10"/>
      <c r="LYG10"/>
      <c r="LYH10"/>
      <c r="LYI10"/>
      <c r="LYJ10"/>
      <c r="LYK10"/>
      <c r="LYL10"/>
      <c r="LYM10"/>
      <c r="LYN10"/>
      <c r="LYO10"/>
      <c r="LYP10"/>
      <c r="LYQ10"/>
      <c r="LYR10"/>
      <c r="LYS10"/>
      <c r="LYT10"/>
      <c r="LYU10"/>
      <c r="LYV10"/>
      <c r="LYW10"/>
      <c r="LYX10"/>
      <c r="LYY10"/>
      <c r="LYZ10"/>
      <c r="LZA10"/>
      <c r="LZB10"/>
      <c r="LZC10"/>
      <c r="LZD10"/>
      <c r="LZE10"/>
      <c r="LZF10"/>
      <c r="LZG10"/>
      <c r="LZH10"/>
      <c r="LZI10"/>
      <c r="LZJ10"/>
      <c r="LZK10"/>
      <c r="LZL10"/>
      <c r="LZM10"/>
      <c r="LZN10"/>
      <c r="LZO10"/>
      <c r="LZP10"/>
      <c r="LZQ10"/>
      <c r="LZR10"/>
      <c r="LZS10"/>
      <c r="LZT10"/>
      <c r="LZU10"/>
      <c r="LZV10"/>
      <c r="LZW10"/>
      <c r="LZX10"/>
      <c r="LZY10"/>
      <c r="LZZ10"/>
      <c r="MAA10"/>
      <c r="MAB10"/>
      <c r="MAC10"/>
      <c r="MAD10"/>
      <c r="MAE10"/>
      <c r="MAF10"/>
      <c r="MAG10"/>
      <c r="MAH10"/>
      <c r="MAI10"/>
      <c r="MAJ10"/>
      <c r="MAK10"/>
      <c r="MAL10"/>
      <c r="MAM10"/>
      <c r="MAN10"/>
      <c r="MAO10"/>
      <c r="MAP10"/>
      <c r="MAQ10"/>
      <c r="MAR10"/>
      <c r="MAS10"/>
      <c r="MAT10"/>
      <c r="MAU10"/>
      <c r="MAV10"/>
      <c r="MAW10"/>
      <c r="MAX10"/>
      <c r="MAY10"/>
      <c r="MAZ10"/>
      <c r="MBA10"/>
      <c r="MBB10"/>
      <c r="MBC10"/>
      <c r="MBD10"/>
      <c r="MBE10"/>
      <c r="MBF10"/>
      <c r="MBG10"/>
      <c r="MBH10"/>
      <c r="MBI10"/>
      <c r="MBJ10"/>
      <c r="MBK10"/>
      <c r="MBL10"/>
      <c r="MBM10"/>
      <c r="MBN10"/>
      <c r="MBO10"/>
      <c r="MBP10"/>
      <c r="MBQ10"/>
      <c r="MBR10"/>
      <c r="MBS10"/>
      <c r="MBT10"/>
      <c r="MBU10"/>
      <c r="MBV10"/>
      <c r="MBW10"/>
      <c r="MBX10"/>
      <c r="MBY10"/>
      <c r="MBZ10"/>
      <c r="MCA10"/>
      <c r="MCB10"/>
      <c r="MCC10"/>
      <c r="MCD10"/>
      <c r="MCE10"/>
      <c r="MCF10"/>
      <c r="MCG10"/>
      <c r="MCH10"/>
      <c r="MCI10"/>
      <c r="MCJ10"/>
      <c r="MCK10"/>
      <c r="MCL10"/>
      <c r="MCM10"/>
      <c r="MCN10"/>
      <c r="MCO10"/>
      <c r="MCP10"/>
      <c r="MCQ10"/>
      <c r="MCR10"/>
      <c r="MCS10"/>
      <c r="MCT10"/>
      <c r="MCU10"/>
      <c r="MCV10"/>
      <c r="MCW10"/>
      <c r="MCX10"/>
      <c r="MCY10"/>
      <c r="MCZ10"/>
      <c r="MDA10"/>
      <c r="MDB10"/>
      <c r="MDC10"/>
      <c r="MDD10"/>
      <c r="MDE10"/>
      <c r="MDF10"/>
      <c r="MDG10"/>
      <c r="MDH10"/>
      <c r="MDI10"/>
      <c r="MDJ10"/>
      <c r="MDK10"/>
      <c r="MDL10"/>
      <c r="MDM10"/>
      <c r="MDN10"/>
      <c r="MDO10"/>
      <c r="MDP10"/>
      <c r="MDQ10"/>
      <c r="MDR10"/>
      <c r="MDS10"/>
      <c r="MDT10"/>
      <c r="MDU10"/>
      <c r="MDV10"/>
      <c r="MDW10"/>
      <c r="MDX10"/>
      <c r="MDY10"/>
      <c r="MDZ10"/>
      <c r="MEA10"/>
      <c r="MEB10"/>
      <c r="MEC10"/>
      <c r="MED10"/>
      <c r="MEE10"/>
      <c r="MEF10"/>
      <c r="MEG10"/>
      <c r="MEH10"/>
      <c r="MEI10"/>
      <c r="MEJ10"/>
      <c r="MEK10"/>
      <c r="MEL10"/>
      <c r="MEM10"/>
      <c r="MEN10"/>
      <c r="MEO10"/>
      <c r="MEP10"/>
      <c r="MEQ10"/>
      <c r="MER10"/>
      <c r="MES10"/>
      <c r="MET10"/>
      <c r="MEU10"/>
      <c r="MEV10"/>
      <c r="MEW10"/>
      <c r="MEX10"/>
      <c r="MEY10"/>
      <c r="MEZ10"/>
      <c r="MFA10"/>
      <c r="MFB10"/>
      <c r="MFC10"/>
      <c r="MFD10"/>
      <c r="MFE10"/>
      <c r="MFF10"/>
      <c r="MFG10"/>
      <c r="MFH10"/>
      <c r="MFI10"/>
      <c r="MFJ10"/>
      <c r="MFK10"/>
      <c r="MFL10"/>
      <c r="MFM10"/>
      <c r="MFN10"/>
      <c r="MFO10"/>
      <c r="MFP10"/>
      <c r="MFQ10"/>
      <c r="MFR10"/>
      <c r="MFS10"/>
      <c r="MFT10"/>
      <c r="MFU10"/>
      <c r="MFV10"/>
      <c r="MFW10"/>
      <c r="MFX10"/>
      <c r="MFY10"/>
      <c r="MFZ10"/>
      <c r="MGA10"/>
      <c r="MGB10"/>
      <c r="MGC10"/>
      <c r="MGD10"/>
      <c r="MGE10"/>
      <c r="MGF10"/>
      <c r="MGG10"/>
      <c r="MGH10"/>
      <c r="MGI10"/>
      <c r="MGJ10"/>
      <c r="MGK10"/>
      <c r="MGL10"/>
      <c r="MGM10"/>
      <c r="MGN10"/>
      <c r="MGO10"/>
      <c r="MGP10"/>
      <c r="MGQ10"/>
      <c r="MGR10"/>
      <c r="MGS10"/>
      <c r="MGT10"/>
      <c r="MGU10"/>
      <c r="MGV10"/>
      <c r="MGW10"/>
      <c r="MGX10"/>
      <c r="MGY10"/>
      <c r="MGZ10"/>
      <c r="MHA10"/>
      <c r="MHB10"/>
      <c r="MHC10"/>
      <c r="MHD10"/>
      <c r="MHE10"/>
      <c r="MHF10"/>
      <c r="MHG10"/>
      <c r="MHH10"/>
      <c r="MHI10"/>
      <c r="MHJ10"/>
      <c r="MHK10"/>
      <c r="MHL10"/>
      <c r="MHM10"/>
      <c r="MHN10"/>
      <c r="MHO10"/>
      <c r="MHP10"/>
      <c r="MHQ10"/>
      <c r="MHR10"/>
      <c r="MHS10"/>
      <c r="MHT10"/>
      <c r="MHU10"/>
      <c r="MHV10"/>
      <c r="MHW10"/>
      <c r="MHX10"/>
      <c r="MHY10"/>
      <c r="MHZ10"/>
      <c r="MIA10"/>
      <c r="MIB10"/>
      <c r="MIC10"/>
      <c r="MID10"/>
      <c r="MIE10"/>
      <c r="MIF10"/>
      <c r="MIG10"/>
      <c r="MIH10"/>
      <c r="MII10"/>
      <c r="MIJ10"/>
      <c r="MIK10"/>
      <c r="MIL10"/>
      <c r="MIM10"/>
      <c r="MIN10"/>
      <c r="MIO10"/>
      <c r="MIP10"/>
      <c r="MIQ10"/>
      <c r="MIR10"/>
      <c r="MIS10"/>
      <c r="MIT10"/>
      <c r="MIU10"/>
      <c r="MIV10"/>
      <c r="MIW10"/>
      <c r="MIX10"/>
      <c r="MIY10"/>
      <c r="MIZ10"/>
      <c r="MJA10"/>
      <c r="MJB10"/>
      <c r="MJC10"/>
      <c r="MJD10"/>
      <c r="MJE10"/>
      <c r="MJF10"/>
      <c r="MJG10"/>
      <c r="MJH10"/>
      <c r="MJI10"/>
      <c r="MJJ10"/>
      <c r="MJK10"/>
      <c r="MJL10"/>
      <c r="MJM10"/>
      <c r="MJN10"/>
      <c r="MJO10"/>
      <c r="MJP10"/>
      <c r="MJQ10"/>
      <c r="MJR10"/>
      <c r="MJS10"/>
      <c r="MJT10"/>
      <c r="MJU10"/>
      <c r="MJV10"/>
      <c r="MJW10"/>
      <c r="MJX10"/>
      <c r="MJY10"/>
      <c r="MJZ10"/>
      <c r="MKA10"/>
      <c r="MKB10"/>
      <c r="MKC10"/>
      <c r="MKD10"/>
      <c r="MKE10"/>
      <c r="MKF10"/>
      <c r="MKG10"/>
      <c r="MKH10"/>
      <c r="MKI10"/>
      <c r="MKJ10"/>
      <c r="MKK10"/>
      <c r="MKL10"/>
      <c r="MKM10"/>
      <c r="MKN10"/>
      <c r="MKO10"/>
      <c r="MKP10"/>
      <c r="MKQ10"/>
      <c r="MKR10"/>
      <c r="MKS10"/>
      <c r="MKT10"/>
      <c r="MKU10"/>
      <c r="MKV10"/>
      <c r="MKW10"/>
      <c r="MKX10"/>
      <c r="MKY10"/>
      <c r="MKZ10"/>
      <c r="MLA10"/>
      <c r="MLB10"/>
      <c r="MLC10"/>
      <c r="MLD10"/>
      <c r="MLE10"/>
      <c r="MLF10"/>
      <c r="MLG10"/>
      <c r="MLH10"/>
      <c r="MLI10"/>
      <c r="MLJ10"/>
      <c r="MLK10"/>
      <c r="MLL10"/>
      <c r="MLM10"/>
      <c r="MLN10"/>
      <c r="MLO10"/>
      <c r="MLP10"/>
      <c r="MLQ10"/>
      <c r="MLR10"/>
      <c r="MLS10"/>
      <c r="MLT10"/>
      <c r="MLU10"/>
      <c r="MLV10"/>
      <c r="MLW10"/>
      <c r="MLX10"/>
      <c r="MLY10"/>
      <c r="MLZ10"/>
      <c r="MMA10"/>
      <c r="MMB10"/>
      <c r="MMC10"/>
      <c r="MMD10"/>
      <c r="MME10"/>
      <c r="MMF10"/>
      <c r="MMG10"/>
      <c r="MMH10"/>
      <c r="MMI10"/>
      <c r="MMJ10"/>
      <c r="MMK10"/>
      <c r="MML10"/>
      <c r="MMM10"/>
      <c r="MMN10"/>
      <c r="MMO10"/>
      <c r="MMP10"/>
      <c r="MMQ10"/>
      <c r="MMR10"/>
      <c r="MMS10"/>
      <c r="MMT10"/>
      <c r="MMU10"/>
      <c r="MMV10"/>
      <c r="MMW10"/>
      <c r="MMX10"/>
      <c r="MMY10"/>
      <c r="MMZ10"/>
      <c r="MNA10"/>
      <c r="MNB10"/>
      <c r="MNC10"/>
      <c r="MND10"/>
      <c r="MNE10"/>
      <c r="MNF10"/>
      <c r="MNG10"/>
      <c r="MNH10"/>
      <c r="MNI10"/>
      <c r="MNJ10"/>
      <c r="MNK10"/>
      <c r="MNL10"/>
      <c r="MNM10"/>
      <c r="MNN10"/>
      <c r="MNO10"/>
      <c r="MNP10"/>
      <c r="MNQ10"/>
      <c r="MNR10"/>
      <c r="MNS10"/>
      <c r="MNT10"/>
      <c r="MNU10"/>
      <c r="MNV10"/>
      <c r="MNW10"/>
      <c r="MNX10"/>
      <c r="MNY10"/>
      <c r="MNZ10"/>
      <c r="MOA10"/>
      <c r="MOB10"/>
      <c r="MOC10"/>
      <c r="MOD10"/>
      <c r="MOE10"/>
      <c r="MOF10"/>
      <c r="MOG10"/>
      <c r="MOH10"/>
      <c r="MOI10"/>
      <c r="MOJ10"/>
      <c r="MOK10"/>
      <c r="MOL10"/>
      <c r="MOM10"/>
      <c r="MON10"/>
      <c r="MOO10"/>
      <c r="MOP10"/>
      <c r="MOQ10"/>
      <c r="MOR10"/>
      <c r="MOS10"/>
      <c r="MOT10"/>
      <c r="MOU10"/>
      <c r="MOV10"/>
      <c r="MOW10"/>
      <c r="MOX10"/>
      <c r="MOY10"/>
      <c r="MOZ10"/>
      <c r="MPA10"/>
      <c r="MPB10"/>
      <c r="MPC10"/>
      <c r="MPD10"/>
      <c r="MPE10"/>
      <c r="MPF10"/>
      <c r="MPG10"/>
      <c r="MPH10"/>
      <c r="MPI10"/>
      <c r="MPJ10"/>
      <c r="MPK10"/>
      <c r="MPL10"/>
      <c r="MPM10"/>
      <c r="MPN10"/>
      <c r="MPO10"/>
      <c r="MPP10"/>
      <c r="MPQ10"/>
      <c r="MPR10"/>
      <c r="MPS10"/>
      <c r="MPT10"/>
      <c r="MPU10"/>
      <c r="MPV10"/>
      <c r="MPW10"/>
      <c r="MPX10"/>
      <c r="MPY10"/>
      <c r="MPZ10"/>
      <c r="MQA10"/>
      <c r="MQB10"/>
      <c r="MQC10"/>
      <c r="MQD10"/>
      <c r="MQE10"/>
      <c r="MQF10"/>
      <c r="MQG10"/>
      <c r="MQH10"/>
      <c r="MQI10"/>
      <c r="MQJ10"/>
      <c r="MQK10"/>
      <c r="MQL10"/>
      <c r="MQM10"/>
      <c r="MQN10"/>
      <c r="MQO10"/>
      <c r="MQP10"/>
      <c r="MQQ10"/>
      <c r="MQR10"/>
      <c r="MQS10"/>
      <c r="MQT10"/>
      <c r="MQU10"/>
      <c r="MQV10"/>
      <c r="MQW10"/>
      <c r="MQX10"/>
      <c r="MQY10"/>
      <c r="MQZ10"/>
      <c r="MRA10"/>
      <c r="MRB10"/>
      <c r="MRC10"/>
      <c r="MRD10"/>
      <c r="MRE10"/>
      <c r="MRF10"/>
      <c r="MRG10"/>
      <c r="MRH10"/>
      <c r="MRI10"/>
      <c r="MRJ10"/>
      <c r="MRK10"/>
      <c r="MRL10"/>
      <c r="MRM10"/>
      <c r="MRN10"/>
      <c r="MRO10"/>
      <c r="MRP10"/>
      <c r="MRQ10"/>
      <c r="MRR10"/>
      <c r="MRS10"/>
      <c r="MRT10"/>
      <c r="MRU10"/>
      <c r="MRV10"/>
      <c r="MRW10"/>
      <c r="MRX10"/>
      <c r="MRY10"/>
      <c r="MRZ10"/>
      <c r="MSA10"/>
      <c r="MSB10"/>
      <c r="MSC10"/>
      <c r="MSD10"/>
      <c r="MSE10"/>
      <c r="MSF10"/>
      <c r="MSG10"/>
      <c r="MSH10"/>
      <c r="MSI10"/>
      <c r="MSJ10"/>
      <c r="MSK10"/>
      <c r="MSL10"/>
      <c r="MSM10"/>
      <c r="MSN10"/>
      <c r="MSO10"/>
      <c r="MSP10"/>
      <c r="MSQ10"/>
      <c r="MSR10"/>
      <c r="MSS10"/>
      <c r="MST10"/>
      <c r="MSU10"/>
      <c r="MSV10"/>
      <c r="MSW10"/>
      <c r="MSX10"/>
      <c r="MSY10"/>
      <c r="MSZ10"/>
      <c r="MTA10"/>
      <c r="MTB10"/>
      <c r="MTC10"/>
      <c r="MTD10"/>
      <c r="MTE10"/>
      <c r="MTF10"/>
      <c r="MTG10"/>
      <c r="MTH10"/>
      <c r="MTI10"/>
      <c r="MTJ10"/>
      <c r="MTK10"/>
      <c r="MTL10"/>
      <c r="MTM10"/>
      <c r="MTN10"/>
      <c r="MTO10"/>
      <c r="MTP10"/>
      <c r="MTQ10"/>
      <c r="MTR10"/>
      <c r="MTS10"/>
      <c r="MTT10"/>
      <c r="MTU10"/>
      <c r="MTV10"/>
      <c r="MTW10"/>
      <c r="MTX10"/>
      <c r="MTY10"/>
      <c r="MTZ10"/>
      <c r="MUA10"/>
      <c r="MUB10"/>
      <c r="MUC10"/>
      <c r="MUD10"/>
      <c r="MUE10"/>
      <c r="MUF10"/>
      <c r="MUG10"/>
      <c r="MUH10"/>
      <c r="MUI10"/>
      <c r="MUJ10"/>
      <c r="MUK10"/>
      <c r="MUL10"/>
      <c r="MUM10"/>
      <c r="MUN10"/>
      <c r="MUO10"/>
      <c r="MUP10"/>
      <c r="MUQ10"/>
      <c r="MUR10"/>
      <c r="MUS10"/>
      <c r="MUT10"/>
      <c r="MUU10"/>
      <c r="MUV10"/>
      <c r="MUW10"/>
      <c r="MUX10"/>
      <c r="MUY10"/>
      <c r="MUZ10"/>
      <c r="MVA10"/>
      <c r="MVB10"/>
      <c r="MVC10"/>
      <c r="MVD10"/>
      <c r="MVE10"/>
      <c r="MVF10"/>
      <c r="MVG10"/>
      <c r="MVH10"/>
      <c r="MVI10"/>
      <c r="MVJ10"/>
      <c r="MVK10"/>
      <c r="MVL10"/>
      <c r="MVM10"/>
      <c r="MVN10"/>
      <c r="MVO10"/>
      <c r="MVP10"/>
      <c r="MVQ10"/>
      <c r="MVR10"/>
      <c r="MVS10"/>
      <c r="MVT10"/>
      <c r="MVU10"/>
      <c r="MVV10"/>
      <c r="MVW10"/>
      <c r="MVX10"/>
      <c r="MVY10"/>
      <c r="MVZ10"/>
      <c r="MWA10"/>
      <c r="MWB10"/>
      <c r="MWC10"/>
      <c r="MWD10"/>
      <c r="MWE10"/>
      <c r="MWF10"/>
      <c r="MWG10"/>
      <c r="MWH10"/>
      <c r="MWI10"/>
      <c r="MWJ10"/>
      <c r="MWK10"/>
      <c r="MWL10"/>
      <c r="MWM10"/>
      <c r="MWN10"/>
      <c r="MWO10"/>
      <c r="MWP10"/>
      <c r="MWQ10"/>
      <c r="MWR10"/>
      <c r="MWS10"/>
      <c r="MWT10"/>
      <c r="MWU10"/>
      <c r="MWV10"/>
      <c r="MWW10"/>
      <c r="MWX10"/>
      <c r="MWY10"/>
      <c r="MWZ10"/>
      <c r="MXA10"/>
      <c r="MXB10"/>
      <c r="MXC10"/>
      <c r="MXD10"/>
      <c r="MXE10"/>
      <c r="MXF10"/>
      <c r="MXG10"/>
      <c r="MXH10"/>
      <c r="MXI10"/>
      <c r="MXJ10"/>
      <c r="MXK10"/>
      <c r="MXL10"/>
      <c r="MXM10"/>
      <c r="MXN10"/>
      <c r="MXO10"/>
      <c r="MXP10"/>
      <c r="MXQ10"/>
      <c r="MXR10"/>
      <c r="MXS10"/>
      <c r="MXT10"/>
      <c r="MXU10"/>
      <c r="MXV10"/>
      <c r="MXW10"/>
      <c r="MXX10"/>
      <c r="MXY10"/>
      <c r="MXZ10"/>
      <c r="MYA10"/>
      <c r="MYB10"/>
      <c r="MYC10"/>
      <c r="MYD10"/>
      <c r="MYE10"/>
      <c r="MYF10"/>
      <c r="MYG10"/>
      <c r="MYH10"/>
      <c r="MYI10"/>
      <c r="MYJ10"/>
      <c r="MYK10"/>
      <c r="MYL10"/>
      <c r="MYM10"/>
      <c r="MYN10"/>
      <c r="MYO10"/>
      <c r="MYP10"/>
      <c r="MYQ10"/>
      <c r="MYR10"/>
      <c r="MYS10"/>
      <c r="MYT10"/>
      <c r="MYU10"/>
      <c r="MYV10"/>
      <c r="MYW10"/>
      <c r="MYX10"/>
      <c r="MYY10"/>
      <c r="MYZ10"/>
      <c r="MZA10"/>
      <c r="MZB10"/>
      <c r="MZC10"/>
      <c r="MZD10"/>
      <c r="MZE10"/>
      <c r="MZF10"/>
      <c r="MZG10"/>
      <c r="MZH10"/>
      <c r="MZI10"/>
      <c r="MZJ10"/>
      <c r="MZK10"/>
      <c r="MZL10"/>
      <c r="MZM10"/>
      <c r="MZN10"/>
      <c r="MZO10"/>
      <c r="MZP10"/>
      <c r="MZQ10"/>
      <c r="MZR10"/>
      <c r="MZS10"/>
      <c r="MZT10"/>
      <c r="MZU10"/>
      <c r="MZV10"/>
      <c r="MZW10"/>
      <c r="MZX10"/>
      <c r="MZY10"/>
      <c r="MZZ10"/>
      <c r="NAA10"/>
      <c r="NAB10"/>
      <c r="NAC10"/>
      <c r="NAD10"/>
      <c r="NAE10"/>
      <c r="NAF10"/>
      <c r="NAG10"/>
      <c r="NAH10"/>
      <c r="NAI10"/>
      <c r="NAJ10"/>
      <c r="NAK10"/>
      <c r="NAL10"/>
      <c r="NAM10"/>
      <c r="NAN10"/>
      <c r="NAO10"/>
      <c r="NAP10"/>
      <c r="NAQ10"/>
      <c r="NAR10"/>
      <c r="NAS10"/>
      <c r="NAT10"/>
      <c r="NAU10"/>
      <c r="NAV10"/>
      <c r="NAW10"/>
      <c r="NAX10"/>
      <c r="NAY10"/>
      <c r="NAZ10"/>
      <c r="NBA10"/>
      <c r="NBB10"/>
      <c r="NBC10"/>
      <c r="NBD10"/>
      <c r="NBE10"/>
      <c r="NBF10"/>
      <c r="NBG10"/>
      <c r="NBH10"/>
      <c r="NBI10"/>
      <c r="NBJ10"/>
      <c r="NBK10"/>
      <c r="NBL10"/>
      <c r="NBM10"/>
      <c r="NBN10"/>
      <c r="NBO10"/>
      <c r="NBP10"/>
      <c r="NBQ10"/>
      <c r="NBR10"/>
      <c r="NBS10"/>
      <c r="NBT10"/>
      <c r="NBU10"/>
      <c r="NBV10"/>
      <c r="NBW10"/>
      <c r="NBX10"/>
      <c r="NBY10"/>
      <c r="NBZ10"/>
      <c r="NCA10"/>
      <c r="NCB10"/>
      <c r="NCC10"/>
      <c r="NCD10"/>
      <c r="NCE10"/>
      <c r="NCF10"/>
      <c r="NCG10"/>
      <c r="NCH10"/>
      <c r="NCI10"/>
      <c r="NCJ10"/>
      <c r="NCK10"/>
      <c r="NCL10"/>
      <c r="NCM10"/>
      <c r="NCN10"/>
      <c r="NCO10"/>
      <c r="NCP10"/>
      <c r="NCQ10"/>
      <c r="NCR10"/>
      <c r="NCS10"/>
      <c r="NCT10"/>
      <c r="NCU10"/>
      <c r="NCV10"/>
      <c r="NCW10"/>
      <c r="NCX10"/>
      <c r="NCY10"/>
      <c r="NCZ10"/>
      <c r="NDA10"/>
      <c r="NDB10"/>
      <c r="NDC10"/>
      <c r="NDD10"/>
      <c r="NDE10"/>
      <c r="NDF10"/>
      <c r="NDG10"/>
      <c r="NDH10"/>
      <c r="NDI10"/>
      <c r="NDJ10"/>
      <c r="NDK10"/>
      <c r="NDL10"/>
      <c r="NDM10"/>
      <c r="NDN10"/>
      <c r="NDO10"/>
      <c r="NDP10"/>
      <c r="NDQ10"/>
      <c r="NDR10"/>
      <c r="NDS10"/>
      <c r="NDT10"/>
      <c r="NDU10"/>
      <c r="NDV10"/>
      <c r="NDW10"/>
      <c r="NDX10"/>
      <c r="NDY10"/>
      <c r="NDZ10"/>
      <c r="NEA10"/>
      <c r="NEB10"/>
      <c r="NEC10"/>
      <c r="NED10"/>
      <c r="NEE10"/>
      <c r="NEF10"/>
      <c r="NEG10"/>
      <c r="NEH10"/>
      <c r="NEI10"/>
      <c r="NEJ10"/>
      <c r="NEK10"/>
      <c r="NEL10"/>
      <c r="NEM10"/>
      <c r="NEN10"/>
      <c r="NEO10"/>
      <c r="NEP10"/>
      <c r="NEQ10"/>
      <c r="NER10"/>
      <c r="NES10"/>
      <c r="NET10"/>
      <c r="NEU10"/>
      <c r="NEV10"/>
      <c r="NEW10"/>
      <c r="NEX10"/>
      <c r="NEY10"/>
      <c r="NEZ10"/>
      <c r="NFA10"/>
      <c r="NFB10"/>
      <c r="NFC10"/>
      <c r="NFD10"/>
      <c r="NFE10"/>
      <c r="NFF10"/>
      <c r="NFG10"/>
      <c r="NFH10"/>
      <c r="NFI10"/>
      <c r="NFJ10"/>
      <c r="NFK10"/>
      <c r="NFL10"/>
      <c r="NFM10"/>
      <c r="NFN10"/>
      <c r="NFO10"/>
      <c r="NFP10"/>
      <c r="NFQ10"/>
      <c r="NFR10"/>
      <c r="NFS10"/>
      <c r="NFT10"/>
      <c r="NFU10"/>
      <c r="NFV10"/>
      <c r="NFW10"/>
      <c r="NFX10"/>
      <c r="NFY10"/>
      <c r="NFZ10"/>
      <c r="NGA10"/>
      <c r="NGB10"/>
      <c r="NGC10"/>
      <c r="NGD10"/>
      <c r="NGE10"/>
      <c r="NGF10"/>
      <c r="NGG10"/>
      <c r="NGH10"/>
      <c r="NGI10"/>
      <c r="NGJ10"/>
      <c r="NGK10"/>
      <c r="NGL10"/>
      <c r="NGM10"/>
      <c r="NGN10"/>
      <c r="NGO10"/>
      <c r="NGP10"/>
      <c r="NGQ10"/>
      <c r="NGR10"/>
      <c r="NGS10"/>
      <c r="NGT10"/>
      <c r="NGU10"/>
      <c r="NGV10"/>
      <c r="NGW10"/>
      <c r="NGX10"/>
      <c r="NGY10"/>
      <c r="NGZ10"/>
      <c r="NHA10"/>
      <c r="NHB10"/>
      <c r="NHC10"/>
      <c r="NHD10"/>
      <c r="NHE10"/>
      <c r="NHF10"/>
      <c r="NHG10"/>
      <c r="NHH10"/>
      <c r="NHI10"/>
      <c r="NHJ10"/>
      <c r="NHK10"/>
      <c r="NHL10"/>
      <c r="NHM10"/>
      <c r="NHN10"/>
      <c r="NHO10"/>
      <c r="NHP10"/>
      <c r="NHQ10"/>
      <c r="NHR10"/>
      <c r="NHS10"/>
      <c r="NHT10"/>
      <c r="NHU10"/>
      <c r="NHV10"/>
      <c r="NHW10"/>
      <c r="NHX10"/>
      <c r="NHY10"/>
      <c r="NHZ10"/>
      <c r="NIA10"/>
      <c r="NIB10"/>
      <c r="NIC10"/>
      <c r="NID10"/>
      <c r="NIE10"/>
      <c r="NIF10"/>
      <c r="NIG10"/>
      <c r="NIH10"/>
      <c r="NII10"/>
      <c r="NIJ10"/>
      <c r="NIK10"/>
      <c r="NIL10"/>
      <c r="NIM10"/>
      <c r="NIN10"/>
      <c r="NIO10"/>
      <c r="NIP10"/>
      <c r="NIQ10"/>
      <c r="NIR10"/>
      <c r="NIS10"/>
      <c r="NIT10"/>
      <c r="NIU10"/>
      <c r="NIV10"/>
      <c r="NIW10"/>
      <c r="NIX10"/>
      <c r="NIY10"/>
      <c r="NIZ10"/>
      <c r="NJA10"/>
      <c r="NJB10"/>
      <c r="NJC10"/>
      <c r="NJD10"/>
      <c r="NJE10"/>
      <c r="NJF10"/>
      <c r="NJG10"/>
      <c r="NJH10"/>
      <c r="NJI10"/>
      <c r="NJJ10"/>
      <c r="NJK10"/>
      <c r="NJL10"/>
      <c r="NJM10"/>
      <c r="NJN10"/>
      <c r="NJO10"/>
      <c r="NJP10"/>
      <c r="NJQ10"/>
      <c r="NJR10"/>
      <c r="NJS10"/>
      <c r="NJT10"/>
      <c r="NJU10"/>
      <c r="NJV10"/>
      <c r="NJW10"/>
      <c r="NJX10"/>
      <c r="NJY10"/>
      <c r="NJZ10"/>
      <c r="NKA10"/>
      <c r="NKB10"/>
      <c r="NKC10"/>
      <c r="NKD10"/>
      <c r="NKE10"/>
      <c r="NKF10"/>
      <c r="NKG10"/>
      <c r="NKH10"/>
      <c r="NKI10"/>
      <c r="NKJ10"/>
      <c r="NKK10"/>
      <c r="NKL10"/>
      <c r="NKM10"/>
      <c r="NKN10"/>
      <c r="NKO10"/>
      <c r="NKP10"/>
      <c r="NKQ10"/>
      <c r="NKR10"/>
      <c r="NKS10"/>
      <c r="NKT10"/>
      <c r="NKU10"/>
      <c r="NKV10"/>
      <c r="NKW10"/>
      <c r="NKX10"/>
      <c r="NKY10"/>
      <c r="NKZ10"/>
      <c r="NLA10"/>
      <c r="NLB10"/>
      <c r="NLC10"/>
      <c r="NLD10"/>
      <c r="NLE10"/>
      <c r="NLF10"/>
      <c r="NLG10"/>
      <c r="NLH10"/>
      <c r="NLI10"/>
      <c r="NLJ10"/>
      <c r="NLK10"/>
      <c r="NLL10"/>
      <c r="NLM10"/>
      <c r="NLN10"/>
      <c r="NLO10"/>
      <c r="NLP10"/>
      <c r="NLQ10"/>
      <c r="NLR10"/>
      <c r="NLS10"/>
      <c r="NLT10"/>
      <c r="NLU10"/>
      <c r="NLV10"/>
      <c r="NLW10"/>
      <c r="NLX10"/>
      <c r="NLY10"/>
      <c r="NLZ10"/>
      <c r="NMA10"/>
      <c r="NMB10"/>
      <c r="NMC10"/>
      <c r="NMD10"/>
      <c r="NME10"/>
      <c r="NMF10"/>
      <c r="NMG10"/>
      <c r="NMH10"/>
      <c r="NMI10"/>
      <c r="NMJ10"/>
      <c r="NMK10"/>
      <c r="NML10"/>
      <c r="NMM10"/>
      <c r="NMN10"/>
      <c r="NMO10"/>
      <c r="NMP10"/>
      <c r="NMQ10"/>
      <c r="NMR10"/>
      <c r="NMS10"/>
      <c r="NMT10"/>
      <c r="NMU10"/>
      <c r="NMV10"/>
      <c r="NMW10"/>
      <c r="NMX10"/>
      <c r="NMY10"/>
      <c r="NMZ10"/>
      <c r="NNA10"/>
      <c r="NNB10"/>
      <c r="NNC10"/>
      <c r="NND10"/>
      <c r="NNE10"/>
      <c r="NNF10"/>
      <c r="NNG10"/>
      <c r="NNH10"/>
      <c r="NNI10"/>
      <c r="NNJ10"/>
      <c r="NNK10"/>
      <c r="NNL10"/>
      <c r="NNM10"/>
      <c r="NNN10"/>
      <c r="NNO10"/>
      <c r="NNP10"/>
      <c r="NNQ10"/>
      <c r="NNR10"/>
      <c r="NNS10"/>
      <c r="NNT10"/>
      <c r="NNU10"/>
      <c r="NNV10"/>
      <c r="NNW10"/>
      <c r="NNX10"/>
      <c r="NNY10"/>
      <c r="NNZ10"/>
      <c r="NOA10"/>
      <c r="NOB10"/>
      <c r="NOC10"/>
      <c r="NOD10"/>
      <c r="NOE10"/>
      <c r="NOF10"/>
      <c r="NOG10"/>
      <c r="NOH10"/>
      <c r="NOI10"/>
      <c r="NOJ10"/>
      <c r="NOK10"/>
      <c r="NOL10"/>
      <c r="NOM10"/>
      <c r="NON10"/>
      <c r="NOO10"/>
      <c r="NOP10"/>
      <c r="NOQ10"/>
      <c r="NOR10"/>
      <c r="NOS10"/>
      <c r="NOT10"/>
      <c r="NOU10"/>
      <c r="NOV10"/>
      <c r="NOW10"/>
      <c r="NOX10"/>
      <c r="NOY10"/>
      <c r="NOZ10"/>
      <c r="NPA10"/>
      <c r="NPB10"/>
      <c r="NPC10"/>
      <c r="NPD10"/>
      <c r="NPE10"/>
      <c r="NPF10"/>
      <c r="NPG10"/>
      <c r="NPH10"/>
      <c r="NPI10"/>
      <c r="NPJ10"/>
      <c r="NPK10"/>
      <c r="NPL10"/>
      <c r="NPM10"/>
      <c r="NPN10"/>
      <c r="NPO10"/>
      <c r="NPP10"/>
      <c r="NPQ10"/>
      <c r="NPR10"/>
      <c r="NPS10"/>
      <c r="NPT10"/>
      <c r="NPU10"/>
      <c r="NPV10"/>
      <c r="NPW10"/>
      <c r="NPX10"/>
      <c r="NPY10"/>
      <c r="NPZ10"/>
      <c r="NQA10"/>
      <c r="NQB10"/>
      <c r="NQC10"/>
      <c r="NQD10"/>
      <c r="NQE10"/>
      <c r="NQF10"/>
      <c r="NQG10"/>
      <c r="NQH10"/>
      <c r="NQI10"/>
      <c r="NQJ10"/>
      <c r="NQK10"/>
      <c r="NQL10"/>
      <c r="NQM10"/>
      <c r="NQN10"/>
      <c r="NQO10"/>
      <c r="NQP10"/>
      <c r="NQQ10"/>
      <c r="NQR10"/>
      <c r="NQS10"/>
      <c r="NQT10"/>
      <c r="NQU10"/>
      <c r="NQV10"/>
      <c r="NQW10"/>
      <c r="NQX10"/>
      <c r="NQY10"/>
      <c r="NQZ10"/>
      <c r="NRA10"/>
      <c r="NRB10"/>
      <c r="NRC10"/>
      <c r="NRD10"/>
      <c r="NRE10"/>
      <c r="NRF10"/>
      <c r="NRG10"/>
      <c r="NRH10"/>
      <c r="NRI10"/>
      <c r="NRJ10"/>
      <c r="NRK10"/>
      <c r="NRL10"/>
      <c r="NRM10"/>
      <c r="NRN10"/>
      <c r="NRO10"/>
      <c r="NRP10"/>
      <c r="NRQ10"/>
      <c r="NRR10"/>
      <c r="NRS10"/>
      <c r="NRT10"/>
      <c r="NRU10"/>
      <c r="NRV10"/>
      <c r="NRW10"/>
      <c r="NRX10"/>
      <c r="NRY10"/>
      <c r="NRZ10"/>
      <c r="NSA10"/>
      <c r="NSB10"/>
      <c r="NSC10"/>
      <c r="NSD10"/>
      <c r="NSE10"/>
      <c r="NSF10"/>
      <c r="NSG10"/>
      <c r="NSH10"/>
      <c r="NSI10"/>
      <c r="NSJ10"/>
      <c r="NSK10"/>
      <c r="NSL10"/>
      <c r="NSM10"/>
      <c r="NSN10"/>
      <c r="NSO10"/>
      <c r="NSP10"/>
      <c r="NSQ10"/>
      <c r="NSR10"/>
      <c r="NSS10"/>
      <c r="NST10"/>
      <c r="NSU10"/>
      <c r="NSV10"/>
      <c r="NSW10"/>
      <c r="NSX10"/>
      <c r="NSY10"/>
      <c r="NSZ10"/>
      <c r="NTA10"/>
      <c r="NTB10"/>
      <c r="NTC10"/>
      <c r="NTD10"/>
      <c r="NTE10"/>
      <c r="NTF10"/>
      <c r="NTG10"/>
      <c r="NTH10"/>
      <c r="NTI10"/>
      <c r="NTJ10"/>
      <c r="NTK10"/>
      <c r="NTL10"/>
      <c r="NTM10"/>
      <c r="NTN10"/>
      <c r="NTO10"/>
      <c r="NTP10"/>
      <c r="NTQ10"/>
      <c r="NTR10"/>
      <c r="NTS10"/>
      <c r="NTT10"/>
      <c r="NTU10"/>
      <c r="NTV10"/>
      <c r="NTW10"/>
      <c r="NTX10"/>
      <c r="NTY10"/>
      <c r="NTZ10"/>
      <c r="NUA10"/>
      <c r="NUB10"/>
      <c r="NUC10"/>
      <c r="NUD10"/>
      <c r="NUE10"/>
      <c r="NUF10"/>
      <c r="NUG10"/>
      <c r="NUH10"/>
      <c r="NUI10"/>
      <c r="NUJ10"/>
      <c r="NUK10"/>
      <c r="NUL10"/>
      <c r="NUM10"/>
      <c r="NUN10"/>
      <c r="NUO10"/>
      <c r="NUP10"/>
      <c r="NUQ10"/>
      <c r="NUR10"/>
      <c r="NUS10"/>
      <c r="NUT10"/>
      <c r="NUU10"/>
      <c r="NUV10"/>
      <c r="NUW10"/>
      <c r="NUX10"/>
      <c r="NUY10"/>
      <c r="NUZ10"/>
      <c r="NVA10"/>
      <c r="NVB10"/>
      <c r="NVC10"/>
      <c r="NVD10"/>
      <c r="NVE10"/>
      <c r="NVF10"/>
      <c r="NVG10"/>
      <c r="NVH10"/>
      <c r="NVI10"/>
      <c r="NVJ10"/>
      <c r="NVK10"/>
      <c r="NVL10"/>
      <c r="NVM10"/>
      <c r="NVN10"/>
      <c r="NVO10"/>
      <c r="NVP10"/>
      <c r="NVQ10"/>
      <c r="NVR10"/>
      <c r="NVS10"/>
      <c r="NVT10"/>
      <c r="NVU10"/>
      <c r="NVV10"/>
      <c r="NVW10"/>
      <c r="NVX10"/>
      <c r="NVY10"/>
      <c r="NVZ10"/>
      <c r="NWA10"/>
      <c r="NWB10"/>
      <c r="NWC10"/>
      <c r="NWD10"/>
      <c r="NWE10"/>
      <c r="NWF10"/>
      <c r="NWG10"/>
      <c r="NWH10"/>
      <c r="NWI10"/>
      <c r="NWJ10"/>
      <c r="NWK10"/>
      <c r="NWL10"/>
      <c r="NWM10"/>
      <c r="NWN10"/>
      <c r="NWO10"/>
      <c r="NWP10"/>
      <c r="NWQ10"/>
      <c r="NWR10"/>
      <c r="NWS10"/>
      <c r="NWT10"/>
      <c r="NWU10"/>
      <c r="NWV10"/>
      <c r="NWW10"/>
      <c r="NWX10"/>
      <c r="NWY10"/>
      <c r="NWZ10"/>
      <c r="NXA10"/>
      <c r="NXB10"/>
      <c r="NXC10"/>
      <c r="NXD10"/>
      <c r="NXE10"/>
      <c r="NXF10"/>
      <c r="NXG10"/>
      <c r="NXH10"/>
      <c r="NXI10"/>
      <c r="NXJ10"/>
      <c r="NXK10"/>
      <c r="NXL10"/>
      <c r="NXM10"/>
      <c r="NXN10"/>
      <c r="NXO10"/>
      <c r="NXP10"/>
      <c r="NXQ10"/>
      <c r="NXR10"/>
      <c r="NXS10"/>
      <c r="NXT10"/>
      <c r="NXU10"/>
      <c r="NXV10"/>
      <c r="NXW10"/>
      <c r="NXX10"/>
      <c r="NXY10"/>
      <c r="NXZ10"/>
      <c r="NYA10"/>
      <c r="NYB10"/>
      <c r="NYC10"/>
      <c r="NYD10"/>
      <c r="NYE10"/>
      <c r="NYF10"/>
      <c r="NYG10"/>
      <c r="NYH10"/>
      <c r="NYI10"/>
      <c r="NYJ10"/>
      <c r="NYK10"/>
      <c r="NYL10"/>
      <c r="NYM10"/>
      <c r="NYN10"/>
      <c r="NYO10"/>
      <c r="NYP10"/>
      <c r="NYQ10"/>
      <c r="NYR10"/>
      <c r="NYS10"/>
      <c r="NYT10"/>
      <c r="NYU10"/>
      <c r="NYV10"/>
      <c r="NYW10"/>
      <c r="NYX10"/>
      <c r="NYY10"/>
      <c r="NYZ10"/>
      <c r="NZA10"/>
      <c r="NZB10"/>
      <c r="NZC10"/>
      <c r="NZD10"/>
      <c r="NZE10"/>
      <c r="NZF10"/>
      <c r="NZG10"/>
      <c r="NZH10"/>
      <c r="NZI10"/>
      <c r="NZJ10"/>
      <c r="NZK10"/>
      <c r="NZL10"/>
      <c r="NZM10"/>
      <c r="NZN10"/>
      <c r="NZO10"/>
      <c r="NZP10"/>
      <c r="NZQ10"/>
      <c r="NZR10"/>
      <c r="NZS10"/>
      <c r="NZT10"/>
      <c r="NZU10"/>
      <c r="NZV10"/>
      <c r="NZW10"/>
      <c r="NZX10"/>
      <c r="NZY10"/>
      <c r="NZZ10"/>
      <c r="OAA10"/>
      <c r="OAB10"/>
      <c r="OAC10"/>
      <c r="OAD10"/>
      <c r="OAE10"/>
      <c r="OAF10"/>
      <c r="OAG10"/>
      <c r="OAH10"/>
      <c r="OAI10"/>
      <c r="OAJ10"/>
      <c r="OAK10"/>
      <c r="OAL10"/>
      <c r="OAM10"/>
      <c r="OAN10"/>
      <c r="OAO10"/>
      <c r="OAP10"/>
      <c r="OAQ10"/>
      <c r="OAR10"/>
      <c r="OAS10"/>
      <c r="OAT10"/>
      <c r="OAU10"/>
      <c r="OAV10"/>
      <c r="OAW10"/>
      <c r="OAX10"/>
      <c r="OAY10"/>
      <c r="OAZ10"/>
      <c r="OBA10"/>
      <c r="OBB10"/>
      <c r="OBC10"/>
      <c r="OBD10"/>
      <c r="OBE10"/>
      <c r="OBF10"/>
      <c r="OBG10"/>
      <c r="OBH10"/>
      <c r="OBI10"/>
      <c r="OBJ10"/>
      <c r="OBK10"/>
      <c r="OBL10"/>
      <c r="OBM10"/>
      <c r="OBN10"/>
      <c r="OBO10"/>
      <c r="OBP10"/>
      <c r="OBQ10"/>
      <c r="OBR10"/>
      <c r="OBS10"/>
      <c r="OBT10"/>
      <c r="OBU10"/>
      <c r="OBV10"/>
      <c r="OBW10"/>
      <c r="OBX10"/>
      <c r="OBY10"/>
      <c r="OBZ10"/>
      <c r="OCA10"/>
      <c r="OCB10"/>
      <c r="OCC10"/>
      <c r="OCD10"/>
      <c r="OCE10"/>
      <c r="OCF10"/>
      <c r="OCG10"/>
      <c r="OCH10"/>
      <c r="OCI10"/>
      <c r="OCJ10"/>
      <c r="OCK10"/>
      <c r="OCL10"/>
      <c r="OCM10"/>
      <c r="OCN10"/>
      <c r="OCO10"/>
      <c r="OCP10"/>
      <c r="OCQ10"/>
      <c r="OCR10"/>
      <c r="OCS10"/>
      <c r="OCT10"/>
      <c r="OCU10"/>
      <c r="OCV10"/>
      <c r="OCW10"/>
      <c r="OCX10"/>
      <c r="OCY10"/>
      <c r="OCZ10"/>
      <c r="ODA10"/>
      <c r="ODB10"/>
      <c r="ODC10"/>
      <c r="ODD10"/>
      <c r="ODE10"/>
      <c r="ODF10"/>
      <c r="ODG10"/>
      <c r="ODH10"/>
      <c r="ODI10"/>
      <c r="ODJ10"/>
      <c r="ODK10"/>
      <c r="ODL10"/>
      <c r="ODM10"/>
      <c r="ODN10"/>
      <c r="ODO10"/>
      <c r="ODP10"/>
      <c r="ODQ10"/>
      <c r="ODR10"/>
      <c r="ODS10"/>
      <c r="ODT10"/>
      <c r="ODU10"/>
      <c r="ODV10"/>
      <c r="ODW10"/>
      <c r="ODX10"/>
      <c r="ODY10"/>
      <c r="ODZ10"/>
      <c r="OEA10"/>
      <c r="OEB10"/>
      <c r="OEC10"/>
      <c r="OED10"/>
      <c r="OEE10"/>
      <c r="OEF10"/>
      <c r="OEG10"/>
      <c r="OEH10"/>
      <c r="OEI10"/>
      <c r="OEJ10"/>
      <c r="OEK10"/>
      <c r="OEL10"/>
      <c r="OEM10"/>
      <c r="OEN10"/>
      <c r="OEO10"/>
      <c r="OEP10"/>
      <c r="OEQ10"/>
      <c r="OER10"/>
      <c r="OES10"/>
      <c r="OET10"/>
      <c r="OEU10"/>
      <c r="OEV10"/>
      <c r="OEW10"/>
      <c r="OEX10"/>
      <c r="OEY10"/>
      <c r="OEZ10"/>
      <c r="OFA10"/>
      <c r="OFB10"/>
      <c r="OFC10"/>
      <c r="OFD10"/>
      <c r="OFE10"/>
      <c r="OFF10"/>
      <c r="OFG10"/>
      <c r="OFH10"/>
      <c r="OFI10"/>
      <c r="OFJ10"/>
      <c r="OFK10"/>
      <c r="OFL10"/>
      <c r="OFM10"/>
      <c r="OFN10"/>
      <c r="OFO10"/>
      <c r="OFP10"/>
      <c r="OFQ10"/>
      <c r="OFR10"/>
      <c r="OFS10"/>
      <c r="OFT10"/>
      <c r="OFU10"/>
      <c r="OFV10"/>
      <c r="OFW10"/>
      <c r="OFX10"/>
      <c r="OFY10"/>
      <c r="OFZ10"/>
      <c r="OGA10"/>
      <c r="OGB10"/>
      <c r="OGC10"/>
      <c r="OGD10"/>
      <c r="OGE10"/>
      <c r="OGF10"/>
      <c r="OGG10"/>
      <c r="OGH10"/>
      <c r="OGI10"/>
      <c r="OGJ10"/>
      <c r="OGK10"/>
      <c r="OGL10"/>
      <c r="OGM10"/>
      <c r="OGN10"/>
      <c r="OGO10"/>
      <c r="OGP10"/>
      <c r="OGQ10"/>
      <c r="OGR10"/>
      <c r="OGS10"/>
      <c r="OGT10"/>
      <c r="OGU10"/>
      <c r="OGV10"/>
      <c r="OGW10"/>
      <c r="OGX10"/>
      <c r="OGY10"/>
      <c r="OGZ10"/>
      <c r="OHA10"/>
      <c r="OHB10"/>
      <c r="OHC10"/>
      <c r="OHD10"/>
      <c r="OHE10"/>
      <c r="OHF10"/>
      <c r="OHG10"/>
      <c r="OHH10"/>
      <c r="OHI10"/>
      <c r="OHJ10"/>
      <c r="OHK10"/>
      <c r="OHL10"/>
      <c r="OHM10"/>
      <c r="OHN10"/>
      <c r="OHO10"/>
      <c r="OHP10"/>
      <c r="OHQ10"/>
      <c r="OHR10"/>
      <c r="OHS10"/>
      <c r="OHT10"/>
      <c r="OHU10"/>
      <c r="OHV10"/>
      <c r="OHW10"/>
      <c r="OHX10"/>
      <c r="OHY10"/>
      <c r="OHZ10"/>
      <c r="OIA10"/>
      <c r="OIB10"/>
      <c r="OIC10"/>
      <c r="OID10"/>
      <c r="OIE10"/>
      <c r="OIF10"/>
      <c r="OIG10"/>
      <c r="OIH10"/>
      <c r="OII10"/>
      <c r="OIJ10"/>
      <c r="OIK10"/>
      <c r="OIL10"/>
    </row>
    <row r="11" spans="1:10386" s="89" customFormat="1" ht="18.75" customHeight="1" thickTop="1" x14ac:dyDescent="0.25">
      <c r="A11" s="86" t="s">
        <v>195</v>
      </c>
      <c r="B11" s="87" t="s">
        <v>7</v>
      </c>
      <c r="C11" s="88"/>
      <c r="D11" s="88">
        <f t="shared" si="1"/>
        <v>-2.8085868524193407E-2</v>
      </c>
      <c r="E11" s="88">
        <f t="shared" ref="E11" si="7">(E10-D10)/D10</f>
        <v>3.0399743619554283E-2</v>
      </c>
      <c r="F11" s="88">
        <f t="shared" ref="F11" si="8">(F10-E10)/E10</f>
        <v>3.1614412875986916E-2</v>
      </c>
      <c r="G11" s="88">
        <f t="shared" ref="G11" si="9">(G10-F10)/F10</f>
        <v>1.4786223337397049E-2</v>
      </c>
      <c r="H11" s="88">
        <f t="shared" ref="H11" si="10">(H10-G10)/G10</f>
        <v>1.3588977607201357E-2</v>
      </c>
      <c r="I11" s="88">
        <f t="shared" ref="I11" si="11">(I10-H10)/H10</f>
        <v>1.5386391324232597E-2</v>
      </c>
      <c r="J11" s="88">
        <f t="shared" ref="J11" si="12">(J10-I10)/I10</f>
        <v>2.2638288371054471E-2</v>
      </c>
      <c r="K11" s="88">
        <f t="shared" ref="K11" si="13">(K10-J10)/J10</f>
        <v>1.6237481987161812E-2</v>
      </c>
      <c r="L11" s="88">
        <f t="shared" ref="L11" si="14">(L10-K10)/K10</f>
        <v>2.8249487831723364E-2</v>
      </c>
      <c r="M11" s="88">
        <f t="shared" ref="M11" si="15">(M10-L10)/L10</f>
        <v>2.8757962809316497E-2</v>
      </c>
      <c r="N11" s="88">
        <f t="shared" ref="N11" si="16">(N10-M10)/M10</f>
        <v>3.1451280536672011E-2</v>
      </c>
      <c r="O11" s="88">
        <f t="shared" ref="O11" si="17">(O10-N10)/N10</f>
        <v>-5.2167779015316322E-2</v>
      </c>
      <c r="P11" s="88">
        <f t="shared" ref="P11" si="18">(P10-O10)/O10</f>
        <v>8.2408123341898509E-2</v>
      </c>
      <c r="Q11" s="88"/>
      <c r="R11" s="88"/>
      <c r="S11" s="88"/>
      <c r="T11" s="88"/>
      <c r="U11" s="88"/>
      <c r="V11" s="88"/>
      <c r="W11" s="88"/>
      <c r="X11" s="88"/>
      <c r="Y11" s="88"/>
      <c r="Z11" s="88"/>
      <c r="AA11" s="88"/>
      <c r="AB11" s="88"/>
      <c r="AC11" s="88"/>
      <c r="AD11" s="88"/>
      <c r="AE11" s="88"/>
      <c r="AF11" s="88"/>
      <c r="AG11" s="88"/>
      <c r="AH11" s="88"/>
      <c r="AI11" s="88"/>
      <c r="AJ11" s="88"/>
      <c r="AK11" s="88"/>
      <c r="AL11" s="88"/>
      <c r="AM11" s="88"/>
      <c r="AN11" s="88"/>
      <c r="AO11" s="88"/>
      <c r="AP11" s="88"/>
      <c r="AQ11" s="88"/>
      <c r="AR11" s="88"/>
      <c r="AS11" s="88"/>
      <c r="AT11" s="88"/>
      <c r="AU11" s="88"/>
      <c r="AV11" s="88"/>
      <c r="AW11" s="88"/>
      <c r="AX11" s="88"/>
      <c r="AY11" s="88"/>
      <c r="AZ11" s="88"/>
      <c r="BA11" s="88"/>
      <c r="BB11" s="88"/>
      <c r="BC11" s="88"/>
      <c r="BD11" s="88"/>
      <c r="BE11" s="88"/>
      <c r="BF11" s="88"/>
      <c r="BG11" s="88"/>
      <c r="BH11" s="88"/>
      <c r="BI11" s="88"/>
      <c r="BJ11" s="88"/>
      <c r="BK11" s="88"/>
      <c r="BL11" s="88"/>
      <c r="BM11" s="88"/>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c r="AMJ11"/>
      <c r="AMK11"/>
      <c r="AML11"/>
      <c r="AMM11"/>
      <c r="AMN11"/>
      <c r="AMO11"/>
      <c r="AMP11"/>
      <c r="AMQ11"/>
      <c r="AMR11"/>
      <c r="AMS11"/>
      <c r="AMT11"/>
      <c r="AMU11"/>
      <c r="AMV11"/>
      <c r="AMW11"/>
      <c r="AMX11"/>
      <c r="AMY11"/>
      <c r="AMZ11"/>
      <c r="ANA11"/>
      <c r="ANB11"/>
      <c r="ANC11"/>
      <c r="AND11"/>
      <c r="ANE11"/>
      <c r="ANF11"/>
      <c r="ANG11"/>
      <c r="ANH11"/>
      <c r="ANI11"/>
      <c r="ANJ11"/>
      <c r="ANK11"/>
      <c r="ANL11"/>
      <c r="ANM11"/>
      <c r="ANN11"/>
      <c r="ANO11"/>
      <c r="ANP11"/>
      <c r="ANQ11"/>
      <c r="ANR11"/>
      <c r="ANS11"/>
      <c r="ANT11"/>
      <c r="ANU11"/>
      <c r="ANV11"/>
      <c r="ANW11"/>
      <c r="ANX11"/>
      <c r="ANY11"/>
      <c r="ANZ11"/>
      <c r="AOA11"/>
      <c r="AOB11"/>
      <c r="AOC11"/>
      <c r="AOD11"/>
      <c r="AOE11"/>
      <c r="AOF11"/>
      <c r="AOG11"/>
      <c r="AOH11"/>
      <c r="AOI11"/>
      <c r="AOJ11"/>
      <c r="AOK11"/>
      <c r="AOL11"/>
      <c r="AOM11"/>
      <c r="AON11"/>
      <c r="AOO11"/>
      <c r="AOP11"/>
      <c r="AOQ11"/>
      <c r="AOR11"/>
      <c r="AOS11"/>
      <c r="AOT11"/>
      <c r="AOU11"/>
      <c r="AOV11"/>
      <c r="AOW11"/>
      <c r="AOX11"/>
      <c r="AOY11"/>
      <c r="AOZ11"/>
      <c r="APA11"/>
      <c r="APB11"/>
      <c r="APC11"/>
      <c r="APD11"/>
      <c r="APE11"/>
      <c r="APF11"/>
      <c r="APG11"/>
      <c r="APH11"/>
      <c r="API11"/>
      <c r="APJ11"/>
      <c r="APK11"/>
      <c r="APL11"/>
      <c r="APM11"/>
      <c r="APN11"/>
      <c r="APO11"/>
      <c r="APP11"/>
      <c r="APQ11"/>
      <c r="APR11"/>
      <c r="APS11"/>
      <c r="APT11"/>
      <c r="APU11"/>
      <c r="APV11"/>
      <c r="APW11"/>
      <c r="APX11"/>
      <c r="APY11"/>
      <c r="APZ11"/>
      <c r="AQA11"/>
      <c r="AQB11"/>
      <c r="AQC11"/>
      <c r="AQD11"/>
      <c r="AQE11"/>
      <c r="AQF11"/>
      <c r="AQG11"/>
      <c r="AQH11"/>
      <c r="AQI11"/>
      <c r="AQJ11"/>
      <c r="AQK11"/>
      <c r="AQL11"/>
      <c r="AQM11"/>
      <c r="AQN11"/>
      <c r="AQO11"/>
      <c r="AQP11"/>
      <c r="AQQ11"/>
      <c r="AQR11"/>
      <c r="AQS11"/>
      <c r="AQT11"/>
      <c r="AQU11"/>
      <c r="AQV11"/>
      <c r="AQW11"/>
      <c r="AQX11"/>
      <c r="AQY11"/>
      <c r="AQZ11"/>
      <c r="ARA11"/>
      <c r="ARB11"/>
      <c r="ARC11"/>
      <c r="ARD11"/>
      <c r="ARE11"/>
      <c r="ARF11"/>
      <c r="ARG11"/>
      <c r="ARH11"/>
      <c r="ARI11"/>
      <c r="ARJ11"/>
      <c r="ARK11"/>
      <c r="ARL11"/>
      <c r="ARM11"/>
      <c r="ARN11"/>
      <c r="ARO11"/>
      <c r="ARP11"/>
      <c r="ARQ11"/>
      <c r="ARR11"/>
      <c r="ARS11"/>
      <c r="ART11"/>
      <c r="ARU11"/>
      <c r="ARV11"/>
      <c r="ARW11"/>
      <c r="ARX11"/>
      <c r="ARY11"/>
      <c r="ARZ11"/>
      <c r="ASA11"/>
      <c r="ASB11"/>
      <c r="ASC11"/>
      <c r="ASD11"/>
      <c r="ASE11"/>
      <c r="ASF11"/>
      <c r="ASG11"/>
      <c r="ASH11"/>
      <c r="ASI11"/>
      <c r="ASJ11"/>
      <c r="ASK11"/>
      <c r="ASL11"/>
      <c r="ASM11"/>
      <c r="ASN11"/>
      <c r="ASO11"/>
      <c r="ASP11"/>
      <c r="ASQ11"/>
      <c r="ASR11"/>
      <c r="ASS11"/>
      <c r="AST11"/>
      <c r="ASU11"/>
      <c r="ASV11"/>
      <c r="ASW11"/>
      <c r="ASX11"/>
      <c r="ASY11"/>
      <c r="ASZ11"/>
      <c r="ATA11"/>
      <c r="ATB11"/>
      <c r="ATC11"/>
      <c r="ATD11"/>
      <c r="ATE11"/>
      <c r="ATF11"/>
      <c r="ATG11"/>
      <c r="ATH11"/>
      <c r="ATI11"/>
      <c r="ATJ11"/>
      <c r="ATK11"/>
      <c r="ATL11"/>
      <c r="ATM11"/>
      <c r="ATN11"/>
      <c r="ATO11"/>
      <c r="ATP11"/>
      <c r="ATQ11"/>
      <c r="ATR11"/>
      <c r="ATS11"/>
      <c r="ATT11"/>
      <c r="ATU11"/>
      <c r="ATV11"/>
      <c r="ATW11"/>
      <c r="ATX11"/>
      <c r="ATY11"/>
      <c r="ATZ11"/>
      <c r="AUA11"/>
      <c r="AUB11"/>
      <c r="AUC11"/>
      <c r="AUD11"/>
      <c r="AUE11"/>
      <c r="AUF11"/>
      <c r="AUG11"/>
      <c r="AUH11"/>
      <c r="AUI11"/>
      <c r="AUJ11"/>
      <c r="AUK11"/>
      <c r="AUL11"/>
      <c r="AUM11"/>
      <c r="AUN11"/>
      <c r="AUO11"/>
      <c r="AUP11"/>
      <c r="AUQ11"/>
      <c r="AUR11"/>
      <c r="AUS11"/>
      <c r="AUT11"/>
      <c r="AUU11"/>
      <c r="AUV11"/>
      <c r="AUW11"/>
      <c r="AUX11"/>
      <c r="AUY11"/>
      <c r="AUZ11"/>
      <c r="AVA11"/>
      <c r="AVB11"/>
      <c r="AVC11"/>
      <c r="AVD11"/>
      <c r="AVE11"/>
      <c r="AVF11"/>
      <c r="AVG11"/>
      <c r="AVH11"/>
      <c r="AVI11"/>
      <c r="AVJ11"/>
      <c r="AVK11"/>
      <c r="AVL11"/>
      <c r="AVM11"/>
      <c r="AVN11"/>
      <c r="AVO11"/>
      <c r="AVP11"/>
      <c r="AVQ11"/>
      <c r="AVR11"/>
      <c r="AVS11"/>
      <c r="AVT11"/>
      <c r="AVU11"/>
      <c r="AVV11"/>
      <c r="AVW11"/>
      <c r="AVX11"/>
      <c r="AVY11"/>
      <c r="AVZ11"/>
      <c r="AWA11"/>
      <c r="AWB11"/>
      <c r="AWC11"/>
      <c r="AWD11"/>
      <c r="AWE11"/>
      <c r="AWF11"/>
      <c r="AWG11"/>
      <c r="AWH11"/>
      <c r="AWI11"/>
      <c r="AWJ11"/>
      <c r="AWK11"/>
      <c r="AWL11"/>
      <c r="AWM11"/>
      <c r="AWN11"/>
      <c r="AWO11"/>
      <c r="AWP11"/>
      <c r="AWQ11"/>
      <c r="AWR11"/>
      <c r="AWS11"/>
      <c r="AWT11"/>
      <c r="AWU11"/>
      <c r="AWV11"/>
      <c r="AWW11"/>
      <c r="AWX11"/>
      <c r="AWY11"/>
      <c r="AWZ11"/>
      <c r="AXA11"/>
      <c r="AXB11"/>
      <c r="AXC11"/>
      <c r="AXD11"/>
      <c r="AXE11"/>
      <c r="AXF11"/>
      <c r="AXG11"/>
      <c r="AXH11"/>
      <c r="AXI11"/>
      <c r="AXJ11"/>
      <c r="AXK11"/>
      <c r="AXL11"/>
      <c r="AXM11"/>
      <c r="AXN11"/>
      <c r="AXO11"/>
      <c r="AXP11"/>
      <c r="AXQ11"/>
      <c r="AXR11"/>
      <c r="AXS11"/>
      <c r="AXT11"/>
      <c r="AXU11"/>
      <c r="AXV11"/>
      <c r="AXW11"/>
      <c r="AXX11"/>
      <c r="AXY11"/>
      <c r="AXZ11"/>
      <c r="AYA11"/>
      <c r="AYB11"/>
      <c r="AYC11"/>
      <c r="AYD11"/>
      <c r="AYE11"/>
      <c r="AYF11"/>
      <c r="AYG11"/>
      <c r="AYH11"/>
      <c r="AYI11"/>
      <c r="AYJ11"/>
      <c r="AYK11"/>
      <c r="AYL11"/>
      <c r="AYM11"/>
      <c r="AYN11"/>
      <c r="AYO11"/>
      <c r="AYP11"/>
      <c r="AYQ11"/>
      <c r="AYR11"/>
      <c r="AYS11"/>
      <c r="AYT11"/>
      <c r="AYU11"/>
      <c r="AYV11"/>
      <c r="AYW11"/>
      <c r="AYX11"/>
      <c r="AYY11"/>
      <c r="AYZ11"/>
      <c r="AZA11"/>
      <c r="AZB11"/>
      <c r="AZC11"/>
      <c r="AZD11"/>
      <c r="AZE11"/>
      <c r="AZF11"/>
      <c r="AZG11"/>
      <c r="AZH11"/>
      <c r="AZI11"/>
      <c r="AZJ11"/>
      <c r="AZK11"/>
      <c r="AZL11"/>
      <c r="AZM11"/>
      <c r="AZN11"/>
      <c r="AZO11"/>
      <c r="AZP11"/>
      <c r="AZQ11"/>
      <c r="AZR11"/>
      <c r="AZS11"/>
      <c r="AZT11"/>
      <c r="AZU11"/>
      <c r="AZV11"/>
      <c r="AZW11"/>
      <c r="AZX11"/>
      <c r="AZY11"/>
      <c r="AZZ11"/>
      <c r="BAA11"/>
      <c r="BAB11"/>
      <c r="BAC11"/>
      <c r="BAD11"/>
      <c r="BAE11"/>
      <c r="BAF11"/>
      <c r="BAG11"/>
      <c r="BAH11"/>
      <c r="BAI11"/>
      <c r="BAJ11"/>
      <c r="BAK11"/>
      <c r="BAL11"/>
      <c r="BAM11"/>
      <c r="BAN11"/>
      <c r="BAO11"/>
      <c r="BAP11"/>
      <c r="BAQ11"/>
      <c r="BAR11"/>
      <c r="BAS11"/>
      <c r="BAT11"/>
      <c r="BAU11"/>
      <c r="BAV11"/>
      <c r="BAW11"/>
      <c r="BAX11"/>
      <c r="BAY11"/>
      <c r="BAZ11"/>
      <c r="BBA11"/>
      <c r="BBB11"/>
      <c r="BBC11"/>
      <c r="BBD11"/>
      <c r="BBE11"/>
      <c r="BBF11"/>
      <c r="BBG11"/>
      <c r="BBH11"/>
      <c r="BBI11"/>
      <c r="BBJ11"/>
      <c r="BBK11"/>
      <c r="BBL11"/>
      <c r="BBM11"/>
      <c r="BBN11"/>
      <c r="BBO11"/>
      <c r="BBP11"/>
      <c r="BBQ11"/>
      <c r="BBR11"/>
      <c r="BBS11"/>
      <c r="BBT11"/>
      <c r="BBU11"/>
      <c r="BBV11"/>
      <c r="BBW11"/>
      <c r="BBX11"/>
      <c r="BBY11"/>
      <c r="BBZ11"/>
      <c r="BCA11"/>
      <c r="BCB11"/>
      <c r="BCC11"/>
      <c r="BCD11"/>
      <c r="BCE11"/>
      <c r="BCF11"/>
      <c r="BCG11"/>
      <c r="BCH11"/>
      <c r="BCI11"/>
      <c r="BCJ11"/>
      <c r="BCK11"/>
      <c r="BCL11"/>
      <c r="BCM11"/>
      <c r="BCN11"/>
      <c r="BCO11"/>
      <c r="BCP11"/>
      <c r="BCQ11"/>
      <c r="BCR11"/>
      <c r="BCS11"/>
      <c r="BCT11"/>
      <c r="BCU11"/>
      <c r="BCV11"/>
      <c r="BCW11"/>
      <c r="BCX11"/>
      <c r="BCY11"/>
      <c r="BCZ11"/>
      <c r="BDA11"/>
      <c r="BDB11"/>
      <c r="BDC11"/>
      <c r="BDD11"/>
      <c r="BDE11"/>
      <c r="BDF11"/>
      <c r="BDG11"/>
      <c r="BDH11"/>
      <c r="BDI11"/>
      <c r="BDJ11"/>
      <c r="BDK11"/>
      <c r="BDL11"/>
      <c r="BDM11"/>
      <c r="BDN11"/>
      <c r="BDO11"/>
      <c r="BDP11"/>
      <c r="BDQ11"/>
      <c r="BDR11"/>
      <c r="BDS11"/>
      <c r="BDT11"/>
      <c r="BDU11"/>
      <c r="BDV11"/>
      <c r="BDW11"/>
      <c r="BDX11"/>
      <c r="BDY11"/>
      <c r="BDZ11"/>
      <c r="BEA11"/>
      <c r="BEB11"/>
      <c r="BEC11"/>
      <c r="BED11"/>
      <c r="BEE11"/>
      <c r="BEF11"/>
      <c r="BEG11"/>
      <c r="BEH11"/>
      <c r="BEI11"/>
      <c r="BEJ11"/>
      <c r="BEK11"/>
      <c r="BEL11"/>
      <c r="BEM11"/>
      <c r="BEN11"/>
      <c r="BEO11"/>
      <c r="BEP11"/>
      <c r="BEQ11"/>
      <c r="BER11"/>
      <c r="BES11"/>
      <c r="BET11"/>
      <c r="BEU11"/>
      <c r="BEV11"/>
      <c r="BEW11"/>
      <c r="BEX11"/>
      <c r="BEY11"/>
      <c r="BEZ11"/>
      <c r="BFA11"/>
      <c r="BFB11"/>
      <c r="BFC11"/>
      <c r="BFD11"/>
      <c r="BFE11"/>
      <c r="BFF11"/>
      <c r="BFG11"/>
      <c r="BFH11"/>
      <c r="BFI11"/>
      <c r="BFJ11"/>
      <c r="BFK11"/>
      <c r="BFL11"/>
      <c r="BFM11"/>
      <c r="BFN11"/>
      <c r="BFO11"/>
      <c r="BFP11"/>
      <c r="BFQ11"/>
      <c r="BFR11"/>
      <c r="BFS11"/>
      <c r="BFT11"/>
      <c r="BFU11"/>
      <c r="BFV11"/>
      <c r="BFW11"/>
      <c r="BFX11"/>
      <c r="BFY11"/>
      <c r="BFZ11"/>
      <c r="BGA11"/>
      <c r="BGB11"/>
      <c r="BGC11"/>
      <c r="BGD11"/>
      <c r="BGE11"/>
      <c r="BGF11"/>
      <c r="BGG11"/>
      <c r="BGH11"/>
      <c r="BGI11"/>
      <c r="BGJ11"/>
      <c r="BGK11"/>
      <c r="BGL11"/>
      <c r="BGM11"/>
      <c r="BGN11"/>
      <c r="BGO11"/>
      <c r="BGP11"/>
      <c r="BGQ11"/>
      <c r="BGR11"/>
      <c r="BGS11"/>
      <c r="BGT11"/>
      <c r="BGU11"/>
      <c r="BGV11"/>
      <c r="BGW11"/>
      <c r="BGX11"/>
      <c r="BGY11"/>
      <c r="BGZ11"/>
      <c r="BHA11"/>
      <c r="BHB11"/>
      <c r="BHC11"/>
      <c r="BHD11"/>
      <c r="BHE11"/>
      <c r="BHF11"/>
      <c r="BHG11"/>
      <c r="BHH11"/>
      <c r="BHI11"/>
      <c r="BHJ11"/>
      <c r="BHK11"/>
      <c r="BHL11"/>
      <c r="BHM11"/>
      <c r="BHN11"/>
      <c r="BHO11"/>
      <c r="BHP11"/>
      <c r="BHQ11"/>
      <c r="BHR11"/>
      <c r="BHS11"/>
      <c r="BHT11"/>
      <c r="BHU11"/>
      <c r="BHV11"/>
      <c r="BHW11"/>
      <c r="BHX11"/>
      <c r="BHY11"/>
      <c r="BHZ11"/>
      <c r="BIA11"/>
      <c r="BIB11"/>
      <c r="BIC11"/>
      <c r="BID11"/>
      <c r="BIE11"/>
      <c r="BIF11"/>
      <c r="BIG11"/>
      <c r="BIH11"/>
      <c r="BII11"/>
      <c r="BIJ11"/>
      <c r="BIK11"/>
      <c r="BIL11"/>
      <c r="BIM11"/>
      <c r="BIN11"/>
      <c r="BIO11"/>
      <c r="BIP11"/>
      <c r="BIQ11"/>
      <c r="BIR11"/>
      <c r="BIS11"/>
      <c r="BIT11"/>
      <c r="BIU11"/>
      <c r="BIV11"/>
      <c r="BIW11"/>
      <c r="BIX11"/>
      <c r="BIY11"/>
      <c r="BIZ11"/>
      <c r="BJA11"/>
      <c r="BJB11"/>
      <c r="BJC11"/>
      <c r="BJD11"/>
      <c r="BJE11"/>
      <c r="BJF11"/>
      <c r="BJG11"/>
      <c r="BJH11"/>
      <c r="BJI11"/>
      <c r="BJJ11"/>
      <c r="BJK11"/>
      <c r="BJL11"/>
      <c r="BJM11"/>
      <c r="BJN11"/>
      <c r="BJO11"/>
      <c r="BJP11"/>
      <c r="BJQ11"/>
      <c r="BJR11"/>
      <c r="BJS11"/>
      <c r="BJT11"/>
      <c r="BJU11"/>
      <c r="BJV11"/>
      <c r="BJW11"/>
      <c r="BJX11"/>
      <c r="BJY11"/>
      <c r="BJZ11"/>
      <c r="BKA11"/>
      <c r="BKB11"/>
      <c r="BKC11"/>
      <c r="BKD11"/>
      <c r="BKE11"/>
      <c r="BKF11"/>
      <c r="BKG11"/>
      <c r="BKH11"/>
      <c r="BKI11"/>
      <c r="BKJ11"/>
      <c r="BKK11"/>
      <c r="BKL11"/>
      <c r="BKM11"/>
      <c r="BKN11"/>
      <c r="BKO11"/>
      <c r="BKP11"/>
      <c r="BKQ11"/>
      <c r="BKR11"/>
      <c r="BKS11"/>
      <c r="BKT11"/>
      <c r="BKU11"/>
      <c r="BKV11"/>
      <c r="BKW11"/>
      <c r="BKX11"/>
      <c r="BKY11"/>
      <c r="BKZ11"/>
      <c r="BLA11"/>
      <c r="BLB11"/>
      <c r="BLC11"/>
      <c r="BLD11"/>
      <c r="BLE11"/>
      <c r="BLF11"/>
      <c r="BLG11"/>
      <c r="BLH11"/>
      <c r="BLI11"/>
      <c r="BLJ11"/>
      <c r="BLK11"/>
      <c r="BLL11"/>
      <c r="BLM11"/>
      <c r="BLN11"/>
      <c r="BLO11"/>
      <c r="BLP11"/>
      <c r="BLQ11"/>
      <c r="BLR11"/>
      <c r="BLS11"/>
      <c r="BLT11"/>
      <c r="BLU11"/>
      <c r="BLV11"/>
      <c r="BLW11"/>
      <c r="BLX11"/>
      <c r="BLY11"/>
      <c r="BLZ11"/>
      <c r="BMA11"/>
      <c r="BMB11"/>
      <c r="BMC11"/>
      <c r="BMD11"/>
      <c r="BME11"/>
      <c r="BMF11"/>
      <c r="BMG11"/>
      <c r="BMH11"/>
      <c r="BMI11"/>
      <c r="BMJ11"/>
      <c r="BMK11"/>
      <c r="BML11"/>
      <c r="BMM11"/>
      <c r="BMN11"/>
      <c r="BMO11"/>
      <c r="BMP11"/>
      <c r="BMQ11"/>
      <c r="BMR11"/>
      <c r="BMS11"/>
      <c r="BMT11"/>
      <c r="BMU11"/>
      <c r="BMV11"/>
      <c r="BMW11"/>
      <c r="BMX11"/>
      <c r="BMY11"/>
      <c r="BMZ11"/>
      <c r="BNA11"/>
      <c r="BNB11"/>
      <c r="BNC11"/>
      <c r="BND11"/>
      <c r="BNE11"/>
      <c r="BNF11"/>
      <c r="BNG11"/>
      <c r="BNH11"/>
      <c r="BNI11"/>
      <c r="BNJ11"/>
      <c r="BNK11"/>
      <c r="BNL11"/>
      <c r="BNM11"/>
      <c r="BNN11"/>
      <c r="BNO11"/>
      <c r="BNP11"/>
      <c r="BNQ11"/>
      <c r="BNR11"/>
      <c r="BNS11"/>
      <c r="BNT11"/>
      <c r="BNU11"/>
      <c r="BNV11"/>
      <c r="BNW11"/>
      <c r="BNX11"/>
      <c r="BNY11"/>
      <c r="BNZ11"/>
      <c r="BOA11"/>
      <c r="BOB11"/>
      <c r="BOC11"/>
      <c r="BOD11"/>
      <c r="BOE11"/>
      <c r="BOF11"/>
      <c r="BOG11"/>
      <c r="BOH11"/>
      <c r="BOI11"/>
      <c r="BOJ11"/>
      <c r="BOK11"/>
      <c r="BOL11"/>
      <c r="BOM11"/>
      <c r="BON11"/>
      <c r="BOO11"/>
      <c r="BOP11"/>
      <c r="BOQ11"/>
      <c r="BOR11"/>
      <c r="BOS11"/>
      <c r="BOT11"/>
      <c r="BOU11"/>
      <c r="BOV11"/>
      <c r="BOW11"/>
      <c r="BOX11"/>
      <c r="BOY11"/>
      <c r="BOZ11"/>
      <c r="BPA11"/>
      <c r="BPB11"/>
      <c r="BPC11"/>
      <c r="BPD11"/>
      <c r="BPE11"/>
      <c r="BPF11"/>
      <c r="BPG11"/>
      <c r="BPH11"/>
      <c r="BPI11"/>
      <c r="BPJ11"/>
      <c r="BPK11"/>
      <c r="BPL11"/>
      <c r="BPM11"/>
      <c r="BPN11"/>
      <c r="BPO11"/>
      <c r="BPP11"/>
      <c r="BPQ11"/>
      <c r="BPR11"/>
      <c r="BPS11"/>
      <c r="BPT11"/>
      <c r="BPU11"/>
      <c r="BPV11"/>
      <c r="BPW11"/>
      <c r="BPX11"/>
      <c r="BPY11"/>
      <c r="BPZ11"/>
      <c r="BQA11"/>
      <c r="BQB11"/>
      <c r="BQC11"/>
      <c r="BQD11"/>
      <c r="BQE11"/>
      <c r="BQF11"/>
      <c r="BQG11"/>
      <c r="BQH11"/>
      <c r="BQI11"/>
      <c r="BQJ11"/>
      <c r="BQK11"/>
      <c r="BQL11"/>
      <c r="BQM11"/>
      <c r="BQN11"/>
      <c r="BQO11"/>
      <c r="BQP11"/>
      <c r="BQQ11"/>
      <c r="BQR11"/>
      <c r="BQS11"/>
      <c r="BQT11"/>
      <c r="BQU11"/>
      <c r="BQV11"/>
      <c r="BQW11"/>
      <c r="BQX11"/>
      <c r="BQY11"/>
      <c r="BQZ11"/>
      <c r="BRA11"/>
      <c r="BRB11"/>
      <c r="BRC11"/>
      <c r="BRD11"/>
      <c r="BRE11"/>
      <c r="BRF11"/>
      <c r="BRG11"/>
      <c r="BRH11"/>
      <c r="BRI11"/>
      <c r="BRJ11"/>
      <c r="BRK11"/>
      <c r="BRL11"/>
      <c r="BRM11"/>
      <c r="BRN11"/>
      <c r="BRO11"/>
      <c r="BRP11"/>
      <c r="BRQ11"/>
      <c r="BRR11"/>
      <c r="BRS11"/>
      <c r="BRT11"/>
      <c r="BRU11"/>
      <c r="BRV11"/>
      <c r="BRW11"/>
      <c r="BRX11"/>
      <c r="BRY11"/>
      <c r="BRZ11"/>
      <c r="BSA11"/>
      <c r="BSB11"/>
      <c r="BSC11"/>
      <c r="BSD11"/>
      <c r="BSE11"/>
      <c r="BSF11"/>
      <c r="BSG11"/>
      <c r="BSH11"/>
      <c r="BSI11"/>
      <c r="BSJ11"/>
      <c r="BSK11"/>
      <c r="BSL11"/>
      <c r="BSM11"/>
      <c r="BSN11"/>
      <c r="BSO11"/>
      <c r="BSP11"/>
      <c r="BSQ11"/>
      <c r="BSR11"/>
      <c r="BSS11"/>
      <c r="BST11"/>
      <c r="BSU11"/>
      <c r="BSV11"/>
      <c r="BSW11"/>
      <c r="BSX11"/>
      <c r="BSY11"/>
      <c r="BSZ11"/>
      <c r="BTA11"/>
      <c r="BTB11"/>
      <c r="BTC11"/>
      <c r="BTD11"/>
      <c r="BTE11"/>
      <c r="BTF11"/>
      <c r="BTG11"/>
      <c r="BTH11"/>
      <c r="BTI11"/>
      <c r="BTJ11"/>
      <c r="BTK11"/>
      <c r="BTL11"/>
      <c r="BTM11"/>
      <c r="BTN11"/>
      <c r="BTO11"/>
      <c r="BTP11"/>
      <c r="BTQ11"/>
      <c r="BTR11"/>
      <c r="BTS11"/>
      <c r="BTT11"/>
      <c r="BTU11"/>
      <c r="BTV11"/>
      <c r="BTW11"/>
      <c r="BTX11"/>
      <c r="BTY11"/>
      <c r="BTZ11"/>
      <c r="BUA11"/>
      <c r="BUB11"/>
      <c r="BUC11"/>
      <c r="BUD11"/>
      <c r="BUE11"/>
      <c r="BUF11"/>
      <c r="BUG11"/>
      <c r="BUH11"/>
      <c r="BUI11"/>
      <c r="BUJ11"/>
      <c r="BUK11"/>
      <c r="BUL11"/>
      <c r="BUM11"/>
      <c r="BUN11"/>
      <c r="BUO11"/>
      <c r="BUP11"/>
      <c r="BUQ11"/>
      <c r="BUR11"/>
      <c r="BUS11"/>
      <c r="BUT11"/>
      <c r="BUU11"/>
      <c r="BUV11"/>
      <c r="BUW11"/>
      <c r="BUX11"/>
      <c r="BUY11"/>
      <c r="BUZ11"/>
      <c r="BVA11"/>
      <c r="BVB11"/>
      <c r="BVC11"/>
      <c r="BVD11"/>
      <c r="BVE11"/>
      <c r="BVF11"/>
      <c r="BVG11"/>
      <c r="BVH11"/>
      <c r="BVI11"/>
      <c r="BVJ11"/>
      <c r="BVK11"/>
      <c r="BVL11"/>
      <c r="BVM11"/>
      <c r="BVN11"/>
      <c r="BVO11"/>
      <c r="BVP11"/>
      <c r="BVQ11"/>
      <c r="BVR11"/>
      <c r="BVS11"/>
      <c r="BVT11"/>
      <c r="BVU11"/>
      <c r="BVV11"/>
      <c r="BVW11"/>
      <c r="BVX11"/>
      <c r="BVY11"/>
      <c r="BVZ11"/>
      <c r="BWA11"/>
      <c r="BWB11"/>
      <c r="BWC11"/>
      <c r="BWD11"/>
      <c r="BWE11"/>
      <c r="BWF11"/>
      <c r="BWG11"/>
      <c r="BWH11"/>
      <c r="BWI11"/>
      <c r="BWJ11"/>
      <c r="BWK11"/>
      <c r="BWL11"/>
      <c r="BWM11"/>
      <c r="BWN11"/>
      <c r="BWO11"/>
      <c r="BWP11"/>
      <c r="BWQ11"/>
      <c r="BWR11"/>
      <c r="BWS11"/>
      <c r="BWT11"/>
      <c r="BWU11"/>
      <c r="BWV11"/>
      <c r="BWW11"/>
      <c r="BWX11"/>
      <c r="BWY11"/>
      <c r="BWZ11"/>
      <c r="BXA11"/>
      <c r="BXB11"/>
      <c r="BXC11"/>
      <c r="BXD11"/>
      <c r="BXE11"/>
      <c r="BXF11"/>
      <c r="BXG11"/>
      <c r="BXH11"/>
      <c r="BXI11"/>
      <c r="BXJ11"/>
      <c r="BXK11"/>
      <c r="BXL11"/>
      <c r="BXM11"/>
      <c r="BXN11"/>
      <c r="BXO11"/>
      <c r="BXP11"/>
      <c r="BXQ11"/>
      <c r="BXR11"/>
      <c r="BXS11"/>
      <c r="BXT11"/>
      <c r="BXU11"/>
      <c r="BXV11"/>
      <c r="BXW11"/>
      <c r="BXX11"/>
      <c r="BXY11"/>
      <c r="BXZ11"/>
      <c r="BYA11"/>
      <c r="BYB11"/>
      <c r="BYC11"/>
      <c r="BYD11"/>
      <c r="BYE11"/>
      <c r="BYF11"/>
      <c r="BYG11"/>
      <c r="BYH11"/>
      <c r="BYI11"/>
      <c r="BYJ11"/>
      <c r="BYK11"/>
      <c r="BYL11"/>
      <c r="BYM11"/>
      <c r="BYN11"/>
      <c r="BYO11"/>
      <c r="BYP11"/>
      <c r="BYQ11"/>
      <c r="BYR11"/>
      <c r="BYS11"/>
      <c r="BYT11"/>
      <c r="BYU11"/>
      <c r="BYV11"/>
      <c r="BYW11"/>
      <c r="BYX11"/>
      <c r="BYY11"/>
      <c r="BYZ11"/>
      <c r="BZA11"/>
      <c r="BZB11"/>
      <c r="BZC11"/>
      <c r="BZD11"/>
      <c r="BZE11"/>
      <c r="BZF11"/>
      <c r="BZG11"/>
      <c r="BZH11"/>
      <c r="BZI11"/>
      <c r="BZJ11"/>
      <c r="BZK11"/>
      <c r="BZL11"/>
      <c r="BZM11"/>
      <c r="BZN11"/>
      <c r="BZO11"/>
      <c r="BZP11"/>
      <c r="BZQ11"/>
      <c r="BZR11"/>
      <c r="BZS11"/>
      <c r="BZT11"/>
      <c r="BZU11"/>
      <c r="BZV11"/>
      <c r="BZW11"/>
      <c r="BZX11"/>
      <c r="BZY11"/>
      <c r="BZZ11"/>
      <c r="CAA11"/>
      <c r="CAB11"/>
      <c r="CAC11"/>
      <c r="CAD11"/>
      <c r="CAE11"/>
      <c r="CAF11"/>
      <c r="CAG11"/>
      <c r="CAH11"/>
      <c r="CAI11"/>
      <c r="CAJ11"/>
      <c r="CAK11"/>
      <c r="CAL11"/>
      <c r="CAM11"/>
      <c r="CAN11"/>
      <c r="CAO11"/>
      <c r="CAP11"/>
      <c r="CAQ11"/>
      <c r="CAR11"/>
      <c r="CAS11"/>
      <c r="CAT11"/>
      <c r="CAU11"/>
      <c r="CAV11"/>
      <c r="CAW11"/>
      <c r="CAX11"/>
      <c r="CAY11"/>
      <c r="CAZ11"/>
      <c r="CBA11"/>
      <c r="CBB11"/>
      <c r="CBC11"/>
      <c r="CBD11"/>
      <c r="CBE11"/>
      <c r="CBF11"/>
      <c r="CBG11"/>
      <c r="CBH11"/>
      <c r="CBI11"/>
      <c r="CBJ11"/>
      <c r="CBK11"/>
      <c r="CBL11"/>
      <c r="CBM11"/>
      <c r="CBN11"/>
      <c r="CBO11"/>
      <c r="CBP11"/>
      <c r="CBQ11"/>
      <c r="CBR11"/>
      <c r="CBS11"/>
      <c r="CBT11"/>
      <c r="CBU11"/>
      <c r="CBV11"/>
      <c r="CBW11"/>
      <c r="CBX11"/>
      <c r="CBY11"/>
      <c r="CBZ11"/>
      <c r="CCA11"/>
      <c r="CCB11"/>
      <c r="CCC11"/>
      <c r="CCD11"/>
      <c r="CCE11"/>
      <c r="CCF11"/>
      <c r="CCG11"/>
      <c r="CCH11"/>
      <c r="CCI11"/>
      <c r="CCJ11"/>
      <c r="CCK11"/>
      <c r="CCL11"/>
      <c r="CCM11"/>
      <c r="CCN11"/>
      <c r="CCO11"/>
      <c r="CCP11"/>
      <c r="CCQ11"/>
      <c r="CCR11"/>
      <c r="CCS11"/>
      <c r="CCT11"/>
      <c r="CCU11"/>
      <c r="CCV11"/>
      <c r="CCW11"/>
      <c r="CCX11"/>
      <c r="CCY11"/>
      <c r="CCZ11"/>
      <c r="CDA11"/>
      <c r="CDB11"/>
      <c r="CDC11"/>
      <c r="CDD11"/>
      <c r="CDE11"/>
      <c r="CDF11"/>
      <c r="CDG11"/>
      <c r="CDH11"/>
      <c r="CDI11"/>
      <c r="CDJ11"/>
      <c r="CDK11"/>
      <c r="CDL11"/>
      <c r="CDM11"/>
      <c r="CDN11"/>
      <c r="CDO11"/>
      <c r="CDP11"/>
      <c r="CDQ11"/>
      <c r="CDR11"/>
      <c r="CDS11"/>
      <c r="CDT11"/>
      <c r="CDU11"/>
      <c r="CDV11"/>
      <c r="CDW11"/>
      <c r="CDX11"/>
      <c r="CDY11"/>
      <c r="CDZ11"/>
      <c r="CEA11"/>
      <c r="CEB11"/>
      <c r="CEC11"/>
      <c r="CED11"/>
      <c r="CEE11"/>
      <c r="CEF11"/>
      <c r="CEG11"/>
      <c r="CEH11"/>
      <c r="CEI11"/>
      <c r="CEJ11"/>
      <c r="CEK11"/>
      <c r="CEL11"/>
      <c r="CEM11"/>
      <c r="CEN11"/>
      <c r="CEO11"/>
      <c r="CEP11"/>
      <c r="CEQ11"/>
      <c r="CER11"/>
      <c r="CES11"/>
      <c r="CET11"/>
      <c r="CEU11"/>
      <c r="CEV11"/>
      <c r="CEW11"/>
      <c r="CEX11"/>
      <c r="CEY11"/>
      <c r="CEZ11"/>
      <c r="CFA11"/>
      <c r="CFB11"/>
      <c r="CFC11"/>
      <c r="CFD11"/>
      <c r="CFE11"/>
      <c r="CFF11"/>
      <c r="CFG11"/>
      <c r="CFH11"/>
      <c r="CFI11"/>
      <c r="CFJ11"/>
      <c r="CFK11"/>
      <c r="CFL11"/>
      <c r="CFM11"/>
      <c r="CFN11"/>
      <c r="CFO11"/>
      <c r="CFP11"/>
      <c r="CFQ11"/>
      <c r="CFR11"/>
      <c r="CFS11"/>
      <c r="CFT11"/>
      <c r="CFU11"/>
      <c r="CFV11"/>
      <c r="CFW11"/>
      <c r="CFX11"/>
      <c r="CFY11"/>
      <c r="CFZ11"/>
      <c r="CGA11"/>
      <c r="CGB11"/>
      <c r="CGC11"/>
      <c r="CGD11"/>
      <c r="CGE11"/>
      <c r="CGF11"/>
      <c r="CGG11"/>
      <c r="CGH11"/>
      <c r="CGI11"/>
      <c r="CGJ11"/>
      <c r="CGK11"/>
      <c r="CGL11"/>
      <c r="CGM11"/>
      <c r="CGN11"/>
      <c r="CGO11"/>
      <c r="CGP11"/>
      <c r="CGQ11"/>
      <c r="CGR11"/>
      <c r="CGS11"/>
      <c r="CGT11"/>
      <c r="CGU11"/>
      <c r="CGV11"/>
      <c r="CGW11"/>
      <c r="CGX11"/>
      <c r="CGY11"/>
      <c r="CGZ11"/>
      <c r="CHA11"/>
      <c r="CHB11"/>
      <c r="CHC11"/>
      <c r="CHD11"/>
      <c r="CHE11"/>
      <c r="CHF11"/>
      <c r="CHG11"/>
      <c r="CHH11"/>
      <c r="CHI11"/>
      <c r="CHJ11"/>
      <c r="CHK11"/>
      <c r="CHL11"/>
      <c r="CHM11"/>
      <c r="CHN11"/>
      <c r="CHO11"/>
      <c r="CHP11"/>
      <c r="CHQ11"/>
      <c r="CHR11"/>
      <c r="CHS11"/>
      <c r="CHT11"/>
      <c r="CHU11"/>
      <c r="CHV11"/>
      <c r="CHW11"/>
      <c r="CHX11"/>
      <c r="CHY11"/>
      <c r="CHZ11"/>
      <c r="CIA11"/>
      <c r="CIB11"/>
      <c r="CIC11"/>
      <c r="CID11"/>
      <c r="CIE11"/>
      <c r="CIF11"/>
      <c r="CIG11"/>
      <c r="CIH11"/>
      <c r="CII11"/>
      <c r="CIJ11"/>
      <c r="CIK11"/>
      <c r="CIL11"/>
      <c r="CIM11"/>
      <c r="CIN11"/>
      <c r="CIO11"/>
      <c r="CIP11"/>
      <c r="CIQ11"/>
      <c r="CIR11"/>
      <c r="CIS11"/>
      <c r="CIT11"/>
      <c r="CIU11"/>
      <c r="CIV11"/>
      <c r="CIW11"/>
      <c r="CIX11"/>
      <c r="CIY11"/>
      <c r="CIZ11"/>
      <c r="CJA11"/>
      <c r="CJB11"/>
      <c r="CJC11"/>
      <c r="CJD11"/>
      <c r="CJE11"/>
      <c r="CJF11"/>
      <c r="CJG11"/>
      <c r="CJH11"/>
      <c r="CJI11"/>
      <c r="CJJ11"/>
      <c r="CJK11"/>
      <c r="CJL11"/>
      <c r="CJM11"/>
      <c r="CJN11"/>
      <c r="CJO11"/>
      <c r="CJP11"/>
      <c r="CJQ11"/>
      <c r="CJR11"/>
      <c r="CJS11"/>
      <c r="CJT11"/>
      <c r="CJU11"/>
      <c r="CJV11"/>
      <c r="CJW11"/>
      <c r="CJX11"/>
      <c r="CJY11"/>
      <c r="CJZ11"/>
      <c r="CKA11"/>
      <c r="CKB11"/>
      <c r="CKC11"/>
      <c r="CKD11"/>
      <c r="CKE11"/>
      <c r="CKF11"/>
      <c r="CKG11"/>
      <c r="CKH11"/>
      <c r="CKI11"/>
      <c r="CKJ11"/>
      <c r="CKK11"/>
      <c r="CKL11"/>
      <c r="CKM11"/>
      <c r="CKN11"/>
      <c r="CKO11"/>
      <c r="CKP11"/>
      <c r="CKQ11"/>
      <c r="CKR11"/>
      <c r="CKS11"/>
      <c r="CKT11"/>
      <c r="CKU11"/>
      <c r="CKV11"/>
      <c r="CKW11"/>
      <c r="CKX11"/>
      <c r="CKY11"/>
      <c r="CKZ11"/>
      <c r="CLA11"/>
      <c r="CLB11"/>
      <c r="CLC11"/>
      <c r="CLD11"/>
      <c r="CLE11"/>
      <c r="CLF11"/>
      <c r="CLG11"/>
      <c r="CLH11"/>
      <c r="CLI11"/>
      <c r="CLJ11"/>
      <c r="CLK11"/>
      <c r="CLL11"/>
      <c r="CLM11"/>
      <c r="CLN11"/>
      <c r="CLO11"/>
      <c r="CLP11"/>
      <c r="CLQ11"/>
      <c r="CLR11"/>
      <c r="CLS11"/>
      <c r="CLT11"/>
      <c r="CLU11"/>
      <c r="CLV11"/>
      <c r="CLW11"/>
      <c r="CLX11"/>
      <c r="CLY11"/>
      <c r="CLZ11"/>
      <c r="CMA11"/>
      <c r="CMB11"/>
      <c r="CMC11"/>
      <c r="CMD11"/>
      <c r="CME11"/>
      <c r="CMF11"/>
      <c r="CMG11"/>
      <c r="CMH11"/>
      <c r="CMI11"/>
      <c r="CMJ11"/>
      <c r="CMK11"/>
      <c r="CML11"/>
      <c r="CMM11"/>
      <c r="CMN11"/>
      <c r="CMO11"/>
      <c r="CMP11"/>
      <c r="CMQ11"/>
      <c r="CMR11"/>
      <c r="CMS11"/>
      <c r="CMT11"/>
      <c r="CMU11"/>
      <c r="CMV11"/>
      <c r="CMW11"/>
      <c r="CMX11"/>
      <c r="CMY11"/>
      <c r="CMZ11"/>
      <c r="CNA11"/>
      <c r="CNB11"/>
      <c r="CNC11"/>
      <c r="CND11"/>
      <c r="CNE11"/>
      <c r="CNF11"/>
      <c r="CNG11"/>
      <c r="CNH11"/>
      <c r="CNI11"/>
      <c r="CNJ11"/>
      <c r="CNK11"/>
      <c r="CNL11"/>
      <c r="CNM11"/>
      <c r="CNN11"/>
      <c r="CNO11"/>
      <c r="CNP11"/>
      <c r="CNQ11"/>
      <c r="CNR11"/>
      <c r="CNS11"/>
      <c r="CNT11"/>
      <c r="CNU11"/>
      <c r="CNV11"/>
      <c r="CNW11"/>
      <c r="CNX11"/>
      <c r="CNY11"/>
      <c r="CNZ11"/>
      <c r="COA11"/>
      <c r="COB11"/>
      <c r="COC11"/>
      <c r="COD11"/>
      <c r="COE11"/>
      <c r="COF11"/>
      <c r="COG11"/>
      <c r="COH11"/>
      <c r="COI11"/>
      <c r="COJ11"/>
      <c r="COK11"/>
      <c r="COL11"/>
      <c r="COM11"/>
      <c r="CON11"/>
      <c r="COO11"/>
      <c r="COP11"/>
      <c r="COQ11"/>
      <c r="COR11"/>
      <c r="COS11"/>
      <c r="COT11"/>
      <c r="COU11"/>
      <c r="COV11"/>
      <c r="COW11"/>
      <c r="COX11"/>
      <c r="COY11"/>
      <c r="COZ11"/>
      <c r="CPA11"/>
      <c r="CPB11"/>
      <c r="CPC11"/>
      <c r="CPD11"/>
      <c r="CPE11"/>
      <c r="CPF11"/>
      <c r="CPG11"/>
      <c r="CPH11"/>
      <c r="CPI11"/>
      <c r="CPJ11"/>
      <c r="CPK11"/>
      <c r="CPL11"/>
      <c r="CPM11"/>
      <c r="CPN11"/>
      <c r="CPO11"/>
      <c r="CPP11"/>
      <c r="CPQ11"/>
      <c r="CPR11"/>
      <c r="CPS11"/>
      <c r="CPT11"/>
      <c r="CPU11"/>
      <c r="CPV11"/>
      <c r="CPW11"/>
      <c r="CPX11"/>
      <c r="CPY11"/>
      <c r="CPZ11"/>
      <c r="CQA11"/>
      <c r="CQB11"/>
      <c r="CQC11"/>
      <c r="CQD11"/>
      <c r="CQE11"/>
      <c r="CQF11"/>
      <c r="CQG11"/>
      <c r="CQH11"/>
      <c r="CQI11"/>
      <c r="CQJ11"/>
      <c r="CQK11"/>
      <c r="CQL11"/>
      <c r="CQM11"/>
      <c r="CQN11"/>
      <c r="CQO11"/>
      <c r="CQP11"/>
      <c r="CQQ11"/>
      <c r="CQR11"/>
      <c r="CQS11"/>
      <c r="CQT11"/>
      <c r="CQU11"/>
      <c r="CQV11"/>
      <c r="CQW11"/>
      <c r="CQX11"/>
      <c r="CQY11"/>
      <c r="CQZ11"/>
      <c r="CRA11"/>
      <c r="CRB11"/>
      <c r="CRC11"/>
      <c r="CRD11"/>
      <c r="CRE11"/>
      <c r="CRF11"/>
      <c r="CRG11"/>
      <c r="CRH11"/>
      <c r="CRI11"/>
      <c r="CRJ11"/>
      <c r="CRK11"/>
      <c r="CRL11"/>
      <c r="CRM11"/>
      <c r="CRN11"/>
      <c r="CRO11"/>
      <c r="CRP11"/>
      <c r="CRQ11"/>
      <c r="CRR11"/>
      <c r="CRS11"/>
      <c r="CRT11"/>
      <c r="CRU11"/>
      <c r="CRV11"/>
      <c r="CRW11"/>
      <c r="CRX11"/>
      <c r="CRY11"/>
      <c r="CRZ11"/>
      <c r="CSA11"/>
      <c r="CSB11"/>
      <c r="CSC11"/>
      <c r="CSD11"/>
      <c r="CSE11"/>
      <c r="CSF11"/>
      <c r="CSG11"/>
      <c r="CSH11"/>
      <c r="CSI11"/>
      <c r="CSJ11"/>
      <c r="CSK11"/>
      <c r="CSL11"/>
      <c r="CSM11"/>
      <c r="CSN11"/>
      <c r="CSO11"/>
      <c r="CSP11"/>
      <c r="CSQ11"/>
      <c r="CSR11"/>
      <c r="CSS11"/>
      <c r="CST11"/>
      <c r="CSU11"/>
      <c r="CSV11"/>
      <c r="CSW11"/>
      <c r="CSX11"/>
      <c r="CSY11"/>
      <c r="CSZ11"/>
      <c r="CTA11"/>
      <c r="CTB11"/>
      <c r="CTC11"/>
      <c r="CTD11"/>
      <c r="CTE11"/>
      <c r="CTF11"/>
      <c r="CTG11"/>
      <c r="CTH11"/>
      <c r="CTI11"/>
      <c r="CTJ11"/>
      <c r="CTK11"/>
      <c r="CTL11"/>
      <c r="CTM11"/>
      <c r="CTN11"/>
      <c r="CTO11"/>
      <c r="CTP11"/>
      <c r="CTQ11"/>
      <c r="CTR11"/>
      <c r="CTS11"/>
      <c r="CTT11"/>
      <c r="CTU11"/>
      <c r="CTV11"/>
      <c r="CTW11"/>
      <c r="CTX11"/>
      <c r="CTY11"/>
      <c r="CTZ11"/>
      <c r="CUA11"/>
      <c r="CUB11"/>
      <c r="CUC11"/>
      <c r="CUD11"/>
      <c r="CUE11"/>
      <c r="CUF11"/>
      <c r="CUG11"/>
      <c r="CUH11"/>
      <c r="CUI11"/>
      <c r="CUJ11"/>
      <c r="CUK11"/>
      <c r="CUL11"/>
      <c r="CUM11"/>
      <c r="CUN11"/>
      <c r="CUO11"/>
      <c r="CUP11"/>
      <c r="CUQ11"/>
      <c r="CUR11"/>
      <c r="CUS11"/>
      <c r="CUT11"/>
      <c r="CUU11"/>
      <c r="CUV11"/>
      <c r="CUW11"/>
      <c r="CUX11"/>
      <c r="CUY11"/>
      <c r="CUZ11"/>
      <c r="CVA11"/>
      <c r="CVB11"/>
      <c r="CVC11"/>
      <c r="CVD11"/>
      <c r="CVE11"/>
      <c r="CVF11"/>
      <c r="CVG11"/>
      <c r="CVH11"/>
      <c r="CVI11"/>
      <c r="CVJ11"/>
      <c r="CVK11"/>
      <c r="CVL11"/>
      <c r="CVM11"/>
      <c r="CVN11"/>
      <c r="CVO11"/>
      <c r="CVP11"/>
      <c r="CVQ11"/>
      <c r="CVR11"/>
      <c r="CVS11"/>
      <c r="CVT11"/>
      <c r="CVU11"/>
      <c r="CVV11"/>
      <c r="CVW11"/>
      <c r="CVX11"/>
      <c r="CVY11"/>
      <c r="CVZ11"/>
      <c r="CWA11"/>
      <c r="CWB11"/>
      <c r="CWC11"/>
      <c r="CWD11"/>
      <c r="CWE11"/>
      <c r="CWF11"/>
      <c r="CWG11"/>
      <c r="CWH11"/>
      <c r="CWI11"/>
      <c r="CWJ11"/>
      <c r="CWK11"/>
      <c r="CWL11"/>
      <c r="CWM11"/>
      <c r="CWN11"/>
      <c r="CWO11"/>
      <c r="CWP11"/>
      <c r="CWQ11"/>
      <c r="CWR11"/>
      <c r="CWS11"/>
      <c r="CWT11"/>
      <c r="CWU11"/>
      <c r="CWV11"/>
      <c r="CWW11"/>
      <c r="CWX11"/>
      <c r="CWY11"/>
      <c r="CWZ11"/>
      <c r="CXA11"/>
      <c r="CXB11"/>
      <c r="CXC11"/>
      <c r="CXD11"/>
      <c r="CXE11"/>
      <c r="CXF11"/>
      <c r="CXG11"/>
      <c r="CXH11"/>
      <c r="CXI11"/>
      <c r="CXJ11"/>
      <c r="CXK11"/>
      <c r="CXL11"/>
      <c r="CXM11"/>
      <c r="CXN11"/>
      <c r="CXO11"/>
      <c r="CXP11"/>
      <c r="CXQ11"/>
      <c r="CXR11"/>
      <c r="CXS11"/>
      <c r="CXT11"/>
      <c r="CXU11"/>
      <c r="CXV11"/>
      <c r="CXW11"/>
      <c r="CXX11"/>
      <c r="CXY11"/>
      <c r="CXZ11"/>
      <c r="CYA11"/>
      <c r="CYB11"/>
      <c r="CYC11"/>
      <c r="CYD11"/>
      <c r="CYE11"/>
      <c r="CYF11"/>
      <c r="CYG11"/>
      <c r="CYH11"/>
      <c r="CYI11"/>
      <c r="CYJ11"/>
      <c r="CYK11"/>
      <c r="CYL11"/>
      <c r="CYM11"/>
      <c r="CYN11"/>
      <c r="CYO11"/>
      <c r="CYP11"/>
      <c r="CYQ11"/>
      <c r="CYR11"/>
      <c r="CYS11"/>
      <c r="CYT11"/>
      <c r="CYU11"/>
      <c r="CYV11"/>
      <c r="CYW11"/>
      <c r="CYX11"/>
      <c r="CYY11"/>
      <c r="CYZ11"/>
      <c r="CZA11"/>
      <c r="CZB11"/>
      <c r="CZC11"/>
      <c r="CZD11"/>
      <c r="CZE11"/>
      <c r="CZF11"/>
      <c r="CZG11"/>
      <c r="CZH11"/>
      <c r="CZI11"/>
      <c r="CZJ11"/>
      <c r="CZK11"/>
      <c r="CZL11"/>
      <c r="CZM11"/>
      <c r="CZN11"/>
      <c r="CZO11"/>
      <c r="CZP11"/>
      <c r="CZQ11"/>
      <c r="CZR11"/>
      <c r="CZS11"/>
      <c r="CZT11"/>
      <c r="CZU11"/>
      <c r="CZV11"/>
      <c r="CZW11"/>
      <c r="CZX11"/>
      <c r="CZY11"/>
      <c r="CZZ11"/>
      <c r="DAA11"/>
      <c r="DAB11"/>
      <c r="DAC11"/>
      <c r="DAD11"/>
      <c r="DAE11"/>
      <c r="DAF11"/>
      <c r="DAG11"/>
      <c r="DAH11"/>
      <c r="DAI11"/>
      <c r="DAJ11"/>
      <c r="DAK11"/>
      <c r="DAL11"/>
      <c r="DAM11"/>
      <c r="DAN11"/>
      <c r="DAO11"/>
      <c r="DAP11"/>
      <c r="DAQ11"/>
      <c r="DAR11"/>
      <c r="DAS11"/>
      <c r="DAT11"/>
      <c r="DAU11"/>
      <c r="DAV11"/>
      <c r="DAW11"/>
      <c r="DAX11"/>
      <c r="DAY11"/>
      <c r="DAZ11"/>
      <c r="DBA11"/>
      <c r="DBB11"/>
      <c r="DBC11"/>
      <c r="DBD11"/>
      <c r="DBE11"/>
      <c r="DBF11"/>
      <c r="DBG11"/>
      <c r="DBH11"/>
      <c r="DBI11"/>
      <c r="DBJ11"/>
      <c r="DBK11"/>
      <c r="DBL11"/>
      <c r="DBM11"/>
      <c r="DBN11"/>
      <c r="DBO11"/>
      <c r="DBP11"/>
      <c r="DBQ11"/>
      <c r="DBR11"/>
      <c r="DBS11"/>
      <c r="DBT11"/>
      <c r="DBU11"/>
      <c r="DBV11"/>
      <c r="DBW11"/>
      <c r="DBX11"/>
      <c r="DBY11"/>
      <c r="DBZ11"/>
      <c r="DCA11"/>
      <c r="DCB11"/>
      <c r="DCC11"/>
      <c r="DCD11"/>
      <c r="DCE11"/>
      <c r="DCF11"/>
      <c r="DCG11"/>
      <c r="DCH11"/>
      <c r="DCI11"/>
      <c r="DCJ11"/>
      <c r="DCK11"/>
      <c r="DCL11"/>
      <c r="DCM11"/>
      <c r="DCN11"/>
      <c r="DCO11"/>
      <c r="DCP11"/>
      <c r="DCQ11"/>
      <c r="DCR11"/>
      <c r="DCS11"/>
      <c r="DCT11"/>
      <c r="DCU11"/>
      <c r="DCV11"/>
      <c r="DCW11"/>
      <c r="DCX11"/>
      <c r="DCY11"/>
      <c r="DCZ11"/>
      <c r="DDA11"/>
      <c r="DDB11"/>
      <c r="DDC11"/>
      <c r="DDD11"/>
      <c r="DDE11"/>
      <c r="DDF11"/>
      <c r="DDG11"/>
      <c r="DDH11"/>
      <c r="DDI11"/>
      <c r="DDJ11"/>
      <c r="DDK11"/>
      <c r="DDL11"/>
      <c r="DDM11"/>
      <c r="DDN11"/>
      <c r="DDO11"/>
      <c r="DDP11"/>
      <c r="DDQ11"/>
      <c r="DDR11"/>
      <c r="DDS11"/>
      <c r="DDT11"/>
      <c r="DDU11"/>
      <c r="DDV11"/>
      <c r="DDW11"/>
      <c r="DDX11"/>
      <c r="DDY11"/>
      <c r="DDZ11"/>
      <c r="DEA11"/>
      <c r="DEB11"/>
      <c r="DEC11"/>
      <c r="DED11"/>
      <c r="DEE11"/>
      <c r="DEF11"/>
      <c r="DEG11"/>
      <c r="DEH11"/>
      <c r="DEI11"/>
      <c r="DEJ11"/>
      <c r="DEK11"/>
      <c r="DEL11"/>
      <c r="DEM11"/>
      <c r="DEN11"/>
      <c r="DEO11"/>
      <c r="DEP11"/>
      <c r="DEQ11"/>
      <c r="DER11"/>
      <c r="DES11"/>
      <c r="DET11"/>
      <c r="DEU11"/>
      <c r="DEV11"/>
      <c r="DEW11"/>
      <c r="DEX11"/>
      <c r="DEY11"/>
      <c r="DEZ11"/>
      <c r="DFA11"/>
      <c r="DFB11"/>
      <c r="DFC11"/>
      <c r="DFD11"/>
      <c r="DFE11"/>
      <c r="DFF11"/>
      <c r="DFG11"/>
      <c r="DFH11"/>
      <c r="DFI11"/>
      <c r="DFJ11"/>
      <c r="DFK11"/>
      <c r="DFL11"/>
      <c r="DFM11"/>
      <c r="DFN11"/>
      <c r="DFO11"/>
      <c r="DFP11"/>
      <c r="DFQ11"/>
      <c r="DFR11"/>
      <c r="DFS11"/>
      <c r="DFT11"/>
      <c r="DFU11"/>
      <c r="DFV11"/>
      <c r="DFW11"/>
      <c r="DFX11"/>
      <c r="DFY11"/>
      <c r="DFZ11"/>
      <c r="DGA11"/>
      <c r="DGB11"/>
      <c r="DGC11"/>
      <c r="DGD11"/>
      <c r="DGE11"/>
      <c r="DGF11"/>
      <c r="DGG11"/>
      <c r="DGH11"/>
      <c r="DGI11"/>
      <c r="DGJ11"/>
      <c r="DGK11"/>
      <c r="DGL11"/>
      <c r="DGM11"/>
      <c r="DGN11"/>
      <c r="DGO11"/>
      <c r="DGP11"/>
      <c r="DGQ11"/>
      <c r="DGR11"/>
      <c r="DGS11"/>
      <c r="DGT11"/>
      <c r="DGU11"/>
      <c r="DGV11"/>
      <c r="DGW11"/>
      <c r="DGX11"/>
      <c r="DGY11"/>
      <c r="DGZ11"/>
      <c r="DHA11"/>
      <c r="DHB11"/>
      <c r="DHC11"/>
      <c r="DHD11"/>
      <c r="DHE11"/>
      <c r="DHF11"/>
      <c r="DHG11"/>
      <c r="DHH11"/>
      <c r="DHI11"/>
      <c r="DHJ11"/>
      <c r="DHK11"/>
      <c r="DHL11"/>
      <c r="DHM11"/>
      <c r="DHN11"/>
      <c r="DHO11"/>
      <c r="DHP11"/>
      <c r="DHQ11"/>
      <c r="DHR11"/>
      <c r="DHS11"/>
      <c r="DHT11"/>
      <c r="DHU11"/>
      <c r="DHV11"/>
      <c r="DHW11"/>
      <c r="DHX11"/>
      <c r="DHY11"/>
      <c r="DHZ11"/>
      <c r="DIA11"/>
      <c r="DIB11"/>
      <c r="DIC11"/>
      <c r="DID11"/>
      <c r="DIE11"/>
      <c r="DIF11"/>
      <c r="DIG11"/>
      <c r="DIH11"/>
      <c r="DII11"/>
      <c r="DIJ11"/>
      <c r="DIK11"/>
      <c r="DIL11"/>
      <c r="DIM11"/>
      <c r="DIN11"/>
      <c r="DIO11"/>
      <c r="DIP11"/>
      <c r="DIQ11"/>
      <c r="DIR11"/>
      <c r="DIS11"/>
      <c r="DIT11"/>
      <c r="DIU11"/>
      <c r="DIV11"/>
      <c r="DIW11"/>
      <c r="DIX11"/>
      <c r="DIY11"/>
      <c r="DIZ11"/>
      <c r="DJA11"/>
      <c r="DJB11"/>
      <c r="DJC11"/>
      <c r="DJD11"/>
      <c r="DJE11"/>
      <c r="DJF11"/>
      <c r="DJG11"/>
      <c r="DJH11"/>
      <c r="DJI11"/>
      <c r="DJJ11"/>
      <c r="DJK11"/>
      <c r="DJL11"/>
      <c r="DJM11"/>
      <c r="DJN11"/>
      <c r="DJO11"/>
      <c r="DJP11"/>
      <c r="DJQ11"/>
      <c r="DJR11"/>
      <c r="DJS11"/>
      <c r="DJT11"/>
      <c r="DJU11"/>
      <c r="DJV11"/>
      <c r="DJW11"/>
      <c r="DJX11"/>
      <c r="DJY11"/>
      <c r="DJZ11"/>
      <c r="DKA11"/>
      <c r="DKB11"/>
      <c r="DKC11"/>
      <c r="DKD11"/>
      <c r="DKE11"/>
      <c r="DKF11"/>
      <c r="DKG11"/>
      <c r="DKH11"/>
      <c r="DKI11"/>
      <c r="DKJ11"/>
      <c r="DKK11"/>
      <c r="DKL11"/>
      <c r="DKM11"/>
      <c r="DKN11"/>
      <c r="DKO11"/>
      <c r="DKP11"/>
      <c r="DKQ11"/>
      <c r="DKR11"/>
      <c r="DKS11"/>
      <c r="DKT11"/>
      <c r="DKU11"/>
      <c r="DKV11"/>
      <c r="DKW11"/>
      <c r="DKX11"/>
      <c r="DKY11"/>
      <c r="DKZ11"/>
      <c r="DLA11"/>
      <c r="DLB11"/>
      <c r="DLC11"/>
      <c r="DLD11"/>
      <c r="DLE11"/>
      <c r="DLF11"/>
      <c r="DLG11"/>
      <c r="DLH11"/>
      <c r="DLI11"/>
      <c r="DLJ11"/>
      <c r="DLK11"/>
      <c r="DLL11"/>
      <c r="DLM11"/>
      <c r="DLN11"/>
      <c r="DLO11"/>
      <c r="DLP11"/>
      <c r="DLQ11"/>
      <c r="DLR11"/>
      <c r="DLS11"/>
      <c r="DLT11"/>
      <c r="DLU11"/>
      <c r="DLV11"/>
      <c r="DLW11"/>
      <c r="DLX11"/>
      <c r="DLY11"/>
      <c r="DLZ11"/>
      <c r="DMA11"/>
      <c r="DMB11"/>
      <c r="DMC11"/>
      <c r="DMD11"/>
      <c r="DME11"/>
      <c r="DMF11"/>
      <c r="DMG11"/>
      <c r="DMH11"/>
      <c r="DMI11"/>
      <c r="DMJ11"/>
      <c r="DMK11"/>
      <c r="DML11"/>
      <c r="DMM11"/>
      <c r="DMN11"/>
      <c r="DMO11"/>
      <c r="DMP11"/>
      <c r="DMQ11"/>
      <c r="DMR11"/>
      <c r="DMS11"/>
      <c r="DMT11"/>
      <c r="DMU11"/>
      <c r="DMV11"/>
      <c r="DMW11"/>
      <c r="DMX11"/>
      <c r="DMY11"/>
      <c r="DMZ11"/>
      <c r="DNA11"/>
      <c r="DNB11"/>
      <c r="DNC11"/>
      <c r="DND11"/>
      <c r="DNE11"/>
      <c r="DNF11"/>
      <c r="DNG11"/>
      <c r="DNH11"/>
      <c r="DNI11"/>
      <c r="DNJ11"/>
      <c r="DNK11"/>
      <c r="DNL11"/>
      <c r="DNM11"/>
      <c r="DNN11"/>
      <c r="DNO11"/>
      <c r="DNP11"/>
      <c r="DNQ11"/>
      <c r="DNR11"/>
      <c r="DNS11"/>
      <c r="DNT11"/>
      <c r="DNU11"/>
      <c r="DNV11"/>
      <c r="DNW11"/>
      <c r="DNX11"/>
      <c r="DNY11"/>
      <c r="DNZ11"/>
      <c r="DOA11"/>
      <c r="DOB11"/>
      <c r="DOC11"/>
      <c r="DOD11"/>
      <c r="DOE11"/>
      <c r="DOF11"/>
      <c r="DOG11"/>
      <c r="DOH11"/>
      <c r="DOI11"/>
      <c r="DOJ11"/>
      <c r="DOK11"/>
      <c r="DOL11"/>
      <c r="DOM11"/>
      <c r="DON11"/>
      <c r="DOO11"/>
      <c r="DOP11"/>
      <c r="DOQ11"/>
      <c r="DOR11"/>
      <c r="DOS11"/>
      <c r="DOT11"/>
      <c r="DOU11"/>
      <c r="DOV11"/>
      <c r="DOW11"/>
      <c r="DOX11"/>
      <c r="DOY11"/>
      <c r="DOZ11"/>
      <c r="DPA11"/>
      <c r="DPB11"/>
      <c r="DPC11"/>
      <c r="DPD11"/>
      <c r="DPE11"/>
      <c r="DPF11"/>
      <c r="DPG11"/>
      <c r="DPH11"/>
      <c r="DPI11"/>
      <c r="DPJ11"/>
      <c r="DPK11"/>
      <c r="DPL11"/>
      <c r="DPM11"/>
      <c r="DPN11"/>
      <c r="DPO11"/>
      <c r="DPP11"/>
      <c r="DPQ11"/>
      <c r="DPR11"/>
      <c r="DPS11"/>
      <c r="DPT11"/>
      <c r="DPU11"/>
      <c r="DPV11"/>
      <c r="DPW11"/>
      <c r="DPX11"/>
      <c r="DPY11"/>
      <c r="DPZ11"/>
      <c r="DQA11"/>
      <c r="DQB11"/>
      <c r="DQC11"/>
      <c r="DQD11"/>
      <c r="DQE11"/>
      <c r="DQF11"/>
      <c r="DQG11"/>
      <c r="DQH11"/>
      <c r="DQI11"/>
      <c r="DQJ11"/>
      <c r="DQK11"/>
      <c r="DQL11"/>
      <c r="DQM11"/>
      <c r="DQN11"/>
      <c r="DQO11"/>
      <c r="DQP11"/>
      <c r="DQQ11"/>
      <c r="DQR11"/>
      <c r="DQS11"/>
      <c r="DQT11"/>
      <c r="DQU11"/>
      <c r="DQV11"/>
      <c r="DQW11"/>
      <c r="DQX11"/>
      <c r="DQY11"/>
      <c r="DQZ11"/>
      <c r="DRA11"/>
      <c r="DRB11"/>
      <c r="DRC11"/>
      <c r="DRD11"/>
      <c r="DRE11"/>
      <c r="DRF11"/>
      <c r="DRG11"/>
      <c r="DRH11"/>
      <c r="DRI11"/>
      <c r="DRJ11"/>
      <c r="DRK11"/>
      <c r="DRL11"/>
      <c r="DRM11"/>
      <c r="DRN11"/>
      <c r="DRO11"/>
      <c r="DRP11"/>
      <c r="DRQ11"/>
      <c r="DRR11"/>
      <c r="DRS11"/>
      <c r="DRT11"/>
      <c r="DRU11"/>
      <c r="DRV11"/>
      <c r="DRW11"/>
      <c r="DRX11"/>
      <c r="DRY11"/>
      <c r="DRZ11"/>
      <c r="DSA11"/>
      <c r="DSB11"/>
      <c r="DSC11"/>
      <c r="DSD11"/>
      <c r="DSE11"/>
      <c r="DSF11"/>
      <c r="DSG11"/>
      <c r="DSH11"/>
      <c r="DSI11"/>
      <c r="DSJ11"/>
      <c r="DSK11"/>
      <c r="DSL11"/>
      <c r="DSM11"/>
      <c r="DSN11"/>
      <c r="DSO11"/>
      <c r="DSP11"/>
      <c r="DSQ11"/>
      <c r="DSR11"/>
      <c r="DSS11"/>
      <c r="DST11"/>
      <c r="DSU11"/>
      <c r="DSV11"/>
      <c r="DSW11"/>
      <c r="DSX11"/>
      <c r="DSY11"/>
      <c r="DSZ11"/>
      <c r="DTA11"/>
      <c r="DTB11"/>
      <c r="DTC11"/>
      <c r="DTD11"/>
      <c r="DTE11"/>
      <c r="DTF11"/>
      <c r="DTG11"/>
      <c r="DTH11"/>
      <c r="DTI11"/>
      <c r="DTJ11"/>
      <c r="DTK11"/>
      <c r="DTL11"/>
      <c r="DTM11"/>
      <c r="DTN11"/>
      <c r="DTO11"/>
      <c r="DTP11"/>
      <c r="DTQ11"/>
      <c r="DTR11"/>
      <c r="DTS11"/>
      <c r="DTT11"/>
      <c r="DTU11"/>
      <c r="DTV11"/>
      <c r="DTW11"/>
      <c r="DTX11"/>
      <c r="DTY11"/>
      <c r="DTZ11"/>
      <c r="DUA11"/>
      <c r="DUB11"/>
      <c r="DUC11"/>
      <c r="DUD11"/>
      <c r="DUE11"/>
      <c r="DUF11"/>
      <c r="DUG11"/>
      <c r="DUH11"/>
      <c r="DUI11"/>
      <c r="DUJ11"/>
      <c r="DUK11"/>
      <c r="DUL11"/>
      <c r="DUM11"/>
      <c r="DUN11"/>
      <c r="DUO11"/>
      <c r="DUP11"/>
      <c r="DUQ11"/>
      <c r="DUR11"/>
      <c r="DUS11"/>
      <c r="DUT11"/>
      <c r="DUU11"/>
      <c r="DUV11"/>
      <c r="DUW11"/>
      <c r="DUX11"/>
      <c r="DUY11"/>
      <c r="DUZ11"/>
      <c r="DVA11"/>
      <c r="DVB11"/>
      <c r="DVC11"/>
      <c r="DVD11"/>
      <c r="DVE11"/>
      <c r="DVF11"/>
      <c r="DVG11"/>
      <c r="DVH11"/>
      <c r="DVI11"/>
      <c r="DVJ11"/>
      <c r="DVK11"/>
      <c r="DVL11"/>
      <c r="DVM11"/>
      <c r="DVN11"/>
      <c r="DVO11"/>
      <c r="DVP11"/>
      <c r="DVQ11"/>
      <c r="DVR11"/>
      <c r="DVS11"/>
      <c r="DVT11"/>
      <c r="DVU11"/>
      <c r="DVV11"/>
      <c r="DVW11"/>
      <c r="DVX11"/>
      <c r="DVY11"/>
      <c r="DVZ11"/>
      <c r="DWA11"/>
      <c r="DWB11"/>
      <c r="DWC11"/>
      <c r="DWD11"/>
      <c r="DWE11"/>
      <c r="DWF11"/>
      <c r="DWG11"/>
      <c r="DWH11"/>
      <c r="DWI11"/>
      <c r="DWJ11"/>
      <c r="DWK11"/>
      <c r="DWL11"/>
      <c r="DWM11"/>
      <c r="DWN11"/>
      <c r="DWO11"/>
      <c r="DWP11"/>
      <c r="DWQ11"/>
      <c r="DWR11"/>
      <c r="DWS11"/>
      <c r="DWT11"/>
      <c r="DWU11"/>
      <c r="DWV11"/>
      <c r="DWW11"/>
      <c r="DWX11"/>
      <c r="DWY11"/>
      <c r="DWZ11"/>
      <c r="DXA11"/>
      <c r="DXB11"/>
      <c r="DXC11"/>
      <c r="DXD11"/>
      <c r="DXE11"/>
      <c r="DXF11"/>
      <c r="DXG11"/>
      <c r="DXH11"/>
      <c r="DXI11"/>
      <c r="DXJ11"/>
      <c r="DXK11"/>
      <c r="DXL11"/>
      <c r="DXM11"/>
      <c r="DXN11"/>
      <c r="DXO11"/>
      <c r="DXP11"/>
      <c r="DXQ11"/>
      <c r="DXR11"/>
      <c r="DXS11"/>
      <c r="DXT11"/>
      <c r="DXU11"/>
      <c r="DXV11"/>
      <c r="DXW11"/>
      <c r="DXX11"/>
      <c r="DXY11"/>
      <c r="DXZ11"/>
      <c r="DYA11"/>
      <c r="DYB11"/>
      <c r="DYC11"/>
      <c r="DYD11"/>
      <c r="DYE11"/>
      <c r="DYF11"/>
      <c r="DYG11"/>
      <c r="DYH11"/>
      <c r="DYI11"/>
      <c r="DYJ11"/>
      <c r="DYK11"/>
      <c r="DYL11"/>
      <c r="DYM11"/>
      <c r="DYN11"/>
      <c r="DYO11"/>
      <c r="DYP11"/>
      <c r="DYQ11"/>
      <c r="DYR11"/>
      <c r="DYS11"/>
      <c r="DYT11"/>
      <c r="DYU11"/>
      <c r="DYV11"/>
      <c r="DYW11"/>
      <c r="DYX11"/>
      <c r="DYY11"/>
      <c r="DYZ11"/>
      <c r="DZA11"/>
      <c r="DZB11"/>
      <c r="DZC11"/>
      <c r="DZD11"/>
      <c r="DZE11"/>
      <c r="DZF11"/>
      <c r="DZG11"/>
      <c r="DZH11"/>
      <c r="DZI11"/>
      <c r="DZJ11"/>
      <c r="DZK11"/>
      <c r="DZL11"/>
      <c r="DZM11"/>
      <c r="DZN11"/>
      <c r="DZO11"/>
      <c r="DZP11"/>
      <c r="DZQ11"/>
      <c r="DZR11"/>
      <c r="DZS11"/>
      <c r="DZT11"/>
      <c r="DZU11"/>
      <c r="DZV11"/>
      <c r="DZW11"/>
      <c r="DZX11"/>
      <c r="DZY11"/>
      <c r="DZZ11"/>
      <c r="EAA11"/>
      <c r="EAB11"/>
      <c r="EAC11"/>
      <c r="EAD11"/>
      <c r="EAE11"/>
      <c r="EAF11"/>
      <c r="EAG11"/>
      <c r="EAH11"/>
      <c r="EAI11"/>
      <c r="EAJ11"/>
      <c r="EAK11"/>
      <c r="EAL11"/>
      <c r="EAM11"/>
      <c r="EAN11"/>
      <c r="EAO11"/>
      <c r="EAP11"/>
      <c r="EAQ11"/>
      <c r="EAR11"/>
      <c r="EAS11"/>
      <c r="EAT11"/>
      <c r="EAU11"/>
      <c r="EAV11"/>
      <c r="EAW11"/>
      <c r="EAX11"/>
      <c r="EAY11"/>
      <c r="EAZ11"/>
      <c r="EBA11"/>
      <c r="EBB11"/>
      <c r="EBC11"/>
      <c r="EBD11"/>
      <c r="EBE11"/>
      <c r="EBF11"/>
      <c r="EBG11"/>
      <c r="EBH11"/>
      <c r="EBI11"/>
      <c r="EBJ11"/>
      <c r="EBK11"/>
      <c r="EBL11"/>
      <c r="EBM11"/>
      <c r="EBN11"/>
      <c r="EBO11"/>
      <c r="EBP11"/>
      <c r="EBQ11"/>
      <c r="EBR11"/>
      <c r="EBS11"/>
      <c r="EBT11"/>
      <c r="EBU11"/>
      <c r="EBV11"/>
      <c r="EBW11"/>
      <c r="EBX11"/>
      <c r="EBY11"/>
      <c r="EBZ11"/>
      <c r="ECA11"/>
      <c r="ECB11"/>
      <c r="ECC11"/>
      <c r="ECD11"/>
      <c r="ECE11"/>
      <c r="ECF11"/>
      <c r="ECG11"/>
      <c r="ECH11"/>
      <c r="ECI11"/>
      <c r="ECJ11"/>
      <c r="ECK11"/>
      <c r="ECL11"/>
      <c r="ECM11"/>
      <c r="ECN11"/>
      <c r="ECO11"/>
      <c r="ECP11"/>
      <c r="ECQ11"/>
      <c r="ECR11"/>
      <c r="ECS11"/>
      <c r="ECT11"/>
      <c r="ECU11"/>
      <c r="ECV11"/>
      <c r="ECW11"/>
      <c r="ECX11"/>
      <c r="ECY11"/>
      <c r="ECZ11"/>
      <c r="EDA11"/>
      <c r="EDB11"/>
      <c r="EDC11"/>
      <c r="EDD11"/>
      <c r="EDE11"/>
      <c r="EDF11"/>
      <c r="EDG11"/>
      <c r="EDH11"/>
      <c r="EDI11"/>
      <c r="EDJ11"/>
      <c r="EDK11"/>
      <c r="EDL11"/>
      <c r="EDM11"/>
      <c r="EDN11"/>
      <c r="EDO11"/>
      <c r="EDP11"/>
      <c r="EDQ11"/>
      <c r="EDR11"/>
      <c r="EDS11"/>
      <c r="EDT11"/>
      <c r="EDU11"/>
      <c r="EDV11"/>
      <c r="EDW11"/>
      <c r="EDX11"/>
      <c r="EDY11"/>
      <c r="EDZ11"/>
      <c r="EEA11"/>
      <c r="EEB11"/>
      <c r="EEC11"/>
      <c r="EED11"/>
      <c r="EEE11"/>
      <c r="EEF11"/>
      <c r="EEG11"/>
      <c r="EEH11"/>
      <c r="EEI11"/>
      <c r="EEJ11"/>
      <c r="EEK11"/>
      <c r="EEL11"/>
      <c r="EEM11"/>
      <c r="EEN11"/>
      <c r="EEO11"/>
      <c r="EEP11"/>
      <c r="EEQ11"/>
      <c r="EER11"/>
      <c r="EES11"/>
      <c r="EET11"/>
      <c r="EEU11"/>
      <c r="EEV11"/>
      <c r="EEW11"/>
      <c r="EEX11"/>
      <c r="EEY11"/>
      <c r="EEZ11"/>
      <c r="EFA11"/>
      <c r="EFB11"/>
      <c r="EFC11"/>
      <c r="EFD11"/>
      <c r="EFE11"/>
      <c r="EFF11"/>
      <c r="EFG11"/>
      <c r="EFH11"/>
      <c r="EFI11"/>
      <c r="EFJ11"/>
      <c r="EFK11"/>
      <c r="EFL11"/>
      <c r="EFM11"/>
      <c r="EFN11"/>
      <c r="EFO11"/>
      <c r="EFP11"/>
      <c r="EFQ11"/>
      <c r="EFR11"/>
      <c r="EFS11"/>
      <c r="EFT11"/>
      <c r="EFU11"/>
      <c r="EFV11"/>
      <c r="EFW11"/>
      <c r="EFX11"/>
      <c r="EFY11"/>
      <c r="EFZ11"/>
      <c r="EGA11"/>
      <c r="EGB11"/>
      <c r="EGC11"/>
      <c r="EGD11"/>
      <c r="EGE11"/>
      <c r="EGF11"/>
      <c r="EGG11"/>
      <c r="EGH11"/>
      <c r="EGI11"/>
      <c r="EGJ11"/>
      <c r="EGK11"/>
      <c r="EGL11"/>
      <c r="EGM11"/>
      <c r="EGN11"/>
      <c r="EGO11"/>
      <c r="EGP11"/>
      <c r="EGQ11"/>
      <c r="EGR11"/>
      <c r="EGS11"/>
      <c r="EGT11"/>
      <c r="EGU11"/>
      <c r="EGV11"/>
      <c r="EGW11"/>
      <c r="EGX11"/>
      <c r="EGY11"/>
      <c r="EGZ11"/>
      <c r="EHA11"/>
      <c r="EHB11"/>
      <c r="EHC11"/>
      <c r="EHD11"/>
      <c r="EHE11"/>
      <c r="EHF11"/>
      <c r="EHG11"/>
      <c r="EHH11"/>
      <c r="EHI11"/>
      <c r="EHJ11"/>
      <c r="EHK11"/>
      <c r="EHL11"/>
      <c r="EHM11"/>
      <c r="EHN11"/>
      <c r="EHO11"/>
      <c r="EHP11"/>
      <c r="EHQ11"/>
      <c r="EHR11"/>
      <c r="EHS11"/>
      <c r="EHT11"/>
      <c r="EHU11"/>
      <c r="EHV11"/>
      <c r="EHW11"/>
      <c r="EHX11"/>
      <c r="EHY11"/>
      <c r="EHZ11"/>
      <c r="EIA11"/>
      <c r="EIB11"/>
      <c r="EIC11"/>
      <c r="EID11"/>
      <c r="EIE11"/>
      <c r="EIF11"/>
      <c r="EIG11"/>
      <c r="EIH11"/>
      <c r="EII11"/>
      <c r="EIJ11"/>
      <c r="EIK11"/>
      <c r="EIL11"/>
      <c r="EIM11"/>
      <c r="EIN11"/>
      <c r="EIO11"/>
      <c r="EIP11"/>
      <c r="EIQ11"/>
      <c r="EIR11"/>
      <c r="EIS11"/>
      <c r="EIT11"/>
      <c r="EIU11"/>
      <c r="EIV11"/>
      <c r="EIW11"/>
      <c r="EIX11"/>
      <c r="EIY11"/>
      <c r="EIZ11"/>
      <c r="EJA11"/>
      <c r="EJB11"/>
      <c r="EJC11"/>
      <c r="EJD11"/>
      <c r="EJE11"/>
      <c r="EJF11"/>
      <c r="EJG11"/>
      <c r="EJH11"/>
      <c r="EJI11"/>
      <c r="EJJ11"/>
      <c r="EJK11"/>
      <c r="EJL11"/>
      <c r="EJM11"/>
      <c r="EJN11"/>
      <c r="EJO11"/>
      <c r="EJP11"/>
      <c r="EJQ11"/>
      <c r="EJR11"/>
      <c r="EJS11"/>
      <c r="EJT11"/>
      <c r="EJU11"/>
      <c r="EJV11"/>
      <c r="EJW11"/>
      <c r="EJX11"/>
      <c r="EJY11"/>
      <c r="EJZ11"/>
      <c r="EKA11"/>
      <c r="EKB11"/>
      <c r="EKC11"/>
      <c r="EKD11"/>
      <c r="EKE11"/>
      <c r="EKF11"/>
      <c r="EKG11"/>
      <c r="EKH11"/>
      <c r="EKI11"/>
      <c r="EKJ11"/>
      <c r="EKK11"/>
      <c r="EKL11"/>
      <c r="EKM11"/>
      <c r="EKN11"/>
      <c r="EKO11"/>
      <c r="EKP11"/>
      <c r="EKQ11"/>
      <c r="EKR11"/>
      <c r="EKS11"/>
      <c r="EKT11"/>
      <c r="EKU11"/>
      <c r="EKV11"/>
      <c r="EKW11"/>
      <c r="EKX11"/>
      <c r="EKY11"/>
      <c r="EKZ11"/>
      <c r="ELA11"/>
      <c r="ELB11"/>
      <c r="ELC11"/>
      <c r="ELD11"/>
      <c r="ELE11"/>
      <c r="ELF11"/>
      <c r="ELG11"/>
      <c r="ELH11"/>
      <c r="ELI11"/>
      <c r="ELJ11"/>
      <c r="ELK11"/>
      <c r="ELL11"/>
      <c r="ELM11"/>
      <c r="ELN11"/>
      <c r="ELO11"/>
      <c r="ELP11"/>
      <c r="ELQ11"/>
      <c r="ELR11"/>
      <c r="ELS11"/>
      <c r="ELT11"/>
      <c r="ELU11"/>
      <c r="ELV11"/>
      <c r="ELW11"/>
      <c r="ELX11"/>
      <c r="ELY11"/>
      <c r="ELZ11"/>
      <c r="EMA11"/>
      <c r="EMB11"/>
      <c r="EMC11"/>
      <c r="EMD11"/>
      <c r="EME11"/>
      <c r="EMF11"/>
      <c r="EMG11"/>
      <c r="EMH11"/>
      <c r="EMI11"/>
      <c r="EMJ11"/>
      <c r="EMK11"/>
      <c r="EML11"/>
      <c r="EMM11"/>
      <c r="EMN11"/>
      <c r="EMO11"/>
      <c r="EMP11"/>
      <c r="EMQ11"/>
      <c r="EMR11"/>
      <c r="EMS11"/>
      <c r="EMT11"/>
      <c r="EMU11"/>
      <c r="EMV11"/>
      <c r="EMW11"/>
      <c r="EMX11"/>
      <c r="EMY11"/>
      <c r="EMZ11"/>
      <c r="ENA11"/>
      <c r="ENB11"/>
      <c r="ENC11"/>
      <c r="END11"/>
      <c r="ENE11"/>
      <c r="ENF11"/>
      <c r="ENG11"/>
      <c r="ENH11"/>
      <c r="ENI11"/>
      <c r="ENJ11"/>
      <c r="ENK11"/>
      <c r="ENL11"/>
      <c r="ENM11"/>
      <c r="ENN11"/>
      <c r="ENO11"/>
      <c r="ENP11"/>
      <c r="ENQ11"/>
      <c r="ENR11"/>
      <c r="ENS11"/>
      <c r="ENT11"/>
      <c r="ENU11"/>
      <c r="ENV11"/>
      <c r="ENW11"/>
      <c r="ENX11"/>
      <c r="ENY11"/>
      <c r="ENZ11"/>
      <c r="EOA11"/>
      <c r="EOB11"/>
      <c r="EOC11"/>
      <c r="EOD11"/>
      <c r="EOE11"/>
      <c r="EOF11"/>
      <c r="EOG11"/>
      <c r="EOH11"/>
      <c r="EOI11"/>
      <c r="EOJ11"/>
      <c r="EOK11"/>
      <c r="EOL11"/>
      <c r="EOM11"/>
      <c r="EON11"/>
      <c r="EOO11"/>
      <c r="EOP11"/>
      <c r="EOQ11"/>
      <c r="EOR11"/>
      <c r="EOS11"/>
      <c r="EOT11"/>
      <c r="EOU11"/>
      <c r="EOV11"/>
      <c r="EOW11"/>
      <c r="EOX11"/>
      <c r="EOY11"/>
      <c r="EOZ11"/>
      <c r="EPA11"/>
      <c r="EPB11"/>
      <c r="EPC11"/>
      <c r="EPD11"/>
      <c r="EPE11"/>
      <c r="EPF11"/>
      <c r="EPG11"/>
      <c r="EPH11"/>
      <c r="EPI11"/>
      <c r="EPJ11"/>
      <c r="EPK11"/>
      <c r="EPL11"/>
      <c r="EPM11"/>
      <c r="EPN11"/>
      <c r="EPO11"/>
      <c r="EPP11"/>
      <c r="EPQ11"/>
      <c r="EPR11"/>
      <c r="EPS11"/>
      <c r="EPT11"/>
      <c r="EPU11"/>
      <c r="EPV11"/>
      <c r="EPW11"/>
      <c r="EPX11"/>
      <c r="EPY11"/>
      <c r="EPZ11"/>
      <c r="EQA11"/>
      <c r="EQB11"/>
      <c r="EQC11"/>
      <c r="EQD11"/>
      <c r="EQE11"/>
      <c r="EQF11"/>
      <c r="EQG11"/>
      <c r="EQH11"/>
      <c r="EQI11"/>
      <c r="EQJ11"/>
      <c r="EQK11"/>
      <c r="EQL11"/>
      <c r="EQM11"/>
      <c r="EQN11"/>
      <c r="EQO11"/>
      <c r="EQP11"/>
      <c r="EQQ11"/>
      <c r="EQR11"/>
      <c r="EQS11"/>
      <c r="EQT11"/>
      <c r="EQU11"/>
      <c r="EQV11"/>
      <c r="EQW11"/>
      <c r="EQX11"/>
      <c r="EQY11"/>
      <c r="EQZ11"/>
      <c r="ERA11"/>
      <c r="ERB11"/>
      <c r="ERC11"/>
      <c r="ERD11"/>
      <c r="ERE11"/>
      <c r="ERF11"/>
      <c r="ERG11"/>
      <c r="ERH11"/>
      <c r="ERI11"/>
      <c r="ERJ11"/>
      <c r="ERK11"/>
      <c r="ERL11"/>
      <c r="ERM11"/>
      <c r="ERN11"/>
      <c r="ERO11"/>
      <c r="ERP11"/>
      <c r="ERQ11"/>
      <c r="ERR11"/>
      <c r="ERS11"/>
      <c r="ERT11"/>
      <c r="ERU11"/>
      <c r="ERV11"/>
      <c r="ERW11"/>
      <c r="ERX11"/>
      <c r="ERY11"/>
      <c r="ERZ11"/>
      <c r="ESA11"/>
      <c r="ESB11"/>
      <c r="ESC11"/>
      <c r="ESD11"/>
      <c r="ESE11"/>
      <c r="ESF11"/>
      <c r="ESG11"/>
      <c r="ESH11"/>
      <c r="ESI11"/>
      <c r="ESJ11"/>
      <c r="ESK11"/>
      <c r="ESL11"/>
      <c r="ESM11"/>
      <c r="ESN11"/>
      <c r="ESO11"/>
      <c r="ESP11"/>
      <c r="ESQ11"/>
      <c r="ESR11"/>
      <c r="ESS11"/>
      <c r="EST11"/>
      <c r="ESU11"/>
      <c r="ESV11"/>
      <c r="ESW11"/>
      <c r="ESX11"/>
      <c r="ESY11"/>
      <c r="ESZ11"/>
      <c r="ETA11"/>
      <c r="ETB11"/>
      <c r="ETC11"/>
      <c r="ETD11"/>
      <c r="ETE11"/>
      <c r="ETF11"/>
      <c r="ETG11"/>
      <c r="ETH11"/>
      <c r="ETI11"/>
      <c r="ETJ11"/>
      <c r="ETK11"/>
      <c r="ETL11"/>
      <c r="ETM11"/>
      <c r="ETN11"/>
      <c r="ETO11"/>
      <c r="ETP11"/>
      <c r="ETQ11"/>
      <c r="ETR11"/>
      <c r="ETS11"/>
      <c r="ETT11"/>
      <c r="ETU11"/>
      <c r="ETV11"/>
      <c r="ETW11"/>
      <c r="ETX11"/>
      <c r="ETY11"/>
      <c r="ETZ11"/>
      <c r="EUA11"/>
      <c r="EUB11"/>
      <c r="EUC11"/>
      <c r="EUD11"/>
      <c r="EUE11"/>
      <c r="EUF11"/>
      <c r="EUG11"/>
      <c r="EUH11"/>
      <c r="EUI11"/>
      <c r="EUJ11"/>
      <c r="EUK11"/>
      <c r="EUL11"/>
      <c r="EUM11"/>
      <c r="EUN11"/>
      <c r="EUO11"/>
      <c r="EUP11"/>
      <c r="EUQ11"/>
      <c r="EUR11"/>
      <c r="EUS11"/>
      <c r="EUT11"/>
      <c r="EUU11"/>
      <c r="EUV11"/>
      <c r="EUW11"/>
      <c r="EUX11"/>
      <c r="EUY11"/>
      <c r="EUZ11"/>
      <c r="EVA11"/>
      <c r="EVB11"/>
      <c r="EVC11"/>
      <c r="EVD11"/>
      <c r="EVE11"/>
      <c r="EVF11"/>
      <c r="EVG11"/>
      <c r="EVH11"/>
      <c r="EVI11"/>
      <c r="EVJ11"/>
      <c r="EVK11"/>
      <c r="EVL11"/>
      <c r="EVM11"/>
      <c r="EVN11"/>
      <c r="EVO11"/>
      <c r="EVP11"/>
      <c r="EVQ11"/>
      <c r="EVR11"/>
      <c r="EVS11"/>
      <c r="EVT11"/>
      <c r="EVU11"/>
      <c r="EVV11"/>
      <c r="EVW11"/>
      <c r="EVX11"/>
      <c r="EVY11"/>
      <c r="EVZ11"/>
      <c r="EWA11"/>
      <c r="EWB11"/>
      <c r="EWC11"/>
      <c r="EWD11"/>
      <c r="EWE11"/>
      <c r="EWF11"/>
      <c r="EWG11"/>
      <c r="EWH11"/>
      <c r="EWI11"/>
      <c r="EWJ11"/>
      <c r="EWK11"/>
      <c r="EWL11"/>
      <c r="EWM11"/>
      <c r="EWN11"/>
      <c r="EWO11"/>
      <c r="EWP11"/>
      <c r="EWQ11"/>
      <c r="EWR11"/>
      <c r="EWS11"/>
      <c r="EWT11"/>
      <c r="EWU11"/>
      <c r="EWV11"/>
      <c r="EWW11"/>
      <c r="EWX11"/>
      <c r="EWY11"/>
      <c r="EWZ11"/>
      <c r="EXA11"/>
      <c r="EXB11"/>
      <c r="EXC11"/>
      <c r="EXD11"/>
      <c r="EXE11"/>
      <c r="EXF11"/>
      <c r="EXG11"/>
      <c r="EXH11"/>
      <c r="EXI11"/>
      <c r="EXJ11"/>
      <c r="EXK11"/>
      <c r="EXL11"/>
      <c r="EXM11"/>
      <c r="EXN11"/>
      <c r="EXO11"/>
      <c r="EXP11"/>
      <c r="EXQ11"/>
      <c r="EXR11"/>
      <c r="EXS11"/>
      <c r="EXT11"/>
      <c r="EXU11"/>
      <c r="EXV11"/>
      <c r="EXW11"/>
      <c r="EXX11"/>
      <c r="EXY11"/>
      <c r="EXZ11"/>
      <c r="EYA11"/>
      <c r="EYB11"/>
      <c r="EYC11"/>
      <c r="EYD11"/>
      <c r="EYE11"/>
      <c r="EYF11"/>
      <c r="EYG11"/>
      <c r="EYH11"/>
      <c r="EYI11"/>
      <c r="EYJ11"/>
      <c r="EYK11"/>
      <c r="EYL11"/>
      <c r="EYM11"/>
      <c r="EYN11"/>
      <c r="EYO11"/>
      <c r="EYP11"/>
      <c r="EYQ11"/>
      <c r="EYR11"/>
      <c r="EYS11"/>
      <c r="EYT11"/>
      <c r="EYU11"/>
      <c r="EYV11"/>
      <c r="EYW11"/>
      <c r="EYX11"/>
      <c r="EYY11"/>
      <c r="EYZ11"/>
      <c r="EZA11"/>
      <c r="EZB11"/>
      <c r="EZC11"/>
      <c r="EZD11"/>
      <c r="EZE11"/>
      <c r="EZF11"/>
      <c r="EZG11"/>
      <c r="EZH11"/>
      <c r="EZI11"/>
      <c r="EZJ11"/>
      <c r="EZK11"/>
      <c r="EZL11"/>
      <c r="EZM11"/>
      <c r="EZN11"/>
      <c r="EZO11"/>
      <c r="EZP11"/>
      <c r="EZQ11"/>
      <c r="EZR11"/>
      <c r="EZS11"/>
      <c r="EZT11"/>
      <c r="EZU11"/>
      <c r="EZV11"/>
      <c r="EZW11"/>
      <c r="EZX11"/>
      <c r="EZY11"/>
      <c r="EZZ11"/>
      <c r="FAA11"/>
      <c r="FAB11"/>
      <c r="FAC11"/>
      <c r="FAD11"/>
      <c r="FAE11"/>
      <c r="FAF11"/>
      <c r="FAG11"/>
      <c r="FAH11"/>
      <c r="FAI11"/>
      <c r="FAJ11"/>
      <c r="FAK11"/>
      <c r="FAL11"/>
      <c r="FAM11"/>
      <c r="FAN11"/>
      <c r="FAO11"/>
      <c r="FAP11"/>
      <c r="FAQ11"/>
      <c r="FAR11"/>
      <c r="FAS11"/>
      <c r="FAT11"/>
      <c r="FAU11"/>
      <c r="FAV11"/>
      <c r="FAW11"/>
      <c r="FAX11"/>
      <c r="FAY11"/>
      <c r="FAZ11"/>
      <c r="FBA11"/>
      <c r="FBB11"/>
      <c r="FBC11"/>
      <c r="FBD11"/>
      <c r="FBE11"/>
      <c r="FBF11"/>
      <c r="FBG11"/>
      <c r="FBH11"/>
      <c r="FBI11"/>
      <c r="FBJ11"/>
      <c r="FBK11"/>
      <c r="FBL11"/>
      <c r="FBM11"/>
      <c r="FBN11"/>
      <c r="FBO11"/>
      <c r="FBP11"/>
      <c r="FBQ11"/>
      <c r="FBR11"/>
      <c r="FBS11"/>
      <c r="FBT11"/>
      <c r="FBU11"/>
      <c r="FBV11"/>
      <c r="FBW11"/>
      <c r="FBX11"/>
      <c r="FBY11"/>
      <c r="FBZ11"/>
      <c r="FCA11"/>
      <c r="FCB11"/>
      <c r="FCC11"/>
      <c r="FCD11"/>
      <c r="FCE11"/>
      <c r="FCF11"/>
      <c r="FCG11"/>
      <c r="FCH11"/>
      <c r="FCI11"/>
      <c r="FCJ11"/>
      <c r="FCK11"/>
      <c r="FCL11"/>
      <c r="FCM11"/>
      <c r="FCN11"/>
      <c r="FCO11"/>
      <c r="FCP11"/>
      <c r="FCQ11"/>
      <c r="FCR11"/>
      <c r="FCS11"/>
      <c r="FCT11"/>
      <c r="FCU11"/>
      <c r="FCV11"/>
      <c r="FCW11"/>
      <c r="FCX11"/>
      <c r="FCY11"/>
      <c r="FCZ11"/>
      <c r="FDA11"/>
      <c r="FDB11"/>
      <c r="FDC11"/>
      <c r="FDD11"/>
      <c r="FDE11"/>
      <c r="FDF11"/>
      <c r="FDG11"/>
      <c r="FDH11"/>
      <c r="FDI11"/>
      <c r="FDJ11"/>
      <c r="FDK11"/>
      <c r="FDL11"/>
      <c r="FDM11"/>
      <c r="FDN11"/>
      <c r="FDO11"/>
      <c r="FDP11"/>
      <c r="FDQ11"/>
      <c r="FDR11"/>
      <c r="FDS11"/>
      <c r="FDT11"/>
      <c r="FDU11"/>
      <c r="FDV11"/>
      <c r="FDW11"/>
      <c r="FDX11"/>
      <c r="FDY11"/>
      <c r="FDZ11"/>
      <c r="FEA11"/>
      <c r="FEB11"/>
      <c r="FEC11"/>
      <c r="FED11"/>
      <c r="FEE11"/>
      <c r="FEF11"/>
      <c r="FEG11"/>
      <c r="FEH11"/>
      <c r="FEI11"/>
      <c r="FEJ11"/>
      <c r="FEK11"/>
      <c r="FEL11"/>
      <c r="FEM11"/>
      <c r="FEN11"/>
      <c r="FEO11"/>
      <c r="FEP11"/>
      <c r="FEQ11"/>
      <c r="FER11"/>
      <c r="FES11"/>
      <c r="FET11"/>
      <c r="FEU11"/>
      <c r="FEV11"/>
      <c r="FEW11"/>
      <c r="FEX11"/>
      <c r="FEY11"/>
      <c r="FEZ11"/>
      <c r="FFA11"/>
      <c r="FFB11"/>
      <c r="FFC11"/>
      <c r="FFD11"/>
      <c r="FFE11"/>
      <c r="FFF11"/>
      <c r="FFG11"/>
      <c r="FFH11"/>
      <c r="FFI11"/>
      <c r="FFJ11"/>
      <c r="FFK11"/>
      <c r="FFL11"/>
      <c r="FFM11"/>
      <c r="FFN11"/>
      <c r="FFO11"/>
      <c r="FFP11"/>
      <c r="FFQ11"/>
      <c r="FFR11"/>
      <c r="FFS11"/>
      <c r="FFT11"/>
      <c r="FFU11"/>
      <c r="FFV11"/>
      <c r="FFW11"/>
      <c r="FFX11"/>
      <c r="FFY11"/>
      <c r="FFZ11"/>
      <c r="FGA11"/>
      <c r="FGB11"/>
      <c r="FGC11"/>
      <c r="FGD11"/>
      <c r="FGE11"/>
      <c r="FGF11"/>
      <c r="FGG11"/>
      <c r="FGH11"/>
      <c r="FGI11"/>
      <c r="FGJ11"/>
      <c r="FGK11"/>
      <c r="FGL11"/>
      <c r="FGM11"/>
      <c r="FGN11"/>
      <c r="FGO11"/>
      <c r="FGP11"/>
      <c r="FGQ11"/>
      <c r="FGR11"/>
      <c r="FGS11"/>
      <c r="FGT11"/>
      <c r="FGU11"/>
      <c r="FGV11"/>
      <c r="FGW11"/>
      <c r="FGX11"/>
      <c r="FGY11"/>
      <c r="FGZ11"/>
      <c r="FHA11"/>
      <c r="FHB11"/>
      <c r="FHC11"/>
      <c r="FHD11"/>
      <c r="FHE11"/>
      <c r="FHF11"/>
      <c r="FHG11"/>
      <c r="FHH11"/>
      <c r="FHI11"/>
      <c r="FHJ11"/>
      <c r="FHK11"/>
      <c r="FHL11"/>
      <c r="FHM11"/>
      <c r="FHN11"/>
      <c r="FHO11"/>
      <c r="FHP11"/>
      <c r="FHQ11"/>
      <c r="FHR11"/>
      <c r="FHS11"/>
      <c r="FHT11"/>
      <c r="FHU11"/>
      <c r="FHV11"/>
      <c r="FHW11"/>
      <c r="FHX11"/>
      <c r="FHY11"/>
      <c r="FHZ11"/>
      <c r="FIA11"/>
      <c r="FIB11"/>
      <c r="FIC11"/>
      <c r="FID11"/>
      <c r="FIE11"/>
      <c r="FIF11"/>
      <c r="FIG11"/>
      <c r="FIH11"/>
      <c r="FII11"/>
      <c r="FIJ11"/>
      <c r="FIK11"/>
      <c r="FIL11"/>
      <c r="FIM11"/>
      <c r="FIN11"/>
      <c r="FIO11"/>
      <c r="FIP11"/>
      <c r="FIQ11"/>
      <c r="FIR11"/>
      <c r="FIS11"/>
      <c r="FIT11"/>
      <c r="FIU11"/>
      <c r="FIV11"/>
      <c r="FIW11"/>
      <c r="FIX11"/>
      <c r="FIY11"/>
      <c r="FIZ11"/>
      <c r="FJA11"/>
      <c r="FJB11"/>
      <c r="FJC11"/>
      <c r="FJD11"/>
      <c r="FJE11"/>
      <c r="FJF11"/>
      <c r="FJG11"/>
      <c r="FJH11"/>
      <c r="FJI11"/>
      <c r="FJJ11"/>
      <c r="FJK11"/>
      <c r="FJL11"/>
      <c r="FJM11"/>
      <c r="FJN11"/>
      <c r="FJO11"/>
      <c r="FJP11"/>
      <c r="FJQ11"/>
      <c r="FJR11"/>
      <c r="FJS11"/>
      <c r="FJT11"/>
      <c r="FJU11"/>
      <c r="FJV11"/>
      <c r="FJW11"/>
      <c r="FJX11"/>
      <c r="FJY11"/>
      <c r="FJZ11"/>
      <c r="FKA11"/>
      <c r="FKB11"/>
      <c r="FKC11"/>
      <c r="FKD11"/>
      <c r="FKE11"/>
      <c r="FKF11"/>
      <c r="FKG11"/>
      <c r="FKH11"/>
      <c r="FKI11"/>
      <c r="FKJ11"/>
      <c r="FKK11"/>
      <c r="FKL11"/>
      <c r="FKM11"/>
      <c r="FKN11"/>
      <c r="FKO11"/>
      <c r="FKP11"/>
      <c r="FKQ11"/>
      <c r="FKR11"/>
      <c r="FKS11"/>
      <c r="FKT11"/>
      <c r="FKU11"/>
      <c r="FKV11"/>
      <c r="FKW11"/>
      <c r="FKX11"/>
      <c r="FKY11"/>
      <c r="FKZ11"/>
      <c r="FLA11"/>
      <c r="FLB11"/>
      <c r="FLC11"/>
      <c r="FLD11"/>
      <c r="FLE11"/>
      <c r="FLF11"/>
      <c r="FLG11"/>
      <c r="FLH11"/>
      <c r="FLI11"/>
      <c r="FLJ11"/>
      <c r="FLK11"/>
      <c r="FLL11"/>
      <c r="FLM11"/>
      <c r="FLN11"/>
      <c r="FLO11"/>
      <c r="FLP11"/>
      <c r="FLQ11"/>
      <c r="FLR11"/>
      <c r="FLS11"/>
      <c r="FLT11"/>
      <c r="FLU11"/>
      <c r="FLV11"/>
      <c r="FLW11"/>
      <c r="FLX11"/>
      <c r="FLY11"/>
      <c r="FLZ11"/>
      <c r="FMA11"/>
      <c r="FMB11"/>
      <c r="FMC11"/>
      <c r="FMD11"/>
      <c r="FME11"/>
      <c r="FMF11"/>
      <c r="FMG11"/>
      <c r="FMH11"/>
      <c r="FMI11"/>
      <c r="FMJ11"/>
      <c r="FMK11"/>
      <c r="FML11"/>
      <c r="FMM11"/>
      <c r="FMN11"/>
      <c r="FMO11"/>
      <c r="FMP11"/>
      <c r="FMQ11"/>
      <c r="FMR11"/>
      <c r="FMS11"/>
      <c r="FMT11"/>
      <c r="FMU11"/>
      <c r="FMV11"/>
      <c r="FMW11"/>
      <c r="FMX11"/>
      <c r="FMY11"/>
      <c r="FMZ11"/>
      <c r="FNA11"/>
      <c r="FNB11"/>
      <c r="FNC11"/>
      <c r="FND11"/>
      <c r="FNE11"/>
      <c r="FNF11"/>
      <c r="FNG11"/>
      <c r="FNH11"/>
      <c r="FNI11"/>
      <c r="FNJ11"/>
      <c r="FNK11"/>
      <c r="FNL11"/>
      <c r="FNM11"/>
      <c r="FNN11"/>
      <c r="FNO11"/>
      <c r="FNP11"/>
      <c r="FNQ11"/>
      <c r="FNR11"/>
      <c r="FNS11"/>
      <c r="FNT11"/>
      <c r="FNU11"/>
      <c r="FNV11"/>
      <c r="FNW11"/>
      <c r="FNX11"/>
      <c r="FNY11"/>
      <c r="FNZ11"/>
      <c r="FOA11"/>
      <c r="FOB11"/>
      <c r="FOC11"/>
      <c r="FOD11"/>
      <c r="FOE11"/>
      <c r="FOF11"/>
      <c r="FOG11"/>
      <c r="FOH11"/>
      <c r="FOI11"/>
      <c r="FOJ11"/>
      <c r="FOK11"/>
      <c r="FOL11"/>
      <c r="FOM11"/>
      <c r="FON11"/>
      <c r="FOO11"/>
      <c r="FOP11"/>
      <c r="FOQ11"/>
      <c r="FOR11"/>
      <c r="FOS11"/>
      <c r="FOT11"/>
      <c r="FOU11"/>
      <c r="FOV11"/>
      <c r="FOW11"/>
      <c r="FOX11"/>
      <c r="FOY11"/>
      <c r="FOZ11"/>
      <c r="FPA11"/>
      <c r="FPB11"/>
      <c r="FPC11"/>
      <c r="FPD11"/>
      <c r="FPE11"/>
      <c r="FPF11"/>
      <c r="FPG11"/>
      <c r="FPH11"/>
      <c r="FPI11"/>
      <c r="FPJ11"/>
      <c r="FPK11"/>
      <c r="FPL11"/>
      <c r="FPM11"/>
      <c r="FPN11"/>
      <c r="FPO11"/>
      <c r="FPP11"/>
      <c r="FPQ11"/>
      <c r="FPR11"/>
      <c r="FPS11"/>
      <c r="FPT11"/>
      <c r="FPU11"/>
      <c r="FPV11"/>
      <c r="FPW11"/>
      <c r="FPX11"/>
      <c r="FPY11"/>
      <c r="FPZ11"/>
      <c r="FQA11"/>
      <c r="FQB11"/>
      <c r="FQC11"/>
      <c r="FQD11"/>
      <c r="FQE11"/>
      <c r="FQF11"/>
      <c r="FQG11"/>
      <c r="FQH11"/>
      <c r="FQI11"/>
      <c r="FQJ11"/>
      <c r="FQK11"/>
      <c r="FQL11"/>
      <c r="FQM11"/>
      <c r="FQN11"/>
      <c r="FQO11"/>
      <c r="FQP11"/>
      <c r="FQQ11"/>
      <c r="FQR11"/>
      <c r="FQS11"/>
      <c r="FQT11"/>
      <c r="FQU11"/>
      <c r="FQV11"/>
      <c r="FQW11"/>
      <c r="FQX11"/>
      <c r="FQY11"/>
      <c r="FQZ11"/>
      <c r="FRA11"/>
      <c r="FRB11"/>
      <c r="FRC11"/>
      <c r="FRD11"/>
      <c r="FRE11"/>
      <c r="FRF11"/>
      <c r="FRG11"/>
      <c r="FRH11"/>
      <c r="FRI11"/>
      <c r="FRJ11"/>
      <c r="FRK11"/>
      <c r="FRL11"/>
      <c r="FRM11"/>
      <c r="FRN11"/>
      <c r="FRO11"/>
      <c r="FRP11"/>
      <c r="FRQ11"/>
      <c r="FRR11"/>
      <c r="FRS11"/>
      <c r="FRT11"/>
      <c r="FRU11"/>
      <c r="FRV11"/>
      <c r="FRW11"/>
      <c r="FRX11"/>
      <c r="FRY11"/>
      <c r="FRZ11"/>
      <c r="FSA11"/>
      <c r="FSB11"/>
      <c r="FSC11"/>
      <c r="FSD11"/>
      <c r="FSE11"/>
      <c r="FSF11"/>
      <c r="FSG11"/>
      <c r="FSH11"/>
      <c r="FSI11"/>
      <c r="FSJ11"/>
      <c r="FSK11"/>
      <c r="FSL11"/>
      <c r="FSM11"/>
      <c r="FSN11"/>
      <c r="FSO11"/>
      <c r="FSP11"/>
      <c r="FSQ11"/>
      <c r="FSR11"/>
      <c r="FSS11"/>
      <c r="FST11"/>
      <c r="FSU11"/>
      <c r="FSV11"/>
      <c r="FSW11"/>
      <c r="FSX11"/>
      <c r="FSY11"/>
      <c r="FSZ11"/>
      <c r="FTA11"/>
      <c r="FTB11"/>
      <c r="FTC11"/>
      <c r="FTD11"/>
      <c r="FTE11"/>
      <c r="FTF11"/>
      <c r="FTG11"/>
      <c r="FTH11"/>
      <c r="FTI11"/>
      <c r="FTJ11"/>
      <c r="FTK11"/>
      <c r="FTL11"/>
      <c r="FTM11"/>
      <c r="FTN11"/>
      <c r="FTO11"/>
      <c r="FTP11"/>
      <c r="FTQ11"/>
      <c r="FTR11"/>
      <c r="FTS11"/>
      <c r="FTT11"/>
      <c r="FTU11"/>
      <c r="FTV11"/>
      <c r="FTW11"/>
      <c r="FTX11"/>
      <c r="FTY11"/>
      <c r="FTZ11"/>
      <c r="FUA11"/>
      <c r="FUB11"/>
      <c r="FUC11"/>
      <c r="FUD11"/>
      <c r="FUE11"/>
      <c r="FUF11"/>
      <c r="FUG11"/>
      <c r="FUH11"/>
      <c r="FUI11"/>
      <c r="FUJ11"/>
      <c r="FUK11"/>
      <c r="FUL11"/>
      <c r="FUM11"/>
      <c r="FUN11"/>
      <c r="FUO11"/>
      <c r="FUP11"/>
      <c r="FUQ11"/>
      <c r="FUR11"/>
      <c r="FUS11"/>
      <c r="FUT11"/>
      <c r="FUU11"/>
      <c r="FUV11"/>
      <c r="FUW11"/>
      <c r="FUX11"/>
      <c r="FUY11"/>
      <c r="FUZ11"/>
      <c r="FVA11"/>
      <c r="FVB11"/>
      <c r="FVC11"/>
      <c r="FVD11"/>
      <c r="FVE11"/>
      <c r="FVF11"/>
      <c r="FVG11"/>
      <c r="FVH11"/>
      <c r="FVI11"/>
      <c r="FVJ11"/>
      <c r="FVK11"/>
      <c r="FVL11"/>
      <c r="FVM11"/>
      <c r="FVN11"/>
      <c r="FVO11"/>
      <c r="FVP11"/>
      <c r="FVQ11"/>
      <c r="FVR11"/>
      <c r="FVS11"/>
      <c r="FVT11"/>
      <c r="FVU11"/>
      <c r="FVV11"/>
      <c r="FVW11"/>
      <c r="FVX11"/>
      <c r="FVY11"/>
      <c r="FVZ11"/>
      <c r="FWA11"/>
      <c r="FWB11"/>
      <c r="FWC11"/>
      <c r="FWD11"/>
      <c r="FWE11"/>
      <c r="FWF11"/>
      <c r="FWG11"/>
      <c r="FWH11"/>
      <c r="FWI11"/>
      <c r="FWJ11"/>
      <c r="FWK11"/>
      <c r="FWL11"/>
      <c r="FWM11"/>
      <c r="FWN11"/>
      <c r="FWO11"/>
      <c r="FWP11"/>
      <c r="FWQ11"/>
      <c r="FWR11"/>
      <c r="FWS11"/>
      <c r="FWT11"/>
      <c r="FWU11"/>
      <c r="FWV11"/>
      <c r="FWW11"/>
      <c r="FWX11"/>
      <c r="FWY11"/>
      <c r="FWZ11"/>
      <c r="FXA11"/>
      <c r="FXB11"/>
      <c r="FXC11"/>
      <c r="FXD11"/>
      <c r="FXE11"/>
      <c r="FXF11"/>
      <c r="FXG11"/>
      <c r="FXH11"/>
      <c r="FXI11"/>
      <c r="FXJ11"/>
      <c r="FXK11"/>
      <c r="FXL11"/>
      <c r="FXM11"/>
      <c r="FXN11"/>
      <c r="FXO11"/>
      <c r="FXP11"/>
      <c r="FXQ11"/>
      <c r="FXR11"/>
      <c r="FXS11"/>
      <c r="FXT11"/>
      <c r="FXU11"/>
      <c r="FXV11"/>
      <c r="FXW11"/>
      <c r="FXX11"/>
      <c r="FXY11"/>
      <c r="FXZ11"/>
      <c r="FYA11"/>
      <c r="FYB11"/>
      <c r="FYC11"/>
      <c r="FYD11"/>
      <c r="FYE11"/>
      <c r="FYF11"/>
      <c r="FYG11"/>
      <c r="FYH11"/>
      <c r="FYI11"/>
      <c r="FYJ11"/>
      <c r="FYK11"/>
      <c r="FYL11"/>
      <c r="FYM11"/>
      <c r="FYN11"/>
      <c r="FYO11"/>
      <c r="FYP11"/>
      <c r="FYQ11"/>
      <c r="FYR11"/>
      <c r="FYS11"/>
      <c r="FYT11"/>
      <c r="FYU11"/>
      <c r="FYV11"/>
      <c r="FYW11"/>
      <c r="FYX11"/>
      <c r="FYY11"/>
      <c r="FYZ11"/>
      <c r="FZA11"/>
      <c r="FZB11"/>
      <c r="FZC11"/>
      <c r="FZD11"/>
      <c r="FZE11"/>
      <c r="FZF11"/>
      <c r="FZG11"/>
      <c r="FZH11"/>
      <c r="FZI11"/>
      <c r="FZJ11"/>
      <c r="FZK11"/>
      <c r="FZL11"/>
      <c r="FZM11"/>
      <c r="FZN11"/>
      <c r="FZO11"/>
      <c r="FZP11"/>
      <c r="FZQ11"/>
      <c r="FZR11"/>
      <c r="FZS11"/>
      <c r="FZT11"/>
      <c r="FZU11"/>
      <c r="FZV11"/>
      <c r="FZW11"/>
      <c r="FZX11"/>
      <c r="FZY11"/>
      <c r="FZZ11"/>
      <c r="GAA11"/>
      <c r="GAB11"/>
      <c r="GAC11"/>
      <c r="GAD11"/>
      <c r="GAE11"/>
      <c r="GAF11"/>
      <c r="GAG11"/>
      <c r="GAH11"/>
      <c r="GAI11"/>
      <c r="GAJ11"/>
      <c r="GAK11"/>
      <c r="GAL11"/>
      <c r="GAM11"/>
      <c r="GAN11"/>
      <c r="GAO11"/>
      <c r="GAP11"/>
      <c r="GAQ11"/>
      <c r="GAR11"/>
      <c r="GAS11"/>
      <c r="GAT11"/>
      <c r="GAU11"/>
      <c r="GAV11"/>
      <c r="GAW11"/>
      <c r="GAX11"/>
      <c r="GAY11"/>
      <c r="GAZ11"/>
      <c r="GBA11"/>
      <c r="GBB11"/>
      <c r="GBC11"/>
      <c r="GBD11"/>
      <c r="GBE11"/>
      <c r="GBF11"/>
      <c r="GBG11"/>
      <c r="GBH11"/>
      <c r="GBI11"/>
      <c r="GBJ11"/>
      <c r="GBK11"/>
      <c r="GBL11"/>
      <c r="GBM11"/>
      <c r="GBN11"/>
      <c r="GBO11"/>
      <c r="GBP11"/>
      <c r="GBQ11"/>
      <c r="GBR11"/>
      <c r="GBS11"/>
      <c r="GBT11"/>
      <c r="GBU11"/>
      <c r="GBV11"/>
      <c r="GBW11"/>
      <c r="GBX11"/>
      <c r="GBY11"/>
      <c r="GBZ11"/>
      <c r="GCA11"/>
      <c r="GCB11"/>
      <c r="GCC11"/>
      <c r="GCD11"/>
      <c r="GCE11"/>
      <c r="GCF11"/>
      <c r="GCG11"/>
      <c r="GCH11"/>
      <c r="GCI11"/>
      <c r="GCJ11"/>
      <c r="GCK11"/>
      <c r="GCL11"/>
      <c r="GCM11"/>
      <c r="GCN11"/>
      <c r="GCO11"/>
      <c r="GCP11"/>
      <c r="GCQ11"/>
      <c r="GCR11"/>
      <c r="GCS11"/>
      <c r="GCT11"/>
      <c r="GCU11"/>
      <c r="GCV11"/>
      <c r="GCW11"/>
      <c r="GCX11"/>
      <c r="GCY11"/>
      <c r="GCZ11"/>
      <c r="GDA11"/>
      <c r="GDB11"/>
      <c r="GDC11"/>
      <c r="GDD11"/>
      <c r="GDE11"/>
      <c r="GDF11"/>
      <c r="GDG11"/>
      <c r="GDH11"/>
      <c r="GDI11"/>
      <c r="GDJ11"/>
      <c r="GDK11"/>
      <c r="GDL11"/>
      <c r="GDM11"/>
      <c r="GDN11"/>
      <c r="GDO11"/>
      <c r="GDP11"/>
      <c r="GDQ11"/>
      <c r="GDR11"/>
      <c r="GDS11"/>
      <c r="GDT11"/>
      <c r="GDU11"/>
      <c r="GDV11"/>
      <c r="GDW11"/>
      <c r="GDX11"/>
      <c r="GDY11"/>
      <c r="GDZ11"/>
      <c r="GEA11"/>
      <c r="GEB11"/>
      <c r="GEC11"/>
      <c r="GED11"/>
      <c r="GEE11"/>
      <c r="GEF11"/>
      <c r="GEG11"/>
      <c r="GEH11"/>
      <c r="GEI11"/>
      <c r="GEJ11"/>
      <c r="GEK11"/>
      <c r="GEL11"/>
      <c r="GEM11"/>
      <c r="GEN11"/>
      <c r="GEO11"/>
      <c r="GEP11"/>
      <c r="GEQ11"/>
      <c r="GER11"/>
      <c r="GES11"/>
      <c r="GET11"/>
      <c r="GEU11"/>
      <c r="GEV11"/>
      <c r="GEW11"/>
      <c r="GEX11"/>
      <c r="GEY11"/>
      <c r="GEZ11"/>
      <c r="GFA11"/>
      <c r="GFB11"/>
      <c r="GFC11"/>
      <c r="GFD11"/>
      <c r="GFE11"/>
      <c r="GFF11"/>
      <c r="GFG11"/>
      <c r="GFH11"/>
      <c r="GFI11"/>
      <c r="GFJ11"/>
      <c r="GFK11"/>
      <c r="GFL11"/>
      <c r="GFM11"/>
      <c r="GFN11"/>
      <c r="GFO11"/>
      <c r="GFP11"/>
      <c r="GFQ11"/>
      <c r="GFR11"/>
      <c r="GFS11"/>
      <c r="GFT11"/>
      <c r="GFU11"/>
      <c r="GFV11"/>
      <c r="GFW11"/>
      <c r="GFX11"/>
      <c r="GFY11"/>
      <c r="GFZ11"/>
      <c r="GGA11"/>
      <c r="GGB11"/>
      <c r="GGC11"/>
      <c r="GGD11"/>
      <c r="GGE11"/>
      <c r="GGF11"/>
      <c r="GGG11"/>
      <c r="GGH11"/>
      <c r="GGI11"/>
      <c r="GGJ11"/>
      <c r="GGK11"/>
      <c r="GGL11"/>
      <c r="GGM11"/>
      <c r="GGN11"/>
      <c r="GGO11"/>
      <c r="GGP11"/>
      <c r="GGQ11"/>
      <c r="GGR11"/>
      <c r="GGS11"/>
      <c r="GGT11"/>
      <c r="GGU11"/>
      <c r="GGV11"/>
      <c r="GGW11"/>
      <c r="GGX11"/>
      <c r="GGY11"/>
      <c r="GGZ11"/>
      <c r="GHA11"/>
      <c r="GHB11"/>
      <c r="GHC11"/>
      <c r="GHD11"/>
      <c r="GHE11"/>
      <c r="GHF11"/>
      <c r="GHG11"/>
      <c r="GHH11"/>
      <c r="GHI11"/>
      <c r="GHJ11"/>
      <c r="GHK11"/>
      <c r="GHL11"/>
      <c r="GHM11"/>
      <c r="GHN11"/>
      <c r="GHO11"/>
      <c r="GHP11"/>
      <c r="GHQ11"/>
      <c r="GHR11"/>
      <c r="GHS11"/>
      <c r="GHT11"/>
      <c r="GHU11"/>
      <c r="GHV11"/>
      <c r="GHW11"/>
      <c r="GHX11"/>
      <c r="GHY11"/>
      <c r="GHZ11"/>
      <c r="GIA11"/>
      <c r="GIB11"/>
      <c r="GIC11"/>
      <c r="GID11"/>
      <c r="GIE11"/>
      <c r="GIF11"/>
      <c r="GIG11"/>
      <c r="GIH11"/>
      <c r="GII11"/>
      <c r="GIJ11"/>
      <c r="GIK11"/>
      <c r="GIL11"/>
      <c r="GIM11"/>
      <c r="GIN11"/>
      <c r="GIO11"/>
      <c r="GIP11"/>
      <c r="GIQ11"/>
      <c r="GIR11"/>
      <c r="GIS11"/>
      <c r="GIT11"/>
      <c r="GIU11"/>
      <c r="GIV11"/>
      <c r="GIW11"/>
      <c r="GIX11"/>
      <c r="GIY11"/>
      <c r="GIZ11"/>
      <c r="GJA11"/>
      <c r="GJB11"/>
      <c r="GJC11"/>
      <c r="GJD11"/>
      <c r="GJE11"/>
      <c r="GJF11"/>
      <c r="GJG11"/>
      <c r="GJH11"/>
      <c r="GJI11"/>
      <c r="GJJ11"/>
      <c r="GJK11"/>
      <c r="GJL11"/>
      <c r="GJM11"/>
      <c r="GJN11"/>
      <c r="GJO11"/>
      <c r="GJP11"/>
      <c r="GJQ11"/>
      <c r="GJR11"/>
      <c r="GJS11"/>
      <c r="GJT11"/>
      <c r="GJU11"/>
      <c r="GJV11"/>
      <c r="GJW11"/>
      <c r="GJX11"/>
      <c r="GJY11"/>
      <c r="GJZ11"/>
      <c r="GKA11"/>
      <c r="GKB11"/>
      <c r="GKC11"/>
      <c r="GKD11"/>
      <c r="GKE11"/>
      <c r="GKF11"/>
      <c r="GKG11"/>
      <c r="GKH11"/>
      <c r="GKI11"/>
      <c r="GKJ11"/>
      <c r="GKK11"/>
      <c r="GKL11"/>
      <c r="GKM11"/>
      <c r="GKN11"/>
      <c r="GKO11"/>
      <c r="GKP11"/>
      <c r="GKQ11"/>
      <c r="GKR11"/>
      <c r="GKS11"/>
      <c r="GKT11"/>
      <c r="GKU11"/>
      <c r="GKV11"/>
      <c r="GKW11"/>
      <c r="GKX11"/>
      <c r="GKY11"/>
      <c r="GKZ11"/>
      <c r="GLA11"/>
      <c r="GLB11"/>
      <c r="GLC11"/>
      <c r="GLD11"/>
      <c r="GLE11"/>
      <c r="GLF11"/>
      <c r="GLG11"/>
      <c r="GLH11"/>
      <c r="GLI11"/>
      <c r="GLJ11"/>
      <c r="GLK11"/>
      <c r="GLL11"/>
      <c r="GLM11"/>
      <c r="GLN11"/>
      <c r="GLO11"/>
      <c r="GLP11"/>
      <c r="GLQ11"/>
      <c r="GLR11"/>
      <c r="GLS11"/>
      <c r="GLT11"/>
      <c r="GLU11"/>
      <c r="GLV11"/>
      <c r="GLW11"/>
      <c r="GLX11"/>
      <c r="GLY11"/>
      <c r="GLZ11"/>
      <c r="GMA11"/>
      <c r="GMB11"/>
      <c r="GMC11"/>
      <c r="GMD11"/>
      <c r="GME11"/>
      <c r="GMF11"/>
      <c r="GMG11"/>
      <c r="GMH11"/>
      <c r="GMI11"/>
      <c r="GMJ11"/>
      <c r="GMK11"/>
      <c r="GML11"/>
      <c r="GMM11"/>
      <c r="GMN11"/>
      <c r="GMO11"/>
      <c r="GMP11"/>
      <c r="GMQ11"/>
      <c r="GMR11"/>
      <c r="GMS11"/>
      <c r="GMT11"/>
      <c r="GMU11"/>
      <c r="GMV11"/>
      <c r="GMW11"/>
      <c r="GMX11"/>
      <c r="GMY11"/>
      <c r="GMZ11"/>
      <c r="GNA11"/>
      <c r="GNB11"/>
      <c r="GNC11"/>
      <c r="GND11"/>
      <c r="GNE11"/>
      <c r="GNF11"/>
      <c r="GNG11"/>
      <c r="GNH11"/>
      <c r="GNI11"/>
      <c r="GNJ11"/>
      <c r="GNK11"/>
      <c r="GNL11"/>
      <c r="GNM11"/>
      <c r="GNN11"/>
      <c r="GNO11"/>
      <c r="GNP11"/>
      <c r="GNQ11"/>
      <c r="GNR11"/>
      <c r="GNS11"/>
      <c r="GNT11"/>
      <c r="GNU11"/>
      <c r="GNV11"/>
      <c r="GNW11"/>
      <c r="GNX11"/>
      <c r="GNY11"/>
      <c r="GNZ11"/>
      <c r="GOA11"/>
      <c r="GOB11"/>
      <c r="GOC11"/>
      <c r="GOD11"/>
      <c r="GOE11"/>
      <c r="GOF11"/>
      <c r="GOG11"/>
      <c r="GOH11"/>
      <c r="GOI11"/>
      <c r="GOJ11"/>
      <c r="GOK11"/>
      <c r="GOL11"/>
      <c r="GOM11"/>
      <c r="GON11"/>
      <c r="GOO11"/>
      <c r="GOP11"/>
      <c r="GOQ11"/>
      <c r="GOR11"/>
      <c r="GOS11"/>
      <c r="GOT11"/>
      <c r="GOU11"/>
      <c r="GOV11"/>
      <c r="GOW11"/>
      <c r="GOX11"/>
      <c r="GOY11"/>
      <c r="GOZ11"/>
      <c r="GPA11"/>
      <c r="GPB11"/>
      <c r="GPC11"/>
      <c r="GPD11"/>
      <c r="GPE11"/>
      <c r="GPF11"/>
      <c r="GPG11"/>
      <c r="GPH11"/>
      <c r="GPI11"/>
      <c r="GPJ11"/>
      <c r="GPK11"/>
      <c r="GPL11"/>
      <c r="GPM11"/>
      <c r="GPN11"/>
      <c r="GPO11"/>
      <c r="GPP11"/>
      <c r="GPQ11"/>
      <c r="GPR11"/>
      <c r="GPS11"/>
      <c r="GPT11"/>
      <c r="GPU11"/>
      <c r="GPV11"/>
      <c r="GPW11"/>
      <c r="GPX11"/>
      <c r="GPY11"/>
      <c r="GPZ11"/>
      <c r="GQA11"/>
      <c r="GQB11"/>
      <c r="GQC11"/>
      <c r="GQD11"/>
      <c r="GQE11"/>
      <c r="GQF11"/>
      <c r="GQG11"/>
      <c r="GQH11"/>
      <c r="GQI11"/>
      <c r="GQJ11"/>
      <c r="GQK11"/>
      <c r="GQL11"/>
      <c r="GQM11"/>
      <c r="GQN11"/>
      <c r="GQO11"/>
      <c r="GQP11"/>
      <c r="GQQ11"/>
      <c r="GQR11"/>
      <c r="GQS11"/>
      <c r="GQT11"/>
      <c r="GQU11"/>
      <c r="GQV11"/>
      <c r="GQW11"/>
      <c r="GQX11"/>
      <c r="GQY11"/>
      <c r="GQZ11"/>
      <c r="GRA11"/>
      <c r="GRB11"/>
      <c r="GRC11"/>
      <c r="GRD11"/>
      <c r="GRE11"/>
      <c r="GRF11"/>
      <c r="GRG11"/>
      <c r="GRH11"/>
      <c r="GRI11"/>
      <c r="GRJ11"/>
      <c r="GRK11"/>
      <c r="GRL11"/>
      <c r="GRM11"/>
      <c r="GRN11"/>
      <c r="GRO11"/>
      <c r="GRP11"/>
      <c r="GRQ11"/>
      <c r="GRR11"/>
      <c r="GRS11"/>
      <c r="GRT11"/>
      <c r="GRU11"/>
      <c r="GRV11"/>
      <c r="GRW11"/>
      <c r="GRX11"/>
      <c r="GRY11"/>
      <c r="GRZ11"/>
      <c r="GSA11"/>
      <c r="GSB11"/>
      <c r="GSC11"/>
      <c r="GSD11"/>
      <c r="GSE11"/>
      <c r="GSF11"/>
      <c r="GSG11"/>
      <c r="GSH11"/>
      <c r="GSI11"/>
      <c r="GSJ11"/>
      <c r="GSK11"/>
      <c r="GSL11"/>
      <c r="GSM11"/>
      <c r="GSN11"/>
      <c r="GSO11"/>
      <c r="GSP11"/>
      <c r="GSQ11"/>
      <c r="GSR11"/>
      <c r="GSS11"/>
      <c r="GST11"/>
      <c r="GSU11"/>
      <c r="GSV11"/>
      <c r="GSW11"/>
      <c r="GSX11"/>
      <c r="GSY11"/>
      <c r="GSZ11"/>
      <c r="GTA11"/>
      <c r="GTB11"/>
      <c r="GTC11"/>
      <c r="GTD11"/>
      <c r="GTE11"/>
      <c r="GTF11"/>
      <c r="GTG11"/>
      <c r="GTH11"/>
      <c r="GTI11"/>
      <c r="GTJ11"/>
      <c r="GTK11"/>
      <c r="GTL11"/>
      <c r="GTM11"/>
      <c r="GTN11"/>
      <c r="GTO11"/>
      <c r="GTP11"/>
      <c r="GTQ11"/>
      <c r="GTR11"/>
      <c r="GTS11"/>
      <c r="GTT11"/>
      <c r="GTU11"/>
      <c r="GTV11"/>
      <c r="GTW11"/>
      <c r="GTX11"/>
      <c r="GTY11"/>
      <c r="GTZ11"/>
      <c r="GUA11"/>
      <c r="GUB11"/>
      <c r="GUC11"/>
      <c r="GUD11"/>
      <c r="GUE11"/>
      <c r="GUF11"/>
      <c r="GUG11"/>
      <c r="GUH11"/>
      <c r="GUI11"/>
      <c r="GUJ11"/>
      <c r="GUK11"/>
      <c r="GUL11"/>
      <c r="GUM11"/>
      <c r="GUN11"/>
      <c r="GUO11"/>
      <c r="GUP11"/>
      <c r="GUQ11"/>
      <c r="GUR11"/>
      <c r="GUS11"/>
      <c r="GUT11"/>
      <c r="GUU11"/>
      <c r="GUV11"/>
      <c r="GUW11"/>
      <c r="GUX11"/>
      <c r="GUY11"/>
      <c r="GUZ11"/>
      <c r="GVA11"/>
      <c r="GVB11"/>
      <c r="GVC11"/>
      <c r="GVD11"/>
      <c r="GVE11"/>
      <c r="GVF11"/>
      <c r="GVG11"/>
      <c r="GVH11"/>
      <c r="GVI11"/>
      <c r="GVJ11"/>
      <c r="GVK11"/>
      <c r="GVL11"/>
      <c r="GVM11"/>
      <c r="GVN11"/>
      <c r="GVO11"/>
      <c r="GVP11"/>
      <c r="GVQ11"/>
      <c r="GVR11"/>
      <c r="GVS11"/>
      <c r="GVT11"/>
      <c r="GVU11"/>
      <c r="GVV11"/>
      <c r="GVW11"/>
      <c r="GVX11"/>
      <c r="GVY11"/>
      <c r="GVZ11"/>
      <c r="GWA11"/>
      <c r="GWB11"/>
      <c r="GWC11"/>
      <c r="GWD11"/>
      <c r="GWE11"/>
      <c r="GWF11"/>
      <c r="GWG11"/>
      <c r="GWH11"/>
      <c r="GWI11"/>
      <c r="GWJ11"/>
      <c r="GWK11"/>
      <c r="GWL11"/>
      <c r="GWM11"/>
      <c r="GWN11"/>
      <c r="GWO11"/>
      <c r="GWP11"/>
      <c r="GWQ11"/>
      <c r="GWR11"/>
      <c r="GWS11"/>
      <c r="GWT11"/>
      <c r="GWU11"/>
      <c r="GWV11"/>
      <c r="GWW11"/>
      <c r="GWX11"/>
      <c r="GWY11"/>
      <c r="GWZ11"/>
      <c r="GXA11"/>
      <c r="GXB11"/>
      <c r="GXC11"/>
      <c r="GXD11"/>
      <c r="GXE11"/>
      <c r="GXF11"/>
      <c r="GXG11"/>
      <c r="GXH11"/>
      <c r="GXI11"/>
      <c r="GXJ11"/>
      <c r="GXK11"/>
      <c r="GXL11"/>
      <c r="GXM11"/>
      <c r="GXN11"/>
      <c r="GXO11"/>
      <c r="GXP11"/>
      <c r="GXQ11"/>
      <c r="GXR11"/>
      <c r="GXS11"/>
      <c r="GXT11"/>
      <c r="GXU11"/>
      <c r="GXV11"/>
      <c r="GXW11"/>
      <c r="GXX11"/>
      <c r="GXY11"/>
      <c r="GXZ11"/>
      <c r="GYA11"/>
      <c r="GYB11"/>
      <c r="GYC11"/>
      <c r="GYD11"/>
      <c r="GYE11"/>
      <c r="GYF11"/>
      <c r="GYG11"/>
      <c r="GYH11"/>
      <c r="GYI11"/>
      <c r="GYJ11"/>
      <c r="GYK11"/>
      <c r="GYL11"/>
      <c r="GYM11"/>
      <c r="GYN11"/>
      <c r="GYO11"/>
      <c r="GYP11"/>
      <c r="GYQ11"/>
      <c r="GYR11"/>
      <c r="GYS11"/>
      <c r="GYT11"/>
      <c r="GYU11"/>
      <c r="GYV11"/>
      <c r="GYW11"/>
      <c r="GYX11"/>
      <c r="GYY11"/>
      <c r="GYZ11"/>
      <c r="GZA11"/>
      <c r="GZB11"/>
      <c r="GZC11"/>
      <c r="GZD11"/>
      <c r="GZE11"/>
      <c r="GZF11"/>
      <c r="GZG11"/>
      <c r="GZH11"/>
      <c r="GZI11"/>
      <c r="GZJ11"/>
      <c r="GZK11"/>
      <c r="GZL11"/>
      <c r="GZM11"/>
      <c r="GZN11"/>
      <c r="GZO11"/>
      <c r="GZP11"/>
      <c r="GZQ11"/>
      <c r="GZR11"/>
      <c r="GZS11"/>
      <c r="GZT11"/>
      <c r="GZU11"/>
      <c r="GZV11"/>
      <c r="GZW11"/>
      <c r="GZX11"/>
      <c r="GZY11"/>
      <c r="GZZ11"/>
      <c r="HAA11"/>
      <c r="HAB11"/>
      <c r="HAC11"/>
      <c r="HAD11"/>
      <c r="HAE11"/>
      <c r="HAF11"/>
      <c r="HAG11"/>
      <c r="HAH11"/>
      <c r="HAI11"/>
      <c r="HAJ11"/>
      <c r="HAK11"/>
      <c r="HAL11"/>
      <c r="HAM11"/>
      <c r="HAN11"/>
      <c r="HAO11"/>
      <c r="HAP11"/>
      <c r="HAQ11"/>
      <c r="HAR11"/>
      <c r="HAS11"/>
      <c r="HAT11"/>
      <c r="HAU11"/>
      <c r="HAV11"/>
      <c r="HAW11"/>
      <c r="HAX11"/>
      <c r="HAY11"/>
      <c r="HAZ11"/>
      <c r="HBA11"/>
      <c r="HBB11"/>
      <c r="HBC11"/>
      <c r="HBD11"/>
      <c r="HBE11"/>
      <c r="HBF11"/>
      <c r="HBG11"/>
      <c r="HBH11"/>
      <c r="HBI11"/>
      <c r="HBJ11"/>
      <c r="HBK11"/>
      <c r="HBL11"/>
      <c r="HBM11"/>
      <c r="HBN11"/>
      <c r="HBO11"/>
      <c r="HBP11"/>
      <c r="HBQ11"/>
      <c r="HBR11"/>
      <c r="HBS11"/>
      <c r="HBT11"/>
      <c r="HBU11"/>
      <c r="HBV11"/>
      <c r="HBW11"/>
      <c r="HBX11"/>
      <c r="HBY11"/>
      <c r="HBZ11"/>
      <c r="HCA11"/>
      <c r="HCB11"/>
      <c r="HCC11"/>
      <c r="HCD11"/>
      <c r="HCE11"/>
      <c r="HCF11"/>
      <c r="HCG11"/>
      <c r="HCH11"/>
      <c r="HCI11"/>
      <c r="HCJ11"/>
      <c r="HCK11"/>
      <c r="HCL11"/>
      <c r="HCM11"/>
      <c r="HCN11"/>
      <c r="HCO11"/>
      <c r="HCP11"/>
      <c r="HCQ11"/>
      <c r="HCR11"/>
      <c r="HCS11"/>
      <c r="HCT11"/>
      <c r="HCU11"/>
      <c r="HCV11"/>
      <c r="HCW11"/>
      <c r="HCX11"/>
      <c r="HCY11"/>
      <c r="HCZ11"/>
      <c r="HDA11"/>
      <c r="HDB11"/>
      <c r="HDC11"/>
      <c r="HDD11"/>
      <c r="HDE11"/>
      <c r="HDF11"/>
      <c r="HDG11"/>
      <c r="HDH11"/>
      <c r="HDI11"/>
      <c r="HDJ11"/>
      <c r="HDK11"/>
      <c r="HDL11"/>
      <c r="HDM11"/>
      <c r="HDN11"/>
      <c r="HDO11"/>
      <c r="HDP11"/>
      <c r="HDQ11"/>
      <c r="HDR11"/>
      <c r="HDS11"/>
      <c r="HDT11"/>
      <c r="HDU11"/>
      <c r="HDV11"/>
      <c r="HDW11"/>
      <c r="HDX11"/>
      <c r="HDY11"/>
      <c r="HDZ11"/>
      <c r="HEA11"/>
      <c r="HEB11"/>
      <c r="HEC11"/>
      <c r="HED11"/>
      <c r="HEE11"/>
      <c r="HEF11"/>
      <c r="HEG11"/>
      <c r="HEH11"/>
      <c r="HEI11"/>
      <c r="HEJ11"/>
      <c r="HEK11"/>
      <c r="HEL11"/>
      <c r="HEM11"/>
      <c r="HEN11"/>
      <c r="HEO11"/>
      <c r="HEP11"/>
      <c r="HEQ11"/>
      <c r="HER11"/>
      <c r="HES11"/>
      <c r="HET11"/>
      <c r="HEU11"/>
      <c r="HEV11"/>
      <c r="HEW11"/>
      <c r="HEX11"/>
      <c r="HEY11"/>
      <c r="HEZ11"/>
      <c r="HFA11"/>
      <c r="HFB11"/>
      <c r="HFC11"/>
      <c r="HFD11"/>
      <c r="HFE11"/>
      <c r="HFF11"/>
      <c r="HFG11"/>
      <c r="HFH11"/>
      <c r="HFI11"/>
      <c r="HFJ11"/>
      <c r="HFK11"/>
      <c r="HFL11"/>
      <c r="HFM11"/>
      <c r="HFN11"/>
      <c r="HFO11"/>
      <c r="HFP11"/>
      <c r="HFQ11"/>
      <c r="HFR11"/>
      <c r="HFS11"/>
      <c r="HFT11"/>
      <c r="HFU11"/>
      <c r="HFV11"/>
      <c r="HFW11"/>
      <c r="HFX11"/>
      <c r="HFY11"/>
      <c r="HFZ11"/>
      <c r="HGA11"/>
      <c r="HGB11"/>
      <c r="HGC11"/>
      <c r="HGD11"/>
      <c r="HGE11"/>
      <c r="HGF11"/>
      <c r="HGG11"/>
      <c r="HGH11"/>
      <c r="HGI11"/>
      <c r="HGJ11"/>
      <c r="HGK11"/>
      <c r="HGL11"/>
      <c r="HGM11"/>
      <c r="HGN11"/>
      <c r="HGO11"/>
      <c r="HGP11"/>
      <c r="HGQ11"/>
      <c r="HGR11"/>
      <c r="HGS11"/>
      <c r="HGT11"/>
      <c r="HGU11"/>
      <c r="HGV11"/>
      <c r="HGW11"/>
      <c r="HGX11"/>
      <c r="HGY11"/>
      <c r="HGZ11"/>
      <c r="HHA11"/>
      <c r="HHB11"/>
      <c r="HHC11"/>
      <c r="HHD11"/>
      <c r="HHE11"/>
      <c r="HHF11"/>
      <c r="HHG11"/>
      <c r="HHH11"/>
      <c r="HHI11"/>
      <c r="HHJ11"/>
      <c r="HHK11"/>
      <c r="HHL11"/>
      <c r="HHM11"/>
      <c r="HHN11"/>
      <c r="HHO11"/>
      <c r="HHP11"/>
      <c r="HHQ11"/>
      <c r="HHR11"/>
      <c r="HHS11"/>
      <c r="HHT11"/>
      <c r="HHU11"/>
      <c r="HHV11"/>
      <c r="HHW11"/>
      <c r="HHX11"/>
      <c r="HHY11"/>
      <c r="HHZ11"/>
      <c r="HIA11"/>
      <c r="HIB11"/>
      <c r="HIC11"/>
      <c r="HID11"/>
      <c r="HIE11"/>
      <c r="HIF11"/>
      <c r="HIG11"/>
      <c r="HIH11"/>
      <c r="HII11"/>
      <c r="HIJ11"/>
      <c r="HIK11"/>
      <c r="HIL11"/>
      <c r="HIM11"/>
      <c r="HIN11"/>
      <c r="HIO11"/>
      <c r="HIP11"/>
      <c r="HIQ11"/>
      <c r="HIR11"/>
      <c r="HIS11"/>
      <c r="HIT11"/>
      <c r="HIU11"/>
      <c r="HIV11"/>
      <c r="HIW11"/>
      <c r="HIX11"/>
      <c r="HIY11"/>
      <c r="HIZ11"/>
      <c r="HJA11"/>
      <c r="HJB11"/>
      <c r="HJC11"/>
      <c r="HJD11"/>
      <c r="HJE11"/>
      <c r="HJF11"/>
      <c r="HJG11"/>
      <c r="HJH11"/>
      <c r="HJI11"/>
      <c r="HJJ11"/>
      <c r="HJK11"/>
      <c r="HJL11"/>
      <c r="HJM11"/>
      <c r="HJN11"/>
      <c r="HJO11"/>
      <c r="HJP11"/>
      <c r="HJQ11"/>
      <c r="HJR11"/>
      <c r="HJS11"/>
      <c r="HJT11"/>
      <c r="HJU11"/>
      <c r="HJV11"/>
      <c r="HJW11"/>
      <c r="HJX11"/>
      <c r="HJY11"/>
      <c r="HJZ11"/>
      <c r="HKA11"/>
      <c r="HKB11"/>
      <c r="HKC11"/>
      <c r="HKD11"/>
      <c r="HKE11"/>
      <c r="HKF11"/>
      <c r="HKG11"/>
      <c r="HKH11"/>
      <c r="HKI11"/>
      <c r="HKJ11"/>
      <c r="HKK11"/>
      <c r="HKL11"/>
      <c r="HKM11"/>
      <c r="HKN11"/>
      <c r="HKO11"/>
      <c r="HKP11"/>
      <c r="HKQ11"/>
      <c r="HKR11"/>
      <c r="HKS11"/>
      <c r="HKT11"/>
      <c r="HKU11"/>
      <c r="HKV11"/>
      <c r="HKW11"/>
      <c r="HKX11"/>
      <c r="HKY11"/>
      <c r="HKZ11"/>
      <c r="HLA11"/>
      <c r="HLB11"/>
      <c r="HLC11"/>
      <c r="HLD11"/>
      <c r="HLE11"/>
      <c r="HLF11"/>
      <c r="HLG11"/>
      <c r="HLH11"/>
      <c r="HLI11"/>
      <c r="HLJ11"/>
      <c r="HLK11"/>
      <c r="HLL11"/>
      <c r="HLM11"/>
      <c r="HLN11"/>
      <c r="HLO11"/>
      <c r="HLP11"/>
      <c r="HLQ11"/>
      <c r="HLR11"/>
      <c r="HLS11"/>
      <c r="HLT11"/>
      <c r="HLU11"/>
      <c r="HLV11"/>
      <c r="HLW11"/>
      <c r="HLX11"/>
      <c r="HLY11"/>
      <c r="HLZ11"/>
      <c r="HMA11"/>
      <c r="HMB11"/>
      <c r="HMC11"/>
      <c r="HMD11"/>
      <c r="HME11"/>
      <c r="HMF11"/>
      <c r="HMG11"/>
      <c r="HMH11"/>
      <c r="HMI11"/>
      <c r="HMJ11"/>
      <c r="HMK11"/>
      <c r="HML11"/>
      <c r="HMM11"/>
      <c r="HMN11"/>
      <c r="HMO11"/>
      <c r="HMP11"/>
      <c r="HMQ11"/>
      <c r="HMR11"/>
      <c r="HMS11"/>
      <c r="HMT11"/>
      <c r="HMU11"/>
      <c r="HMV11"/>
      <c r="HMW11"/>
      <c r="HMX11"/>
      <c r="HMY11"/>
      <c r="HMZ11"/>
      <c r="HNA11"/>
      <c r="HNB11"/>
      <c r="HNC11"/>
      <c r="HND11"/>
      <c r="HNE11"/>
      <c r="HNF11"/>
      <c r="HNG11"/>
      <c r="HNH11"/>
      <c r="HNI11"/>
      <c r="HNJ11"/>
      <c r="HNK11"/>
      <c r="HNL11"/>
      <c r="HNM11"/>
      <c r="HNN11"/>
      <c r="HNO11"/>
      <c r="HNP11"/>
      <c r="HNQ11"/>
      <c r="HNR11"/>
      <c r="HNS11"/>
      <c r="HNT11"/>
      <c r="HNU11"/>
      <c r="HNV11"/>
      <c r="HNW11"/>
      <c r="HNX11"/>
      <c r="HNY11"/>
      <c r="HNZ11"/>
      <c r="HOA11"/>
      <c r="HOB11"/>
      <c r="HOC11"/>
      <c r="HOD11"/>
      <c r="HOE11"/>
      <c r="HOF11"/>
      <c r="HOG11"/>
      <c r="HOH11"/>
      <c r="HOI11"/>
      <c r="HOJ11"/>
      <c r="HOK11"/>
      <c r="HOL11"/>
      <c r="HOM11"/>
      <c r="HON11"/>
      <c r="HOO11"/>
      <c r="HOP11"/>
      <c r="HOQ11"/>
      <c r="HOR11"/>
      <c r="HOS11"/>
      <c r="HOT11"/>
      <c r="HOU11"/>
      <c r="HOV11"/>
      <c r="HOW11"/>
      <c r="HOX11"/>
      <c r="HOY11"/>
      <c r="HOZ11"/>
      <c r="HPA11"/>
      <c r="HPB11"/>
      <c r="HPC11"/>
      <c r="HPD11"/>
      <c r="HPE11"/>
      <c r="HPF11"/>
      <c r="HPG11"/>
      <c r="HPH11"/>
      <c r="HPI11"/>
      <c r="HPJ11"/>
      <c r="HPK11"/>
      <c r="HPL11"/>
      <c r="HPM11"/>
      <c r="HPN11"/>
      <c r="HPO11"/>
      <c r="HPP11"/>
      <c r="HPQ11"/>
      <c r="HPR11"/>
      <c r="HPS11"/>
      <c r="HPT11"/>
      <c r="HPU11"/>
      <c r="HPV11"/>
      <c r="HPW11"/>
      <c r="HPX11"/>
      <c r="HPY11"/>
      <c r="HPZ11"/>
      <c r="HQA11"/>
      <c r="HQB11"/>
      <c r="HQC11"/>
      <c r="HQD11"/>
      <c r="HQE11"/>
      <c r="HQF11"/>
      <c r="HQG11"/>
      <c r="HQH11"/>
      <c r="HQI11"/>
      <c r="HQJ11"/>
      <c r="HQK11"/>
      <c r="HQL11"/>
      <c r="HQM11"/>
      <c r="HQN11"/>
      <c r="HQO11"/>
      <c r="HQP11"/>
      <c r="HQQ11"/>
      <c r="HQR11"/>
      <c r="HQS11"/>
      <c r="HQT11"/>
      <c r="HQU11"/>
      <c r="HQV11"/>
      <c r="HQW11"/>
      <c r="HQX11"/>
      <c r="HQY11"/>
      <c r="HQZ11"/>
      <c r="HRA11"/>
      <c r="HRB11"/>
      <c r="HRC11"/>
      <c r="HRD11"/>
      <c r="HRE11"/>
      <c r="HRF11"/>
      <c r="HRG11"/>
      <c r="HRH11"/>
      <c r="HRI11"/>
      <c r="HRJ11"/>
      <c r="HRK11"/>
      <c r="HRL11"/>
      <c r="HRM11"/>
      <c r="HRN11"/>
      <c r="HRO11"/>
      <c r="HRP11"/>
      <c r="HRQ11"/>
      <c r="HRR11"/>
      <c r="HRS11"/>
      <c r="HRT11"/>
      <c r="HRU11"/>
      <c r="HRV11"/>
      <c r="HRW11"/>
      <c r="HRX11"/>
      <c r="HRY11"/>
      <c r="HRZ11"/>
      <c r="HSA11"/>
      <c r="HSB11"/>
      <c r="HSC11"/>
      <c r="HSD11"/>
      <c r="HSE11"/>
      <c r="HSF11"/>
      <c r="HSG11"/>
      <c r="HSH11"/>
      <c r="HSI11"/>
      <c r="HSJ11"/>
      <c r="HSK11"/>
      <c r="HSL11"/>
      <c r="HSM11"/>
      <c r="HSN11"/>
      <c r="HSO11"/>
      <c r="HSP11"/>
      <c r="HSQ11"/>
      <c r="HSR11"/>
      <c r="HSS11"/>
      <c r="HST11"/>
      <c r="HSU11"/>
      <c r="HSV11"/>
      <c r="HSW11"/>
      <c r="HSX11"/>
      <c r="HSY11"/>
      <c r="HSZ11"/>
      <c r="HTA11"/>
      <c r="HTB11"/>
      <c r="HTC11"/>
      <c r="HTD11"/>
      <c r="HTE11"/>
      <c r="HTF11"/>
      <c r="HTG11"/>
      <c r="HTH11"/>
      <c r="HTI11"/>
      <c r="HTJ11"/>
      <c r="HTK11"/>
      <c r="HTL11"/>
      <c r="HTM11"/>
      <c r="HTN11"/>
      <c r="HTO11"/>
      <c r="HTP11"/>
      <c r="HTQ11"/>
      <c r="HTR11"/>
      <c r="HTS11"/>
      <c r="HTT11"/>
      <c r="HTU11"/>
      <c r="HTV11"/>
      <c r="HTW11"/>
      <c r="HTX11"/>
      <c r="HTY11"/>
      <c r="HTZ11"/>
      <c r="HUA11"/>
      <c r="HUB11"/>
      <c r="HUC11"/>
      <c r="HUD11"/>
      <c r="HUE11"/>
      <c r="HUF11"/>
      <c r="HUG11"/>
      <c r="HUH11"/>
      <c r="HUI11"/>
      <c r="HUJ11"/>
      <c r="HUK11"/>
      <c r="HUL11"/>
      <c r="HUM11"/>
      <c r="HUN11"/>
      <c r="HUO11"/>
      <c r="HUP11"/>
      <c r="HUQ11"/>
      <c r="HUR11"/>
      <c r="HUS11"/>
      <c r="HUT11"/>
      <c r="HUU11"/>
      <c r="HUV11"/>
      <c r="HUW11"/>
      <c r="HUX11"/>
      <c r="HUY11"/>
      <c r="HUZ11"/>
      <c r="HVA11"/>
      <c r="HVB11"/>
      <c r="HVC11"/>
      <c r="HVD11"/>
      <c r="HVE11"/>
      <c r="HVF11"/>
      <c r="HVG11"/>
      <c r="HVH11"/>
      <c r="HVI11"/>
      <c r="HVJ11"/>
      <c r="HVK11"/>
      <c r="HVL11"/>
      <c r="HVM11"/>
      <c r="HVN11"/>
      <c r="HVO11"/>
      <c r="HVP11"/>
      <c r="HVQ11"/>
      <c r="HVR11"/>
      <c r="HVS11"/>
      <c r="HVT11"/>
      <c r="HVU11"/>
      <c r="HVV11"/>
      <c r="HVW11"/>
      <c r="HVX11"/>
      <c r="HVY11"/>
      <c r="HVZ11"/>
      <c r="HWA11"/>
      <c r="HWB11"/>
      <c r="HWC11"/>
      <c r="HWD11"/>
      <c r="HWE11"/>
      <c r="HWF11"/>
      <c r="HWG11"/>
      <c r="HWH11"/>
      <c r="HWI11"/>
      <c r="HWJ11"/>
      <c r="HWK11"/>
      <c r="HWL11"/>
      <c r="HWM11"/>
      <c r="HWN11"/>
      <c r="HWO11"/>
      <c r="HWP11"/>
      <c r="HWQ11"/>
      <c r="HWR11"/>
      <c r="HWS11"/>
      <c r="HWT11"/>
      <c r="HWU11"/>
      <c r="HWV11"/>
      <c r="HWW11"/>
      <c r="HWX11"/>
      <c r="HWY11"/>
      <c r="HWZ11"/>
      <c r="HXA11"/>
      <c r="HXB11"/>
      <c r="HXC11"/>
      <c r="HXD11"/>
      <c r="HXE11"/>
      <c r="HXF11"/>
      <c r="HXG11"/>
      <c r="HXH11"/>
      <c r="HXI11"/>
      <c r="HXJ11"/>
      <c r="HXK11"/>
      <c r="HXL11"/>
      <c r="HXM11"/>
      <c r="HXN11"/>
      <c r="HXO11"/>
      <c r="HXP11"/>
      <c r="HXQ11"/>
      <c r="HXR11"/>
      <c r="HXS11"/>
      <c r="HXT11"/>
      <c r="HXU11"/>
      <c r="HXV11"/>
      <c r="HXW11"/>
      <c r="HXX11"/>
      <c r="HXY11"/>
      <c r="HXZ11"/>
      <c r="HYA11"/>
      <c r="HYB11"/>
      <c r="HYC11"/>
      <c r="HYD11"/>
      <c r="HYE11"/>
      <c r="HYF11"/>
      <c r="HYG11"/>
      <c r="HYH11"/>
      <c r="HYI11"/>
      <c r="HYJ11"/>
      <c r="HYK11"/>
      <c r="HYL11"/>
      <c r="HYM11"/>
      <c r="HYN11"/>
      <c r="HYO11"/>
      <c r="HYP11"/>
      <c r="HYQ11"/>
      <c r="HYR11"/>
      <c r="HYS11"/>
      <c r="HYT11"/>
      <c r="HYU11"/>
      <c r="HYV11"/>
      <c r="HYW11"/>
      <c r="HYX11"/>
      <c r="HYY11"/>
      <c r="HYZ11"/>
      <c r="HZA11"/>
      <c r="HZB11"/>
      <c r="HZC11"/>
      <c r="HZD11"/>
      <c r="HZE11"/>
      <c r="HZF11"/>
      <c r="HZG11"/>
      <c r="HZH11"/>
      <c r="HZI11"/>
      <c r="HZJ11"/>
      <c r="HZK11"/>
      <c r="HZL11"/>
      <c r="HZM11"/>
      <c r="HZN11"/>
      <c r="HZO11"/>
      <c r="HZP11"/>
      <c r="HZQ11"/>
      <c r="HZR11"/>
      <c r="HZS11"/>
      <c r="HZT11"/>
      <c r="HZU11"/>
      <c r="HZV11"/>
      <c r="HZW11"/>
      <c r="HZX11"/>
      <c r="HZY11"/>
      <c r="HZZ11"/>
      <c r="IAA11"/>
      <c r="IAB11"/>
      <c r="IAC11"/>
      <c r="IAD11"/>
      <c r="IAE11"/>
      <c r="IAF11"/>
      <c r="IAG11"/>
      <c r="IAH11"/>
      <c r="IAI11"/>
      <c r="IAJ11"/>
      <c r="IAK11"/>
      <c r="IAL11"/>
      <c r="IAM11"/>
      <c r="IAN11"/>
      <c r="IAO11"/>
      <c r="IAP11"/>
      <c r="IAQ11"/>
      <c r="IAR11"/>
      <c r="IAS11"/>
      <c r="IAT11"/>
      <c r="IAU11"/>
      <c r="IAV11"/>
      <c r="IAW11"/>
      <c r="IAX11"/>
      <c r="IAY11"/>
      <c r="IAZ11"/>
      <c r="IBA11"/>
      <c r="IBB11"/>
      <c r="IBC11"/>
      <c r="IBD11"/>
      <c r="IBE11"/>
      <c r="IBF11"/>
      <c r="IBG11"/>
      <c r="IBH11"/>
      <c r="IBI11"/>
      <c r="IBJ11"/>
      <c r="IBK11"/>
      <c r="IBL11"/>
      <c r="IBM11"/>
      <c r="IBN11"/>
      <c r="IBO11"/>
      <c r="IBP11"/>
      <c r="IBQ11"/>
      <c r="IBR11"/>
      <c r="IBS11"/>
      <c r="IBT11"/>
      <c r="IBU11"/>
      <c r="IBV11"/>
      <c r="IBW11"/>
      <c r="IBX11"/>
      <c r="IBY11"/>
      <c r="IBZ11"/>
      <c r="ICA11"/>
      <c r="ICB11"/>
      <c r="ICC11"/>
      <c r="ICD11"/>
      <c r="ICE11"/>
      <c r="ICF11"/>
      <c r="ICG11"/>
      <c r="ICH11"/>
      <c r="ICI11"/>
      <c r="ICJ11"/>
      <c r="ICK11"/>
      <c r="ICL11"/>
      <c r="ICM11"/>
      <c r="ICN11"/>
      <c r="ICO11"/>
      <c r="ICP11"/>
      <c r="ICQ11"/>
      <c r="ICR11"/>
      <c r="ICS11"/>
      <c r="ICT11"/>
      <c r="ICU11"/>
      <c r="ICV11"/>
      <c r="ICW11"/>
      <c r="ICX11"/>
      <c r="ICY11"/>
      <c r="ICZ11"/>
      <c r="IDA11"/>
      <c r="IDB11"/>
      <c r="IDC11"/>
      <c r="IDD11"/>
      <c r="IDE11"/>
      <c r="IDF11"/>
      <c r="IDG11"/>
      <c r="IDH11"/>
      <c r="IDI11"/>
      <c r="IDJ11"/>
      <c r="IDK11"/>
      <c r="IDL11"/>
      <c r="IDM11"/>
      <c r="IDN11"/>
      <c r="IDO11"/>
      <c r="IDP11"/>
      <c r="IDQ11"/>
      <c r="IDR11"/>
      <c r="IDS11"/>
      <c r="IDT11"/>
      <c r="IDU11"/>
      <c r="IDV11"/>
      <c r="IDW11"/>
      <c r="IDX11"/>
      <c r="IDY11"/>
      <c r="IDZ11"/>
      <c r="IEA11"/>
      <c r="IEB11"/>
      <c r="IEC11"/>
      <c r="IED11"/>
      <c r="IEE11"/>
      <c r="IEF11"/>
      <c r="IEG11"/>
      <c r="IEH11"/>
      <c r="IEI11"/>
      <c r="IEJ11"/>
      <c r="IEK11"/>
      <c r="IEL11"/>
      <c r="IEM11"/>
      <c r="IEN11"/>
      <c r="IEO11"/>
      <c r="IEP11"/>
      <c r="IEQ11"/>
      <c r="IER11"/>
      <c r="IES11"/>
      <c r="IET11"/>
      <c r="IEU11"/>
      <c r="IEV11"/>
      <c r="IEW11"/>
      <c r="IEX11"/>
      <c r="IEY11"/>
      <c r="IEZ11"/>
      <c r="IFA11"/>
      <c r="IFB11"/>
      <c r="IFC11"/>
      <c r="IFD11"/>
      <c r="IFE11"/>
      <c r="IFF11"/>
      <c r="IFG11"/>
      <c r="IFH11"/>
      <c r="IFI11"/>
      <c r="IFJ11"/>
      <c r="IFK11"/>
      <c r="IFL11"/>
      <c r="IFM11"/>
      <c r="IFN11"/>
      <c r="IFO11"/>
      <c r="IFP11"/>
      <c r="IFQ11"/>
      <c r="IFR11"/>
      <c r="IFS11"/>
      <c r="IFT11"/>
      <c r="IFU11"/>
      <c r="IFV11"/>
      <c r="IFW11"/>
      <c r="IFX11"/>
      <c r="IFY11"/>
      <c r="IFZ11"/>
      <c r="IGA11"/>
      <c r="IGB11"/>
      <c r="IGC11"/>
      <c r="IGD11"/>
      <c r="IGE11"/>
      <c r="IGF11"/>
      <c r="IGG11"/>
      <c r="IGH11"/>
      <c r="IGI11"/>
      <c r="IGJ11"/>
      <c r="IGK11"/>
      <c r="IGL11"/>
      <c r="IGM11"/>
      <c r="IGN11"/>
      <c r="IGO11"/>
      <c r="IGP11"/>
      <c r="IGQ11"/>
      <c r="IGR11"/>
      <c r="IGS11"/>
      <c r="IGT11"/>
      <c r="IGU11"/>
      <c r="IGV11"/>
      <c r="IGW11"/>
      <c r="IGX11"/>
      <c r="IGY11"/>
      <c r="IGZ11"/>
      <c r="IHA11"/>
      <c r="IHB11"/>
      <c r="IHC11"/>
      <c r="IHD11"/>
      <c r="IHE11"/>
      <c r="IHF11"/>
      <c r="IHG11"/>
      <c r="IHH11"/>
      <c r="IHI11"/>
      <c r="IHJ11"/>
      <c r="IHK11"/>
      <c r="IHL11"/>
      <c r="IHM11"/>
      <c r="IHN11"/>
      <c r="IHO11"/>
      <c r="IHP11"/>
      <c r="IHQ11"/>
      <c r="IHR11"/>
      <c r="IHS11"/>
      <c r="IHT11"/>
      <c r="IHU11"/>
      <c r="IHV11"/>
      <c r="IHW11"/>
      <c r="IHX11"/>
      <c r="IHY11"/>
      <c r="IHZ11"/>
      <c r="IIA11"/>
      <c r="IIB11"/>
      <c r="IIC11"/>
      <c r="IID11"/>
      <c r="IIE11"/>
      <c r="IIF11"/>
      <c r="IIG11"/>
      <c r="IIH11"/>
      <c r="III11"/>
      <c r="IIJ11"/>
      <c r="IIK11"/>
      <c r="IIL11"/>
      <c r="IIM11"/>
      <c r="IIN11"/>
      <c r="IIO11"/>
      <c r="IIP11"/>
      <c r="IIQ11"/>
      <c r="IIR11"/>
      <c r="IIS11"/>
      <c r="IIT11"/>
      <c r="IIU11"/>
      <c r="IIV11"/>
      <c r="IIW11"/>
      <c r="IIX11"/>
      <c r="IIY11"/>
      <c r="IIZ11"/>
      <c r="IJA11"/>
      <c r="IJB11"/>
      <c r="IJC11"/>
      <c r="IJD11"/>
      <c r="IJE11"/>
      <c r="IJF11"/>
      <c r="IJG11"/>
      <c r="IJH11"/>
      <c r="IJI11"/>
      <c r="IJJ11"/>
      <c r="IJK11"/>
      <c r="IJL11"/>
      <c r="IJM11"/>
      <c r="IJN11"/>
      <c r="IJO11"/>
      <c r="IJP11"/>
      <c r="IJQ11"/>
      <c r="IJR11"/>
      <c r="IJS11"/>
      <c r="IJT11"/>
      <c r="IJU11"/>
      <c r="IJV11"/>
      <c r="IJW11"/>
      <c r="IJX11"/>
      <c r="IJY11"/>
      <c r="IJZ11"/>
      <c r="IKA11"/>
      <c r="IKB11"/>
      <c r="IKC11"/>
      <c r="IKD11"/>
      <c r="IKE11"/>
      <c r="IKF11"/>
      <c r="IKG11"/>
      <c r="IKH11"/>
      <c r="IKI11"/>
      <c r="IKJ11"/>
      <c r="IKK11"/>
      <c r="IKL11"/>
      <c r="IKM11"/>
      <c r="IKN11"/>
      <c r="IKO11"/>
      <c r="IKP11"/>
      <c r="IKQ11"/>
      <c r="IKR11"/>
      <c r="IKS11"/>
      <c r="IKT11"/>
      <c r="IKU11"/>
      <c r="IKV11"/>
      <c r="IKW11"/>
      <c r="IKX11"/>
      <c r="IKY11"/>
      <c r="IKZ11"/>
      <c r="ILA11"/>
      <c r="ILB11"/>
      <c r="ILC11"/>
      <c r="ILD11"/>
      <c r="ILE11"/>
      <c r="ILF11"/>
      <c r="ILG11"/>
      <c r="ILH11"/>
      <c r="ILI11"/>
      <c r="ILJ11"/>
      <c r="ILK11"/>
      <c r="ILL11"/>
      <c r="ILM11"/>
      <c r="ILN11"/>
      <c r="ILO11"/>
      <c r="ILP11"/>
      <c r="ILQ11"/>
      <c r="ILR11"/>
      <c r="ILS11"/>
      <c r="ILT11"/>
      <c r="ILU11"/>
      <c r="ILV11"/>
      <c r="ILW11"/>
      <c r="ILX11"/>
      <c r="ILY11"/>
      <c r="ILZ11"/>
      <c r="IMA11"/>
      <c r="IMB11"/>
      <c r="IMC11"/>
      <c r="IMD11"/>
      <c r="IME11"/>
      <c r="IMF11"/>
      <c r="IMG11"/>
      <c r="IMH11"/>
      <c r="IMI11"/>
      <c r="IMJ11"/>
      <c r="IMK11"/>
      <c r="IML11"/>
      <c r="IMM11"/>
      <c r="IMN11"/>
      <c r="IMO11"/>
      <c r="IMP11"/>
      <c r="IMQ11"/>
      <c r="IMR11"/>
      <c r="IMS11"/>
      <c r="IMT11"/>
      <c r="IMU11"/>
      <c r="IMV11"/>
      <c r="IMW11"/>
      <c r="IMX11"/>
      <c r="IMY11"/>
      <c r="IMZ11"/>
      <c r="INA11"/>
      <c r="INB11"/>
      <c r="INC11"/>
      <c r="IND11"/>
      <c r="INE11"/>
      <c r="INF11"/>
      <c r="ING11"/>
      <c r="INH11"/>
      <c r="INI11"/>
      <c r="INJ11"/>
      <c r="INK11"/>
      <c r="INL11"/>
      <c r="INM11"/>
      <c r="INN11"/>
      <c r="INO11"/>
      <c r="INP11"/>
      <c r="INQ11"/>
      <c r="INR11"/>
      <c r="INS11"/>
      <c r="INT11"/>
      <c r="INU11"/>
      <c r="INV11"/>
      <c r="INW11"/>
      <c r="INX11"/>
      <c r="INY11"/>
      <c r="INZ11"/>
      <c r="IOA11"/>
      <c r="IOB11"/>
      <c r="IOC11"/>
      <c r="IOD11"/>
      <c r="IOE11"/>
      <c r="IOF11"/>
      <c r="IOG11"/>
      <c r="IOH11"/>
      <c r="IOI11"/>
      <c r="IOJ11"/>
      <c r="IOK11"/>
      <c r="IOL11"/>
      <c r="IOM11"/>
      <c r="ION11"/>
      <c r="IOO11"/>
      <c r="IOP11"/>
      <c r="IOQ11"/>
      <c r="IOR11"/>
      <c r="IOS11"/>
      <c r="IOT11"/>
      <c r="IOU11"/>
      <c r="IOV11"/>
      <c r="IOW11"/>
      <c r="IOX11"/>
      <c r="IOY11"/>
      <c r="IOZ11"/>
      <c r="IPA11"/>
      <c r="IPB11"/>
      <c r="IPC11"/>
      <c r="IPD11"/>
      <c r="IPE11"/>
      <c r="IPF11"/>
      <c r="IPG11"/>
      <c r="IPH11"/>
      <c r="IPI11"/>
      <c r="IPJ11"/>
      <c r="IPK11"/>
      <c r="IPL11"/>
      <c r="IPM11"/>
      <c r="IPN11"/>
      <c r="IPO11"/>
      <c r="IPP11"/>
      <c r="IPQ11"/>
      <c r="IPR11"/>
      <c r="IPS11"/>
      <c r="IPT11"/>
      <c r="IPU11"/>
      <c r="IPV11"/>
      <c r="IPW11"/>
      <c r="IPX11"/>
      <c r="IPY11"/>
      <c r="IPZ11"/>
      <c r="IQA11"/>
      <c r="IQB11"/>
      <c r="IQC11"/>
      <c r="IQD11"/>
      <c r="IQE11"/>
      <c r="IQF11"/>
      <c r="IQG11"/>
      <c r="IQH11"/>
      <c r="IQI11"/>
      <c r="IQJ11"/>
      <c r="IQK11"/>
      <c r="IQL11"/>
      <c r="IQM11"/>
      <c r="IQN11"/>
      <c r="IQO11"/>
      <c r="IQP11"/>
      <c r="IQQ11"/>
      <c r="IQR11"/>
      <c r="IQS11"/>
      <c r="IQT11"/>
      <c r="IQU11"/>
      <c r="IQV11"/>
      <c r="IQW11"/>
      <c r="IQX11"/>
      <c r="IQY11"/>
      <c r="IQZ11"/>
      <c r="IRA11"/>
      <c r="IRB11"/>
      <c r="IRC11"/>
      <c r="IRD11"/>
      <c r="IRE11"/>
      <c r="IRF11"/>
      <c r="IRG11"/>
      <c r="IRH11"/>
      <c r="IRI11"/>
      <c r="IRJ11"/>
      <c r="IRK11"/>
      <c r="IRL11"/>
      <c r="IRM11"/>
      <c r="IRN11"/>
      <c r="IRO11"/>
      <c r="IRP11"/>
      <c r="IRQ11"/>
      <c r="IRR11"/>
      <c r="IRS11"/>
      <c r="IRT11"/>
      <c r="IRU11"/>
      <c r="IRV11"/>
      <c r="IRW11"/>
      <c r="IRX11"/>
      <c r="IRY11"/>
      <c r="IRZ11"/>
      <c r="ISA11"/>
      <c r="ISB11"/>
      <c r="ISC11"/>
      <c r="ISD11"/>
      <c r="ISE11"/>
      <c r="ISF11"/>
      <c r="ISG11"/>
      <c r="ISH11"/>
      <c r="ISI11"/>
      <c r="ISJ11"/>
      <c r="ISK11"/>
      <c r="ISL11"/>
      <c r="ISM11"/>
      <c r="ISN11"/>
      <c r="ISO11"/>
      <c r="ISP11"/>
      <c r="ISQ11"/>
      <c r="ISR11"/>
      <c r="ISS11"/>
      <c r="IST11"/>
      <c r="ISU11"/>
      <c r="ISV11"/>
      <c r="ISW11"/>
      <c r="ISX11"/>
      <c r="ISY11"/>
      <c r="ISZ11"/>
      <c r="ITA11"/>
      <c r="ITB11"/>
      <c r="ITC11"/>
      <c r="ITD11"/>
      <c r="ITE11"/>
      <c r="ITF11"/>
      <c r="ITG11"/>
      <c r="ITH11"/>
      <c r="ITI11"/>
      <c r="ITJ11"/>
      <c r="ITK11"/>
      <c r="ITL11"/>
      <c r="ITM11"/>
      <c r="ITN11"/>
      <c r="ITO11"/>
      <c r="ITP11"/>
      <c r="ITQ11"/>
      <c r="ITR11"/>
      <c r="ITS11"/>
      <c r="ITT11"/>
      <c r="ITU11"/>
      <c r="ITV11"/>
      <c r="ITW11"/>
      <c r="ITX11"/>
      <c r="ITY11"/>
      <c r="ITZ11"/>
      <c r="IUA11"/>
      <c r="IUB11"/>
      <c r="IUC11"/>
      <c r="IUD11"/>
      <c r="IUE11"/>
      <c r="IUF11"/>
      <c r="IUG11"/>
      <c r="IUH11"/>
      <c r="IUI11"/>
      <c r="IUJ11"/>
      <c r="IUK11"/>
      <c r="IUL11"/>
      <c r="IUM11"/>
      <c r="IUN11"/>
      <c r="IUO11"/>
      <c r="IUP11"/>
      <c r="IUQ11"/>
      <c r="IUR11"/>
      <c r="IUS11"/>
      <c r="IUT11"/>
      <c r="IUU11"/>
      <c r="IUV11"/>
      <c r="IUW11"/>
      <c r="IUX11"/>
      <c r="IUY11"/>
      <c r="IUZ11"/>
      <c r="IVA11"/>
      <c r="IVB11"/>
      <c r="IVC11"/>
      <c r="IVD11"/>
      <c r="IVE11"/>
      <c r="IVF11"/>
      <c r="IVG11"/>
      <c r="IVH11"/>
      <c r="IVI11"/>
      <c r="IVJ11"/>
      <c r="IVK11"/>
      <c r="IVL11"/>
      <c r="IVM11"/>
      <c r="IVN11"/>
      <c r="IVO11"/>
      <c r="IVP11"/>
      <c r="IVQ11"/>
      <c r="IVR11"/>
      <c r="IVS11"/>
      <c r="IVT11"/>
      <c r="IVU11"/>
      <c r="IVV11"/>
      <c r="IVW11"/>
      <c r="IVX11"/>
      <c r="IVY11"/>
      <c r="IVZ11"/>
      <c r="IWA11"/>
      <c r="IWB11"/>
      <c r="IWC11"/>
      <c r="IWD11"/>
      <c r="IWE11"/>
      <c r="IWF11"/>
      <c r="IWG11"/>
      <c r="IWH11"/>
      <c r="IWI11"/>
      <c r="IWJ11"/>
      <c r="IWK11"/>
      <c r="IWL11"/>
      <c r="IWM11"/>
      <c r="IWN11"/>
      <c r="IWO11"/>
      <c r="IWP11"/>
      <c r="IWQ11"/>
      <c r="IWR11"/>
      <c r="IWS11"/>
      <c r="IWT11"/>
      <c r="IWU11"/>
      <c r="IWV11"/>
      <c r="IWW11"/>
      <c r="IWX11"/>
      <c r="IWY11"/>
      <c r="IWZ11"/>
      <c r="IXA11"/>
      <c r="IXB11"/>
      <c r="IXC11"/>
      <c r="IXD11"/>
      <c r="IXE11"/>
      <c r="IXF11"/>
      <c r="IXG11"/>
      <c r="IXH11"/>
      <c r="IXI11"/>
      <c r="IXJ11"/>
      <c r="IXK11"/>
      <c r="IXL11"/>
      <c r="IXM11"/>
      <c r="IXN11"/>
      <c r="IXO11"/>
      <c r="IXP11"/>
      <c r="IXQ11"/>
      <c r="IXR11"/>
      <c r="IXS11"/>
      <c r="IXT11"/>
      <c r="IXU11"/>
      <c r="IXV11"/>
      <c r="IXW11"/>
      <c r="IXX11"/>
      <c r="IXY11"/>
      <c r="IXZ11"/>
      <c r="IYA11"/>
      <c r="IYB11"/>
      <c r="IYC11"/>
      <c r="IYD11"/>
      <c r="IYE11"/>
      <c r="IYF11"/>
      <c r="IYG11"/>
      <c r="IYH11"/>
      <c r="IYI11"/>
      <c r="IYJ11"/>
      <c r="IYK11"/>
      <c r="IYL11"/>
      <c r="IYM11"/>
      <c r="IYN11"/>
      <c r="IYO11"/>
      <c r="IYP11"/>
      <c r="IYQ11"/>
      <c r="IYR11"/>
      <c r="IYS11"/>
      <c r="IYT11"/>
      <c r="IYU11"/>
      <c r="IYV11"/>
      <c r="IYW11"/>
      <c r="IYX11"/>
      <c r="IYY11"/>
      <c r="IYZ11"/>
      <c r="IZA11"/>
      <c r="IZB11"/>
      <c r="IZC11"/>
      <c r="IZD11"/>
      <c r="IZE11"/>
      <c r="IZF11"/>
      <c r="IZG11"/>
      <c r="IZH11"/>
      <c r="IZI11"/>
      <c r="IZJ11"/>
      <c r="IZK11"/>
      <c r="IZL11"/>
      <c r="IZM11"/>
      <c r="IZN11"/>
      <c r="IZO11"/>
      <c r="IZP11"/>
      <c r="IZQ11"/>
      <c r="IZR11"/>
      <c r="IZS11"/>
      <c r="IZT11"/>
      <c r="IZU11"/>
      <c r="IZV11"/>
      <c r="IZW11"/>
      <c r="IZX11"/>
      <c r="IZY11"/>
      <c r="IZZ11"/>
      <c r="JAA11"/>
      <c r="JAB11"/>
      <c r="JAC11"/>
      <c r="JAD11"/>
      <c r="JAE11"/>
      <c r="JAF11"/>
      <c r="JAG11"/>
      <c r="JAH11"/>
      <c r="JAI11"/>
      <c r="JAJ11"/>
      <c r="JAK11"/>
      <c r="JAL11"/>
      <c r="JAM11"/>
      <c r="JAN11"/>
      <c r="JAO11"/>
      <c r="JAP11"/>
      <c r="JAQ11"/>
      <c r="JAR11"/>
      <c r="JAS11"/>
      <c r="JAT11"/>
      <c r="JAU11"/>
      <c r="JAV11"/>
      <c r="JAW11"/>
      <c r="JAX11"/>
      <c r="JAY11"/>
      <c r="JAZ11"/>
      <c r="JBA11"/>
      <c r="JBB11"/>
      <c r="JBC11"/>
      <c r="JBD11"/>
      <c r="JBE11"/>
      <c r="JBF11"/>
      <c r="JBG11"/>
      <c r="JBH11"/>
      <c r="JBI11"/>
      <c r="JBJ11"/>
      <c r="JBK11"/>
      <c r="JBL11"/>
      <c r="JBM11"/>
      <c r="JBN11"/>
      <c r="JBO11"/>
      <c r="JBP11"/>
      <c r="JBQ11"/>
      <c r="JBR11"/>
      <c r="JBS11"/>
      <c r="JBT11"/>
      <c r="JBU11"/>
      <c r="JBV11"/>
      <c r="JBW11"/>
      <c r="JBX11"/>
      <c r="JBY11"/>
      <c r="JBZ11"/>
      <c r="JCA11"/>
      <c r="JCB11"/>
      <c r="JCC11"/>
      <c r="JCD11"/>
      <c r="JCE11"/>
      <c r="JCF11"/>
      <c r="JCG11"/>
      <c r="JCH11"/>
      <c r="JCI11"/>
      <c r="JCJ11"/>
      <c r="JCK11"/>
      <c r="JCL11"/>
      <c r="JCM11"/>
      <c r="JCN11"/>
      <c r="JCO11"/>
      <c r="JCP11"/>
      <c r="JCQ11"/>
      <c r="JCR11"/>
      <c r="JCS11"/>
      <c r="JCT11"/>
      <c r="JCU11"/>
      <c r="JCV11"/>
      <c r="JCW11"/>
      <c r="JCX11"/>
      <c r="JCY11"/>
      <c r="JCZ11"/>
      <c r="JDA11"/>
      <c r="JDB11"/>
      <c r="JDC11"/>
      <c r="JDD11"/>
      <c r="JDE11"/>
      <c r="JDF11"/>
      <c r="JDG11"/>
      <c r="JDH11"/>
      <c r="JDI11"/>
      <c r="JDJ11"/>
      <c r="JDK11"/>
      <c r="JDL11"/>
      <c r="JDM11"/>
      <c r="JDN11"/>
      <c r="JDO11"/>
      <c r="JDP11"/>
      <c r="JDQ11"/>
      <c r="JDR11"/>
      <c r="JDS11"/>
      <c r="JDT11"/>
      <c r="JDU11"/>
      <c r="JDV11"/>
      <c r="JDW11"/>
      <c r="JDX11"/>
      <c r="JDY11"/>
      <c r="JDZ11"/>
      <c r="JEA11"/>
      <c r="JEB11"/>
      <c r="JEC11"/>
      <c r="JED11"/>
      <c r="JEE11"/>
      <c r="JEF11"/>
      <c r="JEG11"/>
      <c r="JEH11"/>
      <c r="JEI11"/>
      <c r="JEJ11"/>
      <c r="JEK11"/>
      <c r="JEL11"/>
      <c r="JEM11"/>
      <c r="JEN11"/>
      <c r="JEO11"/>
      <c r="JEP11"/>
      <c r="JEQ11"/>
      <c r="JER11"/>
      <c r="JES11"/>
      <c r="JET11"/>
      <c r="JEU11"/>
      <c r="JEV11"/>
      <c r="JEW11"/>
      <c r="JEX11"/>
      <c r="JEY11"/>
      <c r="JEZ11"/>
      <c r="JFA11"/>
      <c r="JFB11"/>
      <c r="JFC11"/>
      <c r="JFD11"/>
      <c r="JFE11"/>
      <c r="JFF11"/>
      <c r="JFG11"/>
      <c r="JFH11"/>
      <c r="JFI11"/>
      <c r="JFJ11"/>
      <c r="JFK11"/>
      <c r="JFL11"/>
      <c r="JFM11"/>
      <c r="JFN11"/>
      <c r="JFO11"/>
      <c r="JFP11"/>
      <c r="JFQ11"/>
      <c r="JFR11"/>
      <c r="JFS11"/>
      <c r="JFT11"/>
      <c r="JFU11"/>
      <c r="JFV11"/>
      <c r="JFW11"/>
      <c r="JFX11"/>
      <c r="JFY11"/>
      <c r="JFZ11"/>
      <c r="JGA11"/>
      <c r="JGB11"/>
      <c r="JGC11"/>
      <c r="JGD11"/>
      <c r="JGE11"/>
      <c r="JGF11"/>
      <c r="JGG11"/>
      <c r="JGH11"/>
      <c r="JGI11"/>
      <c r="JGJ11"/>
      <c r="JGK11"/>
      <c r="JGL11"/>
      <c r="JGM11"/>
      <c r="JGN11"/>
      <c r="JGO11"/>
      <c r="JGP11"/>
      <c r="JGQ11"/>
      <c r="JGR11"/>
      <c r="JGS11"/>
      <c r="JGT11"/>
      <c r="JGU11"/>
      <c r="JGV11"/>
      <c r="JGW11"/>
      <c r="JGX11"/>
      <c r="JGY11"/>
      <c r="JGZ11"/>
      <c r="JHA11"/>
      <c r="JHB11"/>
      <c r="JHC11"/>
      <c r="JHD11"/>
      <c r="JHE11"/>
      <c r="JHF11"/>
      <c r="JHG11"/>
      <c r="JHH11"/>
      <c r="JHI11"/>
      <c r="JHJ11"/>
      <c r="JHK11"/>
      <c r="JHL11"/>
      <c r="JHM11"/>
      <c r="JHN11"/>
      <c r="JHO11"/>
      <c r="JHP11"/>
      <c r="JHQ11"/>
      <c r="JHR11"/>
      <c r="JHS11"/>
      <c r="JHT11"/>
      <c r="JHU11"/>
      <c r="JHV11"/>
      <c r="JHW11"/>
      <c r="JHX11"/>
      <c r="JHY11"/>
      <c r="JHZ11"/>
      <c r="JIA11"/>
      <c r="JIB11"/>
      <c r="JIC11"/>
      <c r="JID11"/>
      <c r="JIE11"/>
      <c r="JIF11"/>
      <c r="JIG11"/>
      <c r="JIH11"/>
      <c r="JII11"/>
      <c r="JIJ11"/>
      <c r="JIK11"/>
      <c r="JIL11"/>
      <c r="JIM11"/>
      <c r="JIN11"/>
      <c r="JIO11"/>
      <c r="JIP11"/>
      <c r="JIQ11"/>
      <c r="JIR11"/>
      <c r="JIS11"/>
      <c r="JIT11"/>
      <c r="JIU11"/>
      <c r="JIV11"/>
      <c r="JIW11"/>
      <c r="JIX11"/>
      <c r="JIY11"/>
      <c r="JIZ11"/>
      <c r="JJA11"/>
      <c r="JJB11"/>
      <c r="JJC11"/>
      <c r="JJD11"/>
      <c r="JJE11"/>
      <c r="JJF11"/>
      <c r="JJG11"/>
      <c r="JJH11"/>
      <c r="JJI11"/>
      <c r="JJJ11"/>
      <c r="JJK11"/>
      <c r="JJL11"/>
      <c r="JJM11"/>
      <c r="JJN11"/>
      <c r="JJO11"/>
      <c r="JJP11"/>
      <c r="JJQ11"/>
      <c r="JJR11"/>
      <c r="JJS11"/>
      <c r="JJT11"/>
      <c r="JJU11"/>
      <c r="JJV11"/>
      <c r="JJW11"/>
      <c r="JJX11"/>
      <c r="JJY11"/>
      <c r="JJZ11"/>
      <c r="JKA11"/>
      <c r="JKB11"/>
      <c r="JKC11"/>
      <c r="JKD11"/>
      <c r="JKE11"/>
      <c r="JKF11"/>
      <c r="JKG11"/>
      <c r="JKH11"/>
      <c r="JKI11"/>
      <c r="JKJ11"/>
      <c r="JKK11"/>
      <c r="JKL11"/>
      <c r="JKM11"/>
      <c r="JKN11"/>
      <c r="JKO11"/>
      <c r="JKP11"/>
      <c r="JKQ11"/>
      <c r="JKR11"/>
      <c r="JKS11"/>
      <c r="JKT11"/>
      <c r="JKU11"/>
      <c r="JKV11"/>
      <c r="JKW11"/>
      <c r="JKX11"/>
      <c r="JKY11"/>
      <c r="JKZ11"/>
      <c r="JLA11"/>
      <c r="JLB11"/>
      <c r="JLC11"/>
      <c r="JLD11"/>
      <c r="JLE11"/>
      <c r="JLF11"/>
      <c r="JLG11"/>
      <c r="JLH11"/>
      <c r="JLI11"/>
      <c r="JLJ11"/>
      <c r="JLK11"/>
      <c r="JLL11"/>
      <c r="JLM11"/>
      <c r="JLN11"/>
      <c r="JLO11"/>
      <c r="JLP11"/>
      <c r="JLQ11"/>
      <c r="JLR11"/>
      <c r="JLS11"/>
      <c r="JLT11"/>
      <c r="JLU11"/>
      <c r="JLV11"/>
      <c r="JLW11"/>
      <c r="JLX11"/>
      <c r="JLY11"/>
      <c r="JLZ11"/>
      <c r="JMA11"/>
      <c r="JMB11"/>
      <c r="JMC11"/>
      <c r="JMD11"/>
      <c r="JME11"/>
      <c r="JMF11"/>
      <c r="JMG11"/>
      <c r="JMH11"/>
      <c r="JMI11"/>
      <c r="JMJ11"/>
      <c r="JMK11"/>
      <c r="JML11"/>
      <c r="JMM11"/>
      <c r="JMN11"/>
      <c r="JMO11"/>
      <c r="JMP11"/>
      <c r="JMQ11"/>
      <c r="JMR11"/>
      <c r="JMS11"/>
      <c r="JMT11"/>
      <c r="JMU11"/>
      <c r="JMV11"/>
      <c r="JMW11"/>
      <c r="JMX11"/>
      <c r="JMY11"/>
      <c r="JMZ11"/>
      <c r="JNA11"/>
      <c r="JNB11"/>
      <c r="JNC11"/>
      <c r="JND11"/>
      <c r="JNE11"/>
      <c r="JNF11"/>
      <c r="JNG11"/>
      <c r="JNH11"/>
      <c r="JNI11"/>
      <c r="JNJ11"/>
      <c r="JNK11"/>
      <c r="JNL11"/>
      <c r="JNM11"/>
      <c r="JNN11"/>
      <c r="JNO11"/>
      <c r="JNP11"/>
      <c r="JNQ11"/>
      <c r="JNR11"/>
      <c r="JNS11"/>
      <c r="JNT11"/>
      <c r="JNU11"/>
      <c r="JNV11"/>
      <c r="JNW11"/>
      <c r="JNX11"/>
      <c r="JNY11"/>
      <c r="JNZ11"/>
      <c r="JOA11"/>
      <c r="JOB11"/>
      <c r="JOC11"/>
      <c r="JOD11"/>
      <c r="JOE11"/>
      <c r="JOF11"/>
      <c r="JOG11"/>
      <c r="JOH11"/>
      <c r="JOI11"/>
      <c r="JOJ11"/>
      <c r="JOK11"/>
      <c r="JOL11"/>
      <c r="JOM11"/>
      <c r="JON11"/>
      <c r="JOO11"/>
      <c r="JOP11"/>
      <c r="JOQ11"/>
      <c r="JOR11"/>
      <c r="JOS11"/>
      <c r="JOT11"/>
      <c r="JOU11"/>
      <c r="JOV11"/>
      <c r="JOW11"/>
      <c r="JOX11"/>
      <c r="JOY11"/>
      <c r="JOZ11"/>
      <c r="JPA11"/>
      <c r="JPB11"/>
      <c r="JPC11"/>
      <c r="JPD11"/>
      <c r="JPE11"/>
      <c r="JPF11"/>
      <c r="JPG11"/>
      <c r="JPH11"/>
      <c r="JPI11"/>
      <c r="JPJ11"/>
      <c r="JPK11"/>
      <c r="JPL11"/>
      <c r="JPM11"/>
      <c r="JPN11"/>
      <c r="JPO11"/>
      <c r="JPP11"/>
      <c r="JPQ11"/>
      <c r="JPR11"/>
      <c r="JPS11"/>
      <c r="JPT11"/>
      <c r="JPU11"/>
      <c r="JPV11"/>
      <c r="JPW11"/>
      <c r="JPX11"/>
      <c r="JPY11"/>
      <c r="JPZ11"/>
      <c r="JQA11"/>
      <c r="JQB11"/>
      <c r="JQC11"/>
      <c r="JQD11"/>
      <c r="JQE11"/>
      <c r="JQF11"/>
      <c r="JQG11"/>
      <c r="JQH11"/>
      <c r="JQI11"/>
      <c r="JQJ11"/>
      <c r="JQK11"/>
      <c r="JQL11"/>
      <c r="JQM11"/>
      <c r="JQN11"/>
      <c r="JQO11"/>
      <c r="JQP11"/>
      <c r="JQQ11"/>
      <c r="JQR11"/>
      <c r="JQS11"/>
      <c r="JQT11"/>
      <c r="JQU11"/>
      <c r="JQV11"/>
      <c r="JQW11"/>
      <c r="JQX11"/>
      <c r="JQY11"/>
      <c r="JQZ11"/>
      <c r="JRA11"/>
      <c r="JRB11"/>
      <c r="JRC11"/>
      <c r="JRD11"/>
      <c r="JRE11"/>
      <c r="JRF11"/>
      <c r="JRG11"/>
      <c r="JRH11"/>
      <c r="JRI11"/>
      <c r="JRJ11"/>
      <c r="JRK11"/>
      <c r="JRL11"/>
      <c r="JRM11"/>
      <c r="JRN11"/>
      <c r="JRO11"/>
      <c r="JRP11"/>
      <c r="JRQ11"/>
      <c r="JRR11"/>
      <c r="JRS11"/>
      <c r="JRT11"/>
      <c r="JRU11"/>
      <c r="JRV11"/>
      <c r="JRW11"/>
      <c r="JRX11"/>
      <c r="JRY11"/>
      <c r="JRZ11"/>
      <c r="JSA11"/>
      <c r="JSB11"/>
      <c r="JSC11"/>
      <c r="JSD11"/>
      <c r="JSE11"/>
      <c r="JSF11"/>
      <c r="JSG11"/>
      <c r="JSH11"/>
      <c r="JSI11"/>
      <c r="JSJ11"/>
      <c r="JSK11"/>
      <c r="JSL11"/>
      <c r="JSM11"/>
      <c r="JSN11"/>
      <c r="JSO11"/>
      <c r="JSP11"/>
      <c r="JSQ11"/>
      <c r="JSR11"/>
      <c r="JSS11"/>
      <c r="JST11"/>
      <c r="JSU11"/>
      <c r="JSV11"/>
      <c r="JSW11"/>
      <c r="JSX11"/>
      <c r="JSY11"/>
      <c r="JSZ11"/>
      <c r="JTA11"/>
      <c r="JTB11"/>
      <c r="JTC11"/>
      <c r="JTD11"/>
      <c r="JTE11"/>
      <c r="JTF11"/>
      <c r="JTG11"/>
      <c r="JTH11"/>
      <c r="JTI11"/>
      <c r="JTJ11"/>
      <c r="JTK11"/>
      <c r="JTL11"/>
      <c r="JTM11"/>
      <c r="JTN11"/>
      <c r="JTO11"/>
      <c r="JTP11"/>
      <c r="JTQ11"/>
      <c r="JTR11"/>
      <c r="JTS11"/>
      <c r="JTT11"/>
      <c r="JTU11"/>
      <c r="JTV11"/>
      <c r="JTW11"/>
      <c r="JTX11"/>
      <c r="JTY11"/>
      <c r="JTZ11"/>
      <c r="JUA11"/>
      <c r="JUB11"/>
      <c r="JUC11"/>
      <c r="JUD11"/>
      <c r="JUE11"/>
      <c r="JUF11"/>
      <c r="JUG11"/>
      <c r="JUH11"/>
      <c r="JUI11"/>
      <c r="JUJ11"/>
      <c r="JUK11"/>
      <c r="JUL11"/>
      <c r="JUM11"/>
      <c r="JUN11"/>
      <c r="JUO11"/>
      <c r="JUP11"/>
      <c r="JUQ11"/>
      <c r="JUR11"/>
      <c r="JUS11"/>
      <c r="JUT11"/>
      <c r="JUU11"/>
      <c r="JUV11"/>
      <c r="JUW11"/>
      <c r="JUX11"/>
      <c r="JUY11"/>
      <c r="JUZ11"/>
      <c r="JVA11"/>
      <c r="JVB11"/>
      <c r="JVC11"/>
      <c r="JVD11"/>
      <c r="JVE11"/>
      <c r="JVF11"/>
      <c r="JVG11"/>
      <c r="JVH11"/>
      <c r="JVI11"/>
      <c r="JVJ11"/>
      <c r="JVK11"/>
      <c r="JVL11"/>
      <c r="JVM11"/>
      <c r="JVN11"/>
      <c r="JVO11"/>
      <c r="JVP11"/>
      <c r="JVQ11"/>
      <c r="JVR11"/>
      <c r="JVS11"/>
      <c r="JVT11"/>
      <c r="JVU11"/>
      <c r="JVV11"/>
      <c r="JVW11"/>
      <c r="JVX11"/>
      <c r="JVY11"/>
      <c r="JVZ11"/>
      <c r="JWA11"/>
      <c r="JWB11"/>
      <c r="JWC11"/>
      <c r="JWD11"/>
      <c r="JWE11"/>
      <c r="JWF11"/>
      <c r="JWG11"/>
      <c r="JWH11"/>
      <c r="JWI11"/>
      <c r="JWJ11"/>
      <c r="JWK11"/>
      <c r="JWL11"/>
      <c r="JWM11"/>
      <c r="JWN11"/>
      <c r="JWO11"/>
      <c r="JWP11"/>
      <c r="JWQ11"/>
      <c r="JWR11"/>
      <c r="JWS11"/>
      <c r="JWT11"/>
      <c r="JWU11"/>
      <c r="JWV11"/>
      <c r="JWW11"/>
      <c r="JWX11"/>
      <c r="JWY11"/>
      <c r="JWZ11"/>
      <c r="JXA11"/>
      <c r="JXB11"/>
      <c r="JXC11"/>
      <c r="JXD11"/>
      <c r="JXE11"/>
      <c r="JXF11"/>
      <c r="JXG11"/>
      <c r="JXH11"/>
      <c r="JXI11"/>
      <c r="JXJ11"/>
      <c r="JXK11"/>
      <c r="JXL11"/>
      <c r="JXM11"/>
      <c r="JXN11"/>
      <c r="JXO11"/>
      <c r="JXP11"/>
      <c r="JXQ11"/>
      <c r="JXR11"/>
      <c r="JXS11"/>
      <c r="JXT11"/>
      <c r="JXU11"/>
      <c r="JXV11"/>
      <c r="JXW11"/>
      <c r="JXX11"/>
      <c r="JXY11"/>
      <c r="JXZ11"/>
      <c r="JYA11"/>
      <c r="JYB11"/>
      <c r="JYC11"/>
      <c r="JYD11"/>
      <c r="JYE11"/>
      <c r="JYF11"/>
      <c r="JYG11"/>
      <c r="JYH11"/>
      <c r="JYI11"/>
      <c r="JYJ11"/>
      <c r="JYK11"/>
      <c r="JYL11"/>
      <c r="JYM11"/>
      <c r="JYN11"/>
      <c r="JYO11"/>
      <c r="JYP11"/>
      <c r="JYQ11"/>
      <c r="JYR11"/>
      <c r="JYS11"/>
      <c r="JYT11"/>
      <c r="JYU11"/>
      <c r="JYV11"/>
      <c r="JYW11"/>
      <c r="JYX11"/>
      <c r="JYY11"/>
      <c r="JYZ11"/>
      <c r="JZA11"/>
      <c r="JZB11"/>
      <c r="JZC11"/>
      <c r="JZD11"/>
      <c r="JZE11"/>
      <c r="JZF11"/>
      <c r="JZG11"/>
      <c r="JZH11"/>
      <c r="JZI11"/>
      <c r="JZJ11"/>
      <c r="JZK11"/>
      <c r="JZL11"/>
      <c r="JZM11"/>
      <c r="JZN11"/>
      <c r="JZO11"/>
      <c r="JZP11"/>
      <c r="JZQ11"/>
      <c r="JZR11"/>
      <c r="JZS11"/>
      <c r="JZT11"/>
      <c r="JZU11"/>
      <c r="JZV11"/>
      <c r="JZW11"/>
      <c r="JZX11"/>
      <c r="JZY11"/>
      <c r="JZZ11"/>
      <c r="KAA11"/>
      <c r="KAB11"/>
      <c r="KAC11"/>
      <c r="KAD11"/>
      <c r="KAE11"/>
      <c r="KAF11"/>
      <c r="KAG11"/>
      <c r="KAH11"/>
      <c r="KAI11"/>
      <c r="KAJ11"/>
      <c r="KAK11"/>
      <c r="KAL11"/>
      <c r="KAM11"/>
      <c r="KAN11"/>
      <c r="KAO11"/>
      <c r="KAP11"/>
      <c r="KAQ11"/>
      <c r="KAR11"/>
      <c r="KAS11"/>
      <c r="KAT11"/>
      <c r="KAU11"/>
      <c r="KAV11"/>
      <c r="KAW11"/>
      <c r="KAX11"/>
      <c r="KAY11"/>
      <c r="KAZ11"/>
      <c r="KBA11"/>
      <c r="KBB11"/>
      <c r="KBC11"/>
      <c r="KBD11"/>
      <c r="KBE11"/>
      <c r="KBF11"/>
      <c r="KBG11"/>
      <c r="KBH11"/>
      <c r="KBI11"/>
      <c r="KBJ11"/>
      <c r="KBK11"/>
      <c r="KBL11"/>
      <c r="KBM11"/>
      <c r="KBN11"/>
      <c r="KBO11"/>
      <c r="KBP11"/>
      <c r="KBQ11"/>
      <c r="KBR11"/>
      <c r="KBS11"/>
      <c r="KBT11"/>
      <c r="KBU11"/>
      <c r="KBV11"/>
      <c r="KBW11"/>
      <c r="KBX11"/>
      <c r="KBY11"/>
      <c r="KBZ11"/>
      <c r="KCA11"/>
      <c r="KCB11"/>
      <c r="KCC11"/>
      <c r="KCD11"/>
      <c r="KCE11"/>
      <c r="KCF11"/>
      <c r="KCG11"/>
      <c r="KCH11"/>
      <c r="KCI11"/>
      <c r="KCJ11"/>
      <c r="KCK11"/>
      <c r="KCL11"/>
      <c r="KCM11"/>
      <c r="KCN11"/>
      <c r="KCO11"/>
      <c r="KCP11"/>
      <c r="KCQ11"/>
      <c r="KCR11"/>
      <c r="KCS11"/>
      <c r="KCT11"/>
      <c r="KCU11"/>
      <c r="KCV11"/>
      <c r="KCW11"/>
      <c r="KCX11"/>
      <c r="KCY11"/>
      <c r="KCZ11"/>
      <c r="KDA11"/>
      <c r="KDB11"/>
      <c r="KDC11"/>
      <c r="KDD11"/>
      <c r="KDE11"/>
      <c r="KDF11"/>
      <c r="KDG11"/>
      <c r="KDH11"/>
      <c r="KDI11"/>
      <c r="KDJ11"/>
      <c r="KDK11"/>
      <c r="KDL11"/>
      <c r="KDM11"/>
      <c r="KDN11"/>
      <c r="KDO11"/>
      <c r="KDP11"/>
      <c r="KDQ11"/>
      <c r="KDR11"/>
      <c r="KDS11"/>
      <c r="KDT11"/>
      <c r="KDU11"/>
      <c r="KDV11"/>
      <c r="KDW11"/>
      <c r="KDX11"/>
      <c r="KDY11"/>
      <c r="KDZ11"/>
      <c r="KEA11"/>
      <c r="KEB11"/>
      <c r="KEC11"/>
      <c r="KED11"/>
      <c r="KEE11"/>
      <c r="KEF11"/>
      <c r="KEG11"/>
      <c r="KEH11"/>
      <c r="KEI11"/>
      <c r="KEJ11"/>
      <c r="KEK11"/>
      <c r="KEL11"/>
      <c r="KEM11"/>
      <c r="KEN11"/>
      <c r="KEO11"/>
      <c r="KEP11"/>
      <c r="KEQ11"/>
      <c r="KER11"/>
      <c r="KES11"/>
      <c r="KET11"/>
      <c r="KEU11"/>
      <c r="KEV11"/>
      <c r="KEW11"/>
      <c r="KEX11"/>
      <c r="KEY11"/>
      <c r="KEZ11"/>
      <c r="KFA11"/>
      <c r="KFB11"/>
      <c r="KFC11"/>
      <c r="KFD11"/>
      <c r="KFE11"/>
      <c r="KFF11"/>
      <c r="KFG11"/>
      <c r="KFH11"/>
      <c r="KFI11"/>
      <c r="KFJ11"/>
      <c r="KFK11"/>
      <c r="KFL11"/>
      <c r="KFM11"/>
      <c r="KFN11"/>
      <c r="KFO11"/>
      <c r="KFP11"/>
      <c r="KFQ11"/>
      <c r="KFR11"/>
      <c r="KFS11"/>
      <c r="KFT11"/>
      <c r="KFU11"/>
      <c r="KFV11"/>
      <c r="KFW11"/>
      <c r="KFX11"/>
      <c r="KFY11"/>
      <c r="KFZ11"/>
      <c r="KGA11"/>
      <c r="KGB11"/>
      <c r="KGC11"/>
      <c r="KGD11"/>
      <c r="KGE11"/>
      <c r="KGF11"/>
      <c r="KGG11"/>
      <c r="KGH11"/>
      <c r="KGI11"/>
      <c r="KGJ11"/>
      <c r="KGK11"/>
      <c r="KGL11"/>
      <c r="KGM11"/>
      <c r="KGN11"/>
      <c r="KGO11"/>
      <c r="KGP11"/>
      <c r="KGQ11"/>
      <c r="KGR11"/>
      <c r="KGS11"/>
      <c r="KGT11"/>
      <c r="KGU11"/>
      <c r="KGV11"/>
      <c r="KGW11"/>
      <c r="KGX11"/>
      <c r="KGY11"/>
      <c r="KGZ11"/>
      <c r="KHA11"/>
      <c r="KHB11"/>
      <c r="KHC11"/>
      <c r="KHD11"/>
      <c r="KHE11"/>
      <c r="KHF11"/>
      <c r="KHG11"/>
      <c r="KHH11"/>
      <c r="KHI11"/>
      <c r="KHJ11"/>
      <c r="KHK11"/>
      <c r="KHL11"/>
      <c r="KHM11"/>
      <c r="KHN11"/>
      <c r="KHO11"/>
      <c r="KHP11"/>
      <c r="KHQ11"/>
      <c r="KHR11"/>
      <c r="KHS11"/>
      <c r="KHT11"/>
      <c r="KHU11"/>
      <c r="KHV11"/>
      <c r="KHW11"/>
      <c r="KHX11"/>
      <c r="KHY11"/>
      <c r="KHZ11"/>
      <c r="KIA11"/>
      <c r="KIB11"/>
      <c r="KIC11"/>
      <c r="KID11"/>
      <c r="KIE11"/>
      <c r="KIF11"/>
      <c r="KIG11"/>
      <c r="KIH11"/>
      <c r="KII11"/>
      <c r="KIJ11"/>
      <c r="KIK11"/>
      <c r="KIL11"/>
      <c r="KIM11"/>
      <c r="KIN11"/>
      <c r="KIO11"/>
      <c r="KIP11"/>
      <c r="KIQ11"/>
      <c r="KIR11"/>
      <c r="KIS11"/>
      <c r="KIT11"/>
      <c r="KIU11"/>
      <c r="KIV11"/>
      <c r="KIW11"/>
      <c r="KIX11"/>
      <c r="KIY11"/>
      <c r="KIZ11"/>
      <c r="KJA11"/>
      <c r="KJB11"/>
      <c r="KJC11"/>
      <c r="KJD11"/>
      <c r="KJE11"/>
      <c r="KJF11"/>
      <c r="KJG11"/>
      <c r="KJH11"/>
      <c r="KJI11"/>
      <c r="KJJ11"/>
      <c r="KJK11"/>
      <c r="KJL11"/>
      <c r="KJM11"/>
      <c r="KJN11"/>
      <c r="KJO11"/>
      <c r="KJP11"/>
      <c r="KJQ11"/>
      <c r="KJR11"/>
      <c r="KJS11"/>
      <c r="KJT11"/>
      <c r="KJU11"/>
      <c r="KJV11"/>
      <c r="KJW11"/>
      <c r="KJX11"/>
      <c r="KJY11"/>
      <c r="KJZ11"/>
      <c r="KKA11"/>
      <c r="KKB11"/>
      <c r="KKC11"/>
      <c r="KKD11"/>
      <c r="KKE11"/>
      <c r="KKF11"/>
      <c r="KKG11"/>
      <c r="KKH11"/>
      <c r="KKI11"/>
      <c r="KKJ11"/>
      <c r="KKK11"/>
      <c r="KKL11"/>
      <c r="KKM11"/>
      <c r="KKN11"/>
      <c r="KKO11"/>
      <c r="KKP11"/>
      <c r="KKQ11"/>
      <c r="KKR11"/>
      <c r="KKS11"/>
      <c r="KKT11"/>
      <c r="KKU11"/>
      <c r="KKV11"/>
      <c r="KKW11"/>
      <c r="KKX11"/>
      <c r="KKY11"/>
      <c r="KKZ11"/>
      <c r="KLA11"/>
      <c r="KLB11"/>
      <c r="KLC11"/>
      <c r="KLD11"/>
      <c r="KLE11"/>
      <c r="KLF11"/>
      <c r="KLG11"/>
      <c r="KLH11"/>
      <c r="KLI11"/>
      <c r="KLJ11"/>
      <c r="KLK11"/>
      <c r="KLL11"/>
      <c r="KLM11"/>
      <c r="KLN11"/>
      <c r="KLO11"/>
      <c r="KLP11"/>
      <c r="KLQ11"/>
      <c r="KLR11"/>
      <c r="KLS11"/>
      <c r="KLT11"/>
      <c r="KLU11"/>
      <c r="KLV11"/>
      <c r="KLW11"/>
      <c r="KLX11"/>
      <c r="KLY11"/>
      <c r="KLZ11"/>
      <c r="KMA11"/>
      <c r="KMB11"/>
      <c r="KMC11"/>
      <c r="KMD11"/>
      <c r="KME11"/>
      <c r="KMF11"/>
      <c r="KMG11"/>
      <c r="KMH11"/>
      <c r="KMI11"/>
      <c r="KMJ11"/>
      <c r="KMK11"/>
      <c r="KML11"/>
      <c r="KMM11"/>
      <c r="KMN11"/>
      <c r="KMO11"/>
      <c r="KMP11"/>
      <c r="KMQ11"/>
      <c r="KMR11"/>
      <c r="KMS11"/>
      <c r="KMT11"/>
      <c r="KMU11"/>
      <c r="KMV11"/>
      <c r="KMW11"/>
      <c r="KMX11"/>
      <c r="KMY11"/>
      <c r="KMZ11"/>
      <c r="KNA11"/>
      <c r="KNB11"/>
      <c r="KNC11"/>
      <c r="KND11"/>
      <c r="KNE11"/>
      <c r="KNF11"/>
      <c r="KNG11"/>
      <c r="KNH11"/>
      <c r="KNI11"/>
      <c r="KNJ11"/>
      <c r="KNK11"/>
      <c r="KNL11"/>
      <c r="KNM11"/>
      <c r="KNN11"/>
      <c r="KNO11"/>
      <c r="KNP11"/>
      <c r="KNQ11"/>
      <c r="KNR11"/>
      <c r="KNS11"/>
      <c r="KNT11"/>
      <c r="KNU11"/>
      <c r="KNV11"/>
      <c r="KNW11"/>
      <c r="KNX11"/>
      <c r="KNY11"/>
      <c r="KNZ11"/>
      <c r="KOA11"/>
      <c r="KOB11"/>
      <c r="KOC11"/>
      <c r="KOD11"/>
      <c r="KOE11"/>
      <c r="KOF11"/>
      <c r="KOG11"/>
      <c r="KOH11"/>
      <c r="KOI11"/>
      <c r="KOJ11"/>
      <c r="KOK11"/>
      <c r="KOL11"/>
      <c r="KOM11"/>
      <c r="KON11"/>
      <c r="KOO11"/>
      <c r="KOP11"/>
      <c r="KOQ11"/>
      <c r="KOR11"/>
      <c r="KOS11"/>
      <c r="KOT11"/>
      <c r="KOU11"/>
      <c r="KOV11"/>
      <c r="KOW11"/>
      <c r="KOX11"/>
      <c r="KOY11"/>
      <c r="KOZ11"/>
      <c r="KPA11"/>
      <c r="KPB11"/>
      <c r="KPC11"/>
      <c r="KPD11"/>
      <c r="KPE11"/>
      <c r="KPF11"/>
      <c r="KPG11"/>
      <c r="KPH11"/>
      <c r="KPI11"/>
      <c r="KPJ11"/>
      <c r="KPK11"/>
      <c r="KPL11"/>
      <c r="KPM11"/>
      <c r="KPN11"/>
      <c r="KPO11"/>
      <c r="KPP11"/>
      <c r="KPQ11"/>
      <c r="KPR11"/>
      <c r="KPS11"/>
      <c r="KPT11"/>
      <c r="KPU11"/>
      <c r="KPV11"/>
      <c r="KPW11"/>
      <c r="KPX11"/>
      <c r="KPY11"/>
      <c r="KPZ11"/>
      <c r="KQA11"/>
      <c r="KQB11"/>
      <c r="KQC11"/>
      <c r="KQD11"/>
      <c r="KQE11"/>
      <c r="KQF11"/>
      <c r="KQG11"/>
      <c r="KQH11"/>
      <c r="KQI11"/>
      <c r="KQJ11"/>
      <c r="KQK11"/>
      <c r="KQL11"/>
      <c r="KQM11"/>
      <c r="KQN11"/>
      <c r="KQO11"/>
      <c r="KQP11"/>
      <c r="KQQ11"/>
      <c r="KQR11"/>
      <c r="KQS11"/>
      <c r="KQT11"/>
      <c r="KQU11"/>
      <c r="KQV11"/>
      <c r="KQW11"/>
      <c r="KQX11"/>
      <c r="KQY11"/>
      <c r="KQZ11"/>
      <c r="KRA11"/>
      <c r="KRB11"/>
      <c r="KRC11"/>
      <c r="KRD11"/>
      <c r="KRE11"/>
      <c r="KRF11"/>
      <c r="KRG11"/>
      <c r="KRH11"/>
      <c r="KRI11"/>
      <c r="KRJ11"/>
      <c r="KRK11"/>
      <c r="KRL11"/>
      <c r="KRM11"/>
      <c r="KRN11"/>
      <c r="KRO11"/>
      <c r="KRP11"/>
      <c r="KRQ11"/>
      <c r="KRR11"/>
      <c r="KRS11"/>
      <c r="KRT11"/>
      <c r="KRU11"/>
      <c r="KRV11"/>
      <c r="KRW11"/>
      <c r="KRX11"/>
      <c r="KRY11"/>
      <c r="KRZ11"/>
      <c r="KSA11"/>
      <c r="KSB11"/>
      <c r="KSC11"/>
      <c r="KSD11"/>
      <c r="KSE11"/>
      <c r="KSF11"/>
      <c r="KSG11"/>
      <c r="KSH11"/>
      <c r="KSI11"/>
      <c r="KSJ11"/>
      <c r="KSK11"/>
      <c r="KSL11"/>
      <c r="KSM11"/>
      <c r="KSN11"/>
      <c r="KSO11"/>
      <c r="KSP11"/>
      <c r="KSQ11"/>
      <c r="KSR11"/>
      <c r="KSS11"/>
      <c r="KST11"/>
      <c r="KSU11"/>
      <c r="KSV11"/>
      <c r="KSW11"/>
      <c r="KSX11"/>
      <c r="KSY11"/>
      <c r="KSZ11"/>
      <c r="KTA11"/>
      <c r="KTB11"/>
      <c r="KTC11"/>
      <c r="KTD11"/>
      <c r="KTE11"/>
      <c r="KTF11"/>
      <c r="KTG11"/>
      <c r="KTH11"/>
      <c r="KTI11"/>
      <c r="KTJ11"/>
      <c r="KTK11"/>
      <c r="KTL11"/>
      <c r="KTM11"/>
      <c r="KTN11"/>
      <c r="KTO11"/>
      <c r="KTP11"/>
      <c r="KTQ11"/>
      <c r="KTR11"/>
      <c r="KTS11"/>
      <c r="KTT11"/>
      <c r="KTU11"/>
      <c r="KTV11"/>
      <c r="KTW11"/>
      <c r="KTX11"/>
      <c r="KTY11"/>
      <c r="KTZ11"/>
      <c r="KUA11"/>
      <c r="KUB11"/>
      <c r="KUC11"/>
      <c r="KUD11"/>
      <c r="KUE11"/>
      <c r="KUF11"/>
      <c r="KUG11"/>
      <c r="KUH11"/>
      <c r="KUI11"/>
      <c r="KUJ11"/>
      <c r="KUK11"/>
      <c r="KUL11"/>
      <c r="KUM11"/>
      <c r="KUN11"/>
      <c r="KUO11"/>
      <c r="KUP11"/>
      <c r="KUQ11"/>
      <c r="KUR11"/>
      <c r="KUS11"/>
      <c r="KUT11"/>
      <c r="KUU11"/>
      <c r="KUV11"/>
      <c r="KUW11"/>
      <c r="KUX11"/>
      <c r="KUY11"/>
      <c r="KUZ11"/>
      <c r="KVA11"/>
      <c r="KVB11"/>
      <c r="KVC11"/>
      <c r="KVD11"/>
      <c r="KVE11"/>
      <c r="KVF11"/>
      <c r="KVG11"/>
      <c r="KVH11"/>
      <c r="KVI11"/>
      <c r="KVJ11"/>
      <c r="KVK11"/>
      <c r="KVL11"/>
      <c r="KVM11"/>
      <c r="KVN11"/>
      <c r="KVO11"/>
      <c r="KVP11"/>
      <c r="KVQ11"/>
      <c r="KVR11"/>
      <c r="KVS11"/>
      <c r="KVT11"/>
      <c r="KVU11"/>
      <c r="KVV11"/>
      <c r="KVW11"/>
      <c r="KVX11"/>
      <c r="KVY11"/>
      <c r="KVZ11"/>
      <c r="KWA11"/>
      <c r="KWB11"/>
      <c r="KWC11"/>
      <c r="KWD11"/>
      <c r="KWE11"/>
      <c r="KWF11"/>
      <c r="KWG11"/>
      <c r="KWH11"/>
      <c r="KWI11"/>
      <c r="KWJ11"/>
      <c r="KWK11"/>
      <c r="KWL11"/>
      <c r="KWM11"/>
      <c r="KWN11"/>
      <c r="KWO11"/>
      <c r="KWP11"/>
      <c r="KWQ11"/>
      <c r="KWR11"/>
      <c r="KWS11"/>
      <c r="KWT11"/>
      <c r="KWU11"/>
      <c r="KWV11"/>
      <c r="KWW11"/>
      <c r="KWX11"/>
      <c r="KWY11"/>
      <c r="KWZ11"/>
      <c r="KXA11"/>
      <c r="KXB11"/>
      <c r="KXC11"/>
      <c r="KXD11"/>
      <c r="KXE11"/>
      <c r="KXF11"/>
      <c r="KXG11"/>
      <c r="KXH11"/>
      <c r="KXI11"/>
      <c r="KXJ11"/>
      <c r="KXK11"/>
      <c r="KXL11"/>
      <c r="KXM11"/>
      <c r="KXN11"/>
      <c r="KXO11"/>
      <c r="KXP11"/>
      <c r="KXQ11"/>
      <c r="KXR11"/>
      <c r="KXS11"/>
      <c r="KXT11"/>
      <c r="KXU11"/>
      <c r="KXV11"/>
      <c r="KXW11"/>
      <c r="KXX11"/>
      <c r="KXY11"/>
      <c r="KXZ11"/>
      <c r="KYA11"/>
      <c r="KYB11"/>
      <c r="KYC11"/>
      <c r="KYD11"/>
      <c r="KYE11"/>
      <c r="KYF11"/>
      <c r="KYG11"/>
      <c r="KYH11"/>
      <c r="KYI11"/>
      <c r="KYJ11"/>
      <c r="KYK11"/>
      <c r="KYL11"/>
      <c r="KYM11"/>
      <c r="KYN11"/>
      <c r="KYO11"/>
      <c r="KYP11"/>
      <c r="KYQ11"/>
      <c r="KYR11"/>
      <c r="KYS11"/>
      <c r="KYT11"/>
      <c r="KYU11"/>
      <c r="KYV11"/>
      <c r="KYW11"/>
      <c r="KYX11"/>
      <c r="KYY11"/>
      <c r="KYZ11"/>
      <c r="KZA11"/>
      <c r="KZB11"/>
      <c r="KZC11"/>
      <c r="KZD11"/>
      <c r="KZE11"/>
      <c r="KZF11"/>
      <c r="KZG11"/>
      <c r="KZH11"/>
      <c r="KZI11"/>
      <c r="KZJ11"/>
      <c r="KZK11"/>
      <c r="KZL11"/>
      <c r="KZM11"/>
      <c r="KZN11"/>
      <c r="KZO11"/>
      <c r="KZP11"/>
      <c r="KZQ11"/>
      <c r="KZR11"/>
      <c r="KZS11"/>
      <c r="KZT11"/>
      <c r="KZU11"/>
      <c r="KZV11"/>
      <c r="KZW11"/>
      <c r="KZX11"/>
      <c r="KZY11"/>
      <c r="KZZ11"/>
      <c r="LAA11"/>
      <c r="LAB11"/>
      <c r="LAC11"/>
      <c r="LAD11"/>
      <c r="LAE11"/>
      <c r="LAF11"/>
      <c r="LAG11"/>
      <c r="LAH11"/>
      <c r="LAI11"/>
      <c r="LAJ11"/>
      <c r="LAK11"/>
      <c r="LAL11"/>
      <c r="LAM11"/>
      <c r="LAN11"/>
      <c r="LAO11"/>
      <c r="LAP11"/>
      <c r="LAQ11"/>
      <c r="LAR11"/>
      <c r="LAS11"/>
      <c r="LAT11"/>
      <c r="LAU11"/>
      <c r="LAV11"/>
      <c r="LAW11"/>
      <c r="LAX11"/>
      <c r="LAY11"/>
      <c r="LAZ11"/>
      <c r="LBA11"/>
      <c r="LBB11"/>
      <c r="LBC11"/>
      <c r="LBD11"/>
      <c r="LBE11"/>
      <c r="LBF11"/>
      <c r="LBG11"/>
      <c r="LBH11"/>
      <c r="LBI11"/>
      <c r="LBJ11"/>
      <c r="LBK11"/>
      <c r="LBL11"/>
      <c r="LBM11"/>
      <c r="LBN11"/>
      <c r="LBO11"/>
      <c r="LBP11"/>
      <c r="LBQ11"/>
      <c r="LBR11"/>
      <c r="LBS11"/>
      <c r="LBT11"/>
      <c r="LBU11"/>
      <c r="LBV11"/>
      <c r="LBW11"/>
      <c r="LBX11"/>
      <c r="LBY11"/>
      <c r="LBZ11"/>
      <c r="LCA11"/>
      <c r="LCB11"/>
      <c r="LCC11"/>
      <c r="LCD11"/>
      <c r="LCE11"/>
      <c r="LCF11"/>
      <c r="LCG11"/>
      <c r="LCH11"/>
      <c r="LCI11"/>
      <c r="LCJ11"/>
      <c r="LCK11"/>
      <c r="LCL11"/>
      <c r="LCM11"/>
      <c r="LCN11"/>
      <c r="LCO11"/>
      <c r="LCP11"/>
      <c r="LCQ11"/>
      <c r="LCR11"/>
      <c r="LCS11"/>
      <c r="LCT11"/>
      <c r="LCU11"/>
      <c r="LCV11"/>
      <c r="LCW11"/>
      <c r="LCX11"/>
      <c r="LCY11"/>
      <c r="LCZ11"/>
      <c r="LDA11"/>
      <c r="LDB11"/>
      <c r="LDC11"/>
      <c r="LDD11"/>
      <c r="LDE11"/>
      <c r="LDF11"/>
      <c r="LDG11"/>
      <c r="LDH11"/>
      <c r="LDI11"/>
      <c r="LDJ11"/>
      <c r="LDK11"/>
      <c r="LDL11"/>
      <c r="LDM11"/>
      <c r="LDN11"/>
      <c r="LDO11"/>
      <c r="LDP11"/>
      <c r="LDQ11"/>
      <c r="LDR11"/>
      <c r="LDS11"/>
      <c r="LDT11"/>
      <c r="LDU11"/>
      <c r="LDV11"/>
      <c r="LDW11"/>
      <c r="LDX11"/>
      <c r="LDY11"/>
      <c r="LDZ11"/>
      <c r="LEA11"/>
      <c r="LEB11"/>
      <c r="LEC11"/>
      <c r="LED11"/>
      <c r="LEE11"/>
      <c r="LEF11"/>
      <c r="LEG11"/>
      <c r="LEH11"/>
      <c r="LEI11"/>
      <c r="LEJ11"/>
      <c r="LEK11"/>
      <c r="LEL11"/>
      <c r="LEM11"/>
      <c r="LEN11"/>
      <c r="LEO11"/>
      <c r="LEP11"/>
      <c r="LEQ11"/>
      <c r="LER11"/>
      <c r="LES11"/>
      <c r="LET11"/>
      <c r="LEU11"/>
      <c r="LEV11"/>
      <c r="LEW11"/>
      <c r="LEX11"/>
      <c r="LEY11"/>
      <c r="LEZ11"/>
      <c r="LFA11"/>
      <c r="LFB11"/>
      <c r="LFC11"/>
      <c r="LFD11"/>
      <c r="LFE11"/>
      <c r="LFF11"/>
      <c r="LFG11"/>
      <c r="LFH11"/>
      <c r="LFI11"/>
      <c r="LFJ11"/>
      <c r="LFK11"/>
      <c r="LFL11"/>
      <c r="LFM11"/>
      <c r="LFN11"/>
      <c r="LFO11"/>
      <c r="LFP11"/>
      <c r="LFQ11"/>
      <c r="LFR11"/>
      <c r="LFS11"/>
      <c r="LFT11"/>
      <c r="LFU11"/>
      <c r="LFV11"/>
      <c r="LFW11"/>
      <c r="LFX11"/>
      <c r="LFY11"/>
      <c r="LFZ11"/>
      <c r="LGA11"/>
      <c r="LGB11"/>
      <c r="LGC11"/>
      <c r="LGD11"/>
      <c r="LGE11"/>
      <c r="LGF11"/>
      <c r="LGG11"/>
      <c r="LGH11"/>
      <c r="LGI11"/>
      <c r="LGJ11"/>
      <c r="LGK11"/>
      <c r="LGL11"/>
      <c r="LGM11"/>
      <c r="LGN11"/>
      <c r="LGO11"/>
      <c r="LGP11"/>
      <c r="LGQ11"/>
      <c r="LGR11"/>
      <c r="LGS11"/>
      <c r="LGT11"/>
      <c r="LGU11"/>
      <c r="LGV11"/>
      <c r="LGW11"/>
      <c r="LGX11"/>
      <c r="LGY11"/>
      <c r="LGZ11"/>
      <c r="LHA11"/>
      <c r="LHB11"/>
      <c r="LHC11"/>
      <c r="LHD11"/>
      <c r="LHE11"/>
      <c r="LHF11"/>
      <c r="LHG11"/>
      <c r="LHH11"/>
      <c r="LHI11"/>
      <c r="LHJ11"/>
      <c r="LHK11"/>
      <c r="LHL11"/>
      <c r="LHM11"/>
      <c r="LHN11"/>
      <c r="LHO11"/>
      <c r="LHP11"/>
      <c r="LHQ11"/>
      <c r="LHR11"/>
      <c r="LHS11"/>
      <c r="LHT11"/>
      <c r="LHU11"/>
      <c r="LHV11"/>
      <c r="LHW11"/>
      <c r="LHX11"/>
      <c r="LHY11"/>
      <c r="LHZ11"/>
      <c r="LIA11"/>
      <c r="LIB11"/>
      <c r="LIC11"/>
      <c r="LID11"/>
      <c r="LIE11"/>
      <c r="LIF11"/>
      <c r="LIG11"/>
      <c r="LIH11"/>
      <c r="LII11"/>
      <c r="LIJ11"/>
      <c r="LIK11"/>
      <c r="LIL11"/>
      <c r="LIM11"/>
      <c r="LIN11"/>
      <c r="LIO11"/>
      <c r="LIP11"/>
      <c r="LIQ11"/>
      <c r="LIR11"/>
      <c r="LIS11"/>
      <c r="LIT11"/>
      <c r="LIU11"/>
      <c r="LIV11"/>
      <c r="LIW11"/>
      <c r="LIX11"/>
      <c r="LIY11"/>
      <c r="LIZ11"/>
      <c r="LJA11"/>
      <c r="LJB11"/>
      <c r="LJC11"/>
      <c r="LJD11"/>
      <c r="LJE11"/>
      <c r="LJF11"/>
      <c r="LJG11"/>
      <c r="LJH11"/>
      <c r="LJI11"/>
      <c r="LJJ11"/>
      <c r="LJK11"/>
      <c r="LJL11"/>
      <c r="LJM11"/>
      <c r="LJN11"/>
      <c r="LJO11"/>
      <c r="LJP11"/>
      <c r="LJQ11"/>
      <c r="LJR11"/>
      <c r="LJS11"/>
      <c r="LJT11"/>
      <c r="LJU11"/>
      <c r="LJV11"/>
      <c r="LJW11"/>
      <c r="LJX11"/>
      <c r="LJY11"/>
      <c r="LJZ11"/>
      <c r="LKA11"/>
      <c r="LKB11"/>
      <c r="LKC11"/>
      <c r="LKD11"/>
      <c r="LKE11"/>
      <c r="LKF11"/>
      <c r="LKG11"/>
      <c r="LKH11"/>
      <c r="LKI11"/>
      <c r="LKJ11"/>
      <c r="LKK11"/>
      <c r="LKL11"/>
      <c r="LKM11"/>
      <c r="LKN11"/>
      <c r="LKO11"/>
      <c r="LKP11"/>
      <c r="LKQ11"/>
      <c r="LKR11"/>
      <c r="LKS11"/>
      <c r="LKT11"/>
      <c r="LKU11"/>
      <c r="LKV11"/>
      <c r="LKW11"/>
      <c r="LKX11"/>
      <c r="LKY11"/>
      <c r="LKZ11"/>
      <c r="LLA11"/>
      <c r="LLB11"/>
      <c r="LLC11"/>
      <c r="LLD11"/>
      <c r="LLE11"/>
      <c r="LLF11"/>
      <c r="LLG11"/>
      <c r="LLH11"/>
      <c r="LLI11"/>
      <c r="LLJ11"/>
      <c r="LLK11"/>
      <c r="LLL11"/>
      <c r="LLM11"/>
      <c r="LLN11"/>
      <c r="LLO11"/>
      <c r="LLP11"/>
      <c r="LLQ11"/>
      <c r="LLR11"/>
      <c r="LLS11"/>
      <c r="LLT11"/>
      <c r="LLU11"/>
      <c r="LLV11"/>
      <c r="LLW11"/>
      <c r="LLX11"/>
      <c r="LLY11"/>
      <c r="LLZ11"/>
      <c r="LMA11"/>
      <c r="LMB11"/>
      <c r="LMC11"/>
      <c r="LMD11"/>
      <c r="LME11"/>
      <c r="LMF11"/>
      <c r="LMG11"/>
      <c r="LMH11"/>
      <c r="LMI11"/>
      <c r="LMJ11"/>
      <c r="LMK11"/>
      <c r="LML11"/>
      <c r="LMM11"/>
      <c r="LMN11"/>
      <c r="LMO11"/>
      <c r="LMP11"/>
      <c r="LMQ11"/>
      <c r="LMR11"/>
      <c r="LMS11"/>
      <c r="LMT11"/>
      <c r="LMU11"/>
      <c r="LMV11"/>
      <c r="LMW11"/>
      <c r="LMX11"/>
      <c r="LMY11"/>
      <c r="LMZ11"/>
      <c r="LNA11"/>
      <c r="LNB11"/>
      <c r="LNC11"/>
      <c r="LND11"/>
      <c r="LNE11"/>
      <c r="LNF11"/>
      <c r="LNG11"/>
      <c r="LNH11"/>
      <c r="LNI11"/>
      <c r="LNJ11"/>
      <c r="LNK11"/>
      <c r="LNL11"/>
      <c r="LNM11"/>
      <c r="LNN11"/>
      <c r="LNO11"/>
      <c r="LNP11"/>
      <c r="LNQ11"/>
      <c r="LNR11"/>
      <c r="LNS11"/>
      <c r="LNT11"/>
      <c r="LNU11"/>
      <c r="LNV11"/>
      <c r="LNW11"/>
      <c r="LNX11"/>
      <c r="LNY11"/>
      <c r="LNZ11"/>
      <c r="LOA11"/>
      <c r="LOB11"/>
      <c r="LOC11"/>
      <c r="LOD11"/>
      <c r="LOE11"/>
      <c r="LOF11"/>
      <c r="LOG11"/>
      <c r="LOH11"/>
      <c r="LOI11"/>
      <c r="LOJ11"/>
      <c r="LOK11"/>
      <c r="LOL11"/>
      <c r="LOM11"/>
      <c r="LON11"/>
      <c r="LOO11"/>
      <c r="LOP11"/>
      <c r="LOQ11"/>
      <c r="LOR11"/>
      <c r="LOS11"/>
      <c r="LOT11"/>
      <c r="LOU11"/>
      <c r="LOV11"/>
      <c r="LOW11"/>
      <c r="LOX11"/>
      <c r="LOY11"/>
      <c r="LOZ11"/>
      <c r="LPA11"/>
      <c r="LPB11"/>
      <c r="LPC11"/>
      <c r="LPD11"/>
      <c r="LPE11"/>
      <c r="LPF11"/>
      <c r="LPG11"/>
      <c r="LPH11"/>
      <c r="LPI11"/>
      <c r="LPJ11"/>
      <c r="LPK11"/>
      <c r="LPL11"/>
      <c r="LPM11"/>
      <c r="LPN11"/>
      <c r="LPO11"/>
      <c r="LPP11"/>
      <c r="LPQ11"/>
      <c r="LPR11"/>
      <c r="LPS11"/>
      <c r="LPT11"/>
      <c r="LPU11"/>
      <c r="LPV11"/>
      <c r="LPW11"/>
      <c r="LPX11"/>
      <c r="LPY11"/>
      <c r="LPZ11"/>
      <c r="LQA11"/>
      <c r="LQB11"/>
      <c r="LQC11"/>
      <c r="LQD11"/>
      <c r="LQE11"/>
      <c r="LQF11"/>
      <c r="LQG11"/>
      <c r="LQH11"/>
      <c r="LQI11"/>
      <c r="LQJ11"/>
      <c r="LQK11"/>
      <c r="LQL11"/>
      <c r="LQM11"/>
      <c r="LQN11"/>
      <c r="LQO11"/>
      <c r="LQP11"/>
      <c r="LQQ11"/>
      <c r="LQR11"/>
      <c r="LQS11"/>
      <c r="LQT11"/>
      <c r="LQU11"/>
      <c r="LQV11"/>
      <c r="LQW11"/>
      <c r="LQX11"/>
      <c r="LQY11"/>
      <c r="LQZ11"/>
      <c r="LRA11"/>
      <c r="LRB11"/>
      <c r="LRC11"/>
      <c r="LRD11"/>
      <c r="LRE11"/>
      <c r="LRF11"/>
      <c r="LRG11"/>
      <c r="LRH11"/>
      <c r="LRI11"/>
      <c r="LRJ11"/>
      <c r="LRK11"/>
      <c r="LRL11"/>
      <c r="LRM11"/>
      <c r="LRN11"/>
      <c r="LRO11"/>
      <c r="LRP11"/>
      <c r="LRQ11"/>
      <c r="LRR11"/>
      <c r="LRS11"/>
      <c r="LRT11"/>
      <c r="LRU11"/>
      <c r="LRV11"/>
      <c r="LRW11"/>
      <c r="LRX11"/>
      <c r="LRY11"/>
      <c r="LRZ11"/>
      <c r="LSA11"/>
      <c r="LSB11"/>
      <c r="LSC11"/>
      <c r="LSD11"/>
      <c r="LSE11"/>
      <c r="LSF11"/>
      <c r="LSG11"/>
      <c r="LSH11"/>
      <c r="LSI11"/>
      <c r="LSJ11"/>
      <c r="LSK11"/>
      <c r="LSL11"/>
      <c r="LSM11"/>
      <c r="LSN11"/>
      <c r="LSO11"/>
      <c r="LSP11"/>
      <c r="LSQ11"/>
      <c r="LSR11"/>
      <c r="LSS11"/>
      <c r="LST11"/>
      <c r="LSU11"/>
      <c r="LSV11"/>
      <c r="LSW11"/>
      <c r="LSX11"/>
      <c r="LSY11"/>
      <c r="LSZ11"/>
      <c r="LTA11"/>
      <c r="LTB11"/>
      <c r="LTC11"/>
      <c r="LTD11"/>
      <c r="LTE11"/>
      <c r="LTF11"/>
      <c r="LTG11"/>
      <c r="LTH11"/>
      <c r="LTI11"/>
      <c r="LTJ11"/>
      <c r="LTK11"/>
      <c r="LTL11"/>
      <c r="LTM11"/>
      <c r="LTN11"/>
      <c r="LTO11"/>
      <c r="LTP11"/>
      <c r="LTQ11"/>
      <c r="LTR11"/>
      <c r="LTS11"/>
      <c r="LTT11"/>
      <c r="LTU11"/>
      <c r="LTV11"/>
      <c r="LTW11"/>
      <c r="LTX11"/>
      <c r="LTY11"/>
      <c r="LTZ11"/>
      <c r="LUA11"/>
      <c r="LUB11"/>
      <c r="LUC11"/>
      <c r="LUD11"/>
      <c r="LUE11"/>
      <c r="LUF11"/>
      <c r="LUG11"/>
      <c r="LUH11"/>
      <c r="LUI11"/>
      <c r="LUJ11"/>
      <c r="LUK11"/>
      <c r="LUL11"/>
      <c r="LUM11"/>
      <c r="LUN11"/>
      <c r="LUO11"/>
      <c r="LUP11"/>
      <c r="LUQ11"/>
      <c r="LUR11"/>
      <c r="LUS11"/>
      <c r="LUT11"/>
      <c r="LUU11"/>
      <c r="LUV11"/>
      <c r="LUW11"/>
      <c r="LUX11"/>
      <c r="LUY11"/>
      <c r="LUZ11"/>
      <c r="LVA11"/>
      <c r="LVB11"/>
      <c r="LVC11"/>
      <c r="LVD11"/>
      <c r="LVE11"/>
      <c r="LVF11"/>
      <c r="LVG11"/>
      <c r="LVH11"/>
      <c r="LVI11"/>
      <c r="LVJ11"/>
      <c r="LVK11"/>
      <c r="LVL11"/>
      <c r="LVM11"/>
      <c r="LVN11"/>
      <c r="LVO11"/>
      <c r="LVP11"/>
      <c r="LVQ11"/>
      <c r="LVR11"/>
      <c r="LVS11"/>
      <c r="LVT11"/>
      <c r="LVU11"/>
      <c r="LVV11"/>
      <c r="LVW11"/>
      <c r="LVX11"/>
      <c r="LVY11"/>
      <c r="LVZ11"/>
      <c r="LWA11"/>
      <c r="LWB11"/>
      <c r="LWC11"/>
      <c r="LWD11"/>
      <c r="LWE11"/>
      <c r="LWF11"/>
      <c r="LWG11"/>
      <c r="LWH11"/>
      <c r="LWI11"/>
      <c r="LWJ11"/>
      <c r="LWK11"/>
      <c r="LWL11"/>
      <c r="LWM11"/>
      <c r="LWN11"/>
      <c r="LWO11"/>
      <c r="LWP11"/>
      <c r="LWQ11"/>
      <c r="LWR11"/>
      <c r="LWS11"/>
      <c r="LWT11"/>
      <c r="LWU11"/>
      <c r="LWV11"/>
      <c r="LWW11"/>
      <c r="LWX11"/>
      <c r="LWY11"/>
      <c r="LWZ11"/>
      <c r="LXA11"/>
      <c r="LXB11"/>
      <c r="LXC11"/>
      <c r="LXD11"/>
      <c r="LXE11"/>
      <c r="LXF11"/>
      <c r="LXG11"/>
      <c r="LXH11"/>
      <c r="LXI11"/>
      <c r="LXJ11"/>
      <c r="LXK11"/>
      <c r="LXL11"/>
      <c r="LXM11"/>
      <c r="LXN11"/>
      <c r="LXO11"/>
      <c r="LXP11"/>
      <c r="LXQ11"/>
      <c r="LXR11"/>
      <c r="LXS11"/>
      <c r="LXT11"/>
      <c r="LXU11"/>
      <c r="LXV11"/>
      <c r="LXW11"/>
      <c r="LXX11"/>
      <c r="LXY11"/>
      <c r="LXZ11"/>
      <c r="LYA11"/>
      <c r="LYB11"/>
      <c r="LYC11"/>
      <c r="LYD11"/>
      <c r="LYE11"/>
      <c r="LYF11"/>
      <c r="LYG11"/>
      <c r="LYH11"/>
      <c r="LYI11"/>
      <c r="LYJ11"/>
      <c r="LYK11"/>
      <c r="LYL11"/>
      <c r="LYM11"/>
      <c r="LYN11"/>
      <c r="LYO11"/>
      <c r="LYP11"/>
      <c r="LYQ11"/>
      <c r="LYR11"/>
      <c r="LYS11"/>
      <c r="LYT11"/>
      <c r="LYU11"/>
      <c r="LYV11"/>
      <c r="LYW11"/>
      <c r="LYX11"/>
      <c r="LYY11"/>
      <c r="LYZ11"/>
      <c r="LZA11"/>
      <c r="LZB11"/>
      <c r="LZC11"/>
      <c r="LZD11"/>
      <c r="LZE11"/>
      <c r="LZF11"/>
      <c r="LZG11"/>
      <c r="LZH11"/>
      <c r="LZI11"/>
      <c r="LZJ11"/>
      <c r="LZK11"/>
      <c r="LZL11"/>
      <c r="LZM11"/>
      <c r="LZN11"/>
      <c r="LZO11"/>
      <c r="LZP11"/>
      <c r="LZQ11"/>
      <c r="LZR11"/>
      <c r="LZS11"/>
      <c r="LZT11"/>
      <c r="LZU11"/>
      <c r="LZV11"/>
      <c r="LZW11"/>
      <c r="LZX11"/>
      <c r="LZY11"/>
      <c r="LZZ11"/>
      <c r="MAA11"/>
      <c r="MAB11"/>
      <c r="MAC11"/>
      <c r="MAD11"/>
      <c r="MAE11"/>
      <c r="MAF11"/>
      <c r="MAG11"/>
      <c r="MAH11"/>
      <c r="MAI11"/>
      <c r="MAJ11"/>
      <c r="MAK11"/>
      <c r="MAL11"/>
      <c r="MAM11"/>
      <c r="MAN11"/>
      <c r="MAO11"/>
      <c r="MAP11"/>
      <c r="MAQ11"/>
      <c r="MAR11"/>
      <c r="MAS11"/>
      <c r="MAT11"/>
      <c r="MAU11"/>
      <c r="MAV11"/>
      <c r="MAW11"/>
      <c r="MAX11"/>
      <c r="MAY11"/>
      <c r="MAZ11"/>
      <c r="MBA11"/>
      <c r="MBB11"/>
      <c r="MBC11"/>
      <c r="MBD11"/>
      <c r="MBE11"/>
      <c r="MBF11"/>
      <c r="MBG11"/>
      <c r="MBH11"/>
      <c r="MBI11"/>
      <c r="MBJ11"/>
      <c r="MBK11"/>
      <c r="MBL11"/>
      <c r="MBM11"/>
      <c r="MBN11"/>
      <c r="MBO11"/>
      <c r="MBP11"/>
      <c r="MBQ11"/>
      <c r="MBR11"/>
      <c r="MBS11"/>
      <c r="MBT11"/>
      <c r="MBU11"/>
      <c r="MBV11"/>
      <c r="MBW11"/>
      <c r="MBX11"/>
      <c r="MBY11"/>
      <c r="MBZ11"/>
      <c r="MCA11"/>
      <c r="MCB11"/>
      <c r="MCC11"/>
      <c r="MCD11"/>
      <c r="MCE11"/>
      <c r="MCF11"/>
      <c r="MCG11"/>
      <c r="MCH11"/>
      <c r="MCI11"/>
      <c r="MCJ11"/>
      <c r="MCK11"/>
      <c r="MCL11"/>
      <c r="MCM11"/>
      <c r="MCN11"/>
      <c r="MCO11"/>
      <c r="MCP11"/>
      <c r="MCQ11"/>
      <c r="MCR11"/>
      <c r="MCS11"/>
      <c r="MCT11"/>
      <c r="MCU11"/>
      <c r="MCV11"/>
      <c r="MCW11"/>
      <c r="MCX11"/>
      <c r="MCY11"/>
      <c r="MCZ11"/>
      <c r="MDA11"/>
      <c r="MDB11"/>
      <c r="MDC11"/>
      <c r="MDD11"/>
      <c r="MDE11"/>
      <c r="MDF11"/>
      <c r="MDG11"/>
      <c r="MDH11"/>
      <c r="MDI11"/>
      <c r="MDJ11"/>
      <c r="MDK11"/>
      <c r="MDL11"/>
      <c r="MDM11"/>
      <c r="MDN11"/>
      <c r="MDO11"/>
      <c r="MDP11"/>
      <c r="MDQ11"/>
      <c r="MDR11"/>
      <c r="MDS11"/>
      <c r="MDT11"/>
      <c r="MDU11"/>
      <c r="MDV11"/>
      <c r="MDW11"/>
      <c r="MDX11"/>
      <c r="MDY11"/>
      <c r="MDZ11"/>
      <c r="MEA11"/>
      <c r="MEB11"/>
      <c r="MEC11"/>
      <c r="MED11"/>
      <c r="MEE11"/>
      <c r="MEF11"/>
      <c r="MEG11"/>
      <c r="MEH11"/>
      <c r="MEI11"/>
      <c r="MEJ11"/>
      <c r="MEK11"/>
      <c r="MEL11"/>
      <c r="MEM11"/>
      <c r="MEN11"/>
      <c r="MEO11"/>
      <c r="MEP11"/>
      <c r="MEQ11"/>
      <c r="MER11"/>
      <c r="MES11"/>
      <c r="MET11"/>
      <c r="MEU11"/>
      <c r="MEV11"/>
      <c r="MEW11"/>
      <c r="MEX11"/>
      <c r="MEY11"/>
      <c r="MEZ11"/>
      <c r="MFA11"/>
      <c r="MFB11"/>
      <c r="MFC11"/>
      <c r="MFD11"/>
      <c r="MFE11"/>
      <c r="MFF11"/>
      <c r="MFG11"/>
      <c r="MFH11"/>
      <c r="MFI11"/>
      <c r="MFJ11"/>
      <c r="MFK11"/>
      <c r="MFL11"/>
      <c r="MFM11"/>
      <c r="MFN11"/>
      <c r="MFO11"/>
      <c r="MFP11"/>
      <c r="MFQ11"/>
      <c r="MFR11"/>
      <c r="MFS11"/>
      <c r="MFT11"/>
      <c r="MFU11"/>
      <c r="MFV11"/>
      <c r="MFW11"/>
      <c r="MFX11"/>
      <c r="MFY11"/>
      <c r="MFZ11"/>
      <c r="MGA11"/>
      <c r="MGB11"/>
      <c r="MGC11"/>
      <c r="MGD11"/>
      <c r="MGE11"/>
      <c r="MGF11"/>
      <c r="MGG11"/>
      <c r="MGH11"/>
      <c r="MGI11"/>
      <c r="MGJ11"/>
      <c r="MGK11"/>
      <c r="MGL11"/>
      <c r="MGM11"/>
      <c r="MGN11"/>
      <c r="MGO11"/>
      <c r="MGP11"/>
      <c r="MGQ11"/>
      <c r="MGR11"/>
      <c r="MGS11"/>
      <c r="MGT11"/>
      <c r="MGU11"/>
      <c r="MGV11"/>
      <c r="MGW11"/>
      <c r="MGX11"/>
      <c r="MGY11"/>
      <c r="MGZ11"/>
      <c r="MHA11"/>
      <c r="MHB11"/>
      <c r="MHC11"/>
      <c r="MHD11"/>
      <c r="MHE11"/>
      <c r="MHF11"/>
      <c r="MHG11"/>
      <c r="MHH11"/>
      <c r="MHI11"/>
      <c r="MHJ11"/>
      <c r="MHK11"/>
      <c r="MHL11"/>
      <c r="MHM11"/>
      <c r="MHN11"/>
      <c r="MHO11"/>
      <c r="MHP11"/>
      <c r="MHQ11"/>
      <c r="MHR11"/>
      <c r="MHS11"/>
      <c r="MHT11"/>
      <c r="MHU11"/>
      <c r="MHV11"/>
      <c r="MHW11"/>
      <c r="MHX11"/>
      <c r="MHY11"/>
      <c r="MHZ11"/>
      <c r="MIA11"/>
      <c r="MIB11"/>
      <c r="MIC11"/>
      <c r="MID11"/>
      <c r="MIE11"/>
      <c r="MIF11"/>
      <c r="MIG11"/>
      <c r="MIH11"/>
      <c r="MII11"/>
      <c r="MIJ11"/>
      <c r="MIK11"/>
      <c r="MIL11"/>
      <c r="MIM11"/>
      <c r="MIN11"/>
      <c r="MIO11"/>
      <c r="MIP11"/>
      <c r="MIQ11"/>
      <c r="MIR11"/>
      <c r="MIS11"/>
      <c r="MIT11"/>
      <c r="MIU11"/>
      <c r="MIV11"/>
      <c r="MIW11"/>
      <c r="MIX11"/>
      <c r="MIY11"/>
      <c r="MIZ11"/>
      <c r="MJA11"/>
      <c r="MJB11"/>
      <c r="MJC11"/>
      <c r="MJD11"/>
      <c r="MJE11"/>
      <c r="MJF11"/>
      <c r="MJG11"/>
      <c r="MJH11"/>
      <c r="MJI11"/>
      <c r="MJJ11"/>
      <c r="MJK11"/>
      <c r="MJL11"/>
      <c r="MJM11"/>
      <c r="MJN11"/>
      <c r="MJO11"/>
      <c r="MJP11"/>
      <c r="MJQ11"/>
      <c r="MJR11"/>
      <c r="MJS11"/>
      <c r="MJT11"/>
      <c r="MJU11"/>
      <c r="MJV11"/>
      <c r="MJW11"/>
      <c r="MJX11"/>
      <c r="MJY11"/>
      <c r="MJZ11"/>
      <c r="MKA11"/>
      <c r="MKB11"/>
      <c r="MKC11"/>
      <c r="MKD11"/>
      <c r="MKE11"/>
      <c r="MKF11"/>
      <c r="MKG11"/>
      <c r="MKH11"/>
      <c r="MKI11"/>
      <c r="MKJ11"/>
      <c r="MKK11"/>
      <c r="MKL11"/>
      <c r="MKM11"/>
      <c r="MKN11"/>
      <c r="MKO11"/>
      <c r="MKP11"/>
      <c r="MKQ11"/>
      <c r="MKR11"/>
      <c r="MKS11"/>
      <c r="MKT11"/>
      <c r="MKU11"/>
      <c r="MKV11"/>
      <c r="MKW11"/>
      <c r="MKX11"/>
      <c r="MKY11"/>
      <c r="MKZ11"/>
      <c r="MLA11"/>
      <c r="MLB11"/>
      <c r="MLC11"/>
      <c r="MLD11"/>
      <c r="MLE11"/>
      <c r="MLF11"/>
      <c r="MLG11"/>
      <c r="MLH11"/>
      <c r="MLI11"/>
      <c r="MLJ11"/>
      <c r="MLK11"/>
      <c r="MLL11"/>
      <c r="MLM11"/>
      <c r="MLN11"/>
      <c r="MLO11"/>
      <c r="MLP11"/>
      <c r="MLQ11"/>
      <c r="MLR11"/>
      <c r="MLS11"/>
      <c r="MLT11"/>
      <c r="MLU11"/>
      <c r="MLV11"/>
      <c r="MLW11"/>
      <c r="MLX11"/>
      <c r="MLY11"/>
      <c r="MLZ11"/>
      <c r="MMA11"/>
      <c r="MMB11"/>
      <c r="MMC11"/>
      <c r="MMD11"/>
      <c r="MME11"/>
      <c r="MMF11"/>
      <c r="MMG11"/>
      <c r="MMH11"/>
      <c r="MMI11"/>
      <c r="MMJ11"/>
      <c r="MMK11"/>
      <c r="MML11"/>
      <c r="MMM11"/>
      <c r="MMN11"/>
      <c r="MMO11"/>
      <c r="MMP11"/>
      <c r="MMQ11"/>
      <c r="MMR11"/>
      <c r="MMS11"/>
      <c r="MMT11"/>
      <c r="MMU11"/>
      <c r="MMV11"/>
      <c r="MMW11"/>
      <c r="MMX11"/>
      <c r="MMY11"/>
      <c r="MMZ11"/>
      <c r="MNA11"/>
      <c r="MNB11"/>
      <c r="MNC11"/>
      <c r="MND11"/>
      <c r="MNE11"/>
      <c r="MNF11"/>
      <c r="MNG11"/>
      <c r="MNH11"/>
      <c r="MNI11"/>
      <c r="MNJ11"/>
      <c r="MNK11"/>
      <c r="MNL11"/>
      <c r="MNM11"/>
      <c r="MNN11"/>
      <c r="MNO11"/>
      <c r="MNP11"/>
      <c r="MNQ11"/>
      <c r="MNR11"/>
      <c r="MNS11"/>
      <c r="MNT11"/>
      <c r="MNU11"/>
      <c r="MNV11"/>
      <c r="MNW11"/>
      <c r="MNX11"/>
      <c r="MNY11"/>
      <c r="MNZ11"/>
      <c r="MOA11"/>
      <c r="MOB11"/>
      <c r="MOC11"/>
      <c r="MOD11"/>
      <c r="MOE11"/>
      <c r="MOF11"/>
      <c r="MOG11"/>
      <c r="MOH11"/>
      <c r="MOI11"/>
      <c r="MOJ11"/>
      <c r="MOK11"/>
      <c r="MOL11"/>
      <c r="MOM11"/>
      <c r="MON11"/>
      <c r="MOO11"/>
      <c r="MOP11"/>
      <c r="MOQ11"/>
      <c r="MOR11"/>
      <c r="MOS11"/>
      <c r="MOT11"/>
      <c r="MOU11"/>
      <c r="MOV11"/>
      <c r="MOW11"/>
      <c r="MOX11"/>
      <c r="MOY11"/>
      <c r="MOZ11"/>
      <c r="MPA11"/>
      <c r="MPB11"/>
      <c r="MPC11"/>
      <c r="MPD11"/>
      <c r="MPE11"/>
      <c r="MPF11"/>
      <c r="MPG11"/>
      <c r="MPH11"/>
      <c r="MPI11"/>
      <c r="MPJ11"/>
      <c r="MPK11"/>
      <c r="MPL11"/>
      <c r="MPM11"/>
      <c r="MPN11"/>
      <c r="MPO11"/>
      <c r="MPP11"/>
      <c r="MPQ11"/>
      <c r="MPR11"/>
      <c r="MPS11"/>
      <c r="MPT11"/>
      <c r="MPU11"/>
      <c r="MPV11"/>
      <c r="MPW11"/>
      <c r="MPX11"/>
      <c r="MPY11"/>
      <c r="MPZ11"/>
      <c r="MQA11"/>
      <c r="MQB11"/>
      <c r="MQC11"/>
      <c r="MQD11"/>
      <c r="MQE11"/>
      <c r="MQF11"/>
      <c r="MQG11"/>
      <c r="MQH11"/>
      <c r="MQI11"/>
      <c r="MQJ11"/>
      <c r="MQK11"/>
      <c r="MQL11"/>
      <c r="MQM11"/>
      <c r="MQN11"/>
      <c r="MQO11"/>
      <c r="MQP11"/>
      <c r="MQQ11"/>
      <c r="MQR11"/>
      <c r="MQS11"/>
      <c r="MQT11"/>
      <c r="MQU11"/>
      <c r="MQV11"/>
      <c r="MQW11"/>
      <c r="MQX11"/>
      <c r="MQY11"/>
      <c r="MQZ11"/>
      <c r="MRA11"/>
      <c r="MRB11"/>
      <c r="MRC11"/>
      <c r="MRD11"/>
      <c r="MRE11"/>
      <c r="MRF11"/>
      <c r="MRG11"/>
      <c r="MRH11"/>
      <c r="MRI11"/>
      <c r="MRJ11"/>
      <c r="MRK11"/>
      <c r="MRL11"/>
      <c r="MRM11"/>
      <c r="MRN11"/>
      <c r="MRO11"/>
      <c r="MRP11"/>
      <c r="MRQ11"/>
      <c r="MRR11"/>
      <c r="MRS11"/>
      <c r="MRT11"/>
      <c r="MRU11"/>
      <c r="MRV11"/>
      <c r="MRW11"/>
      <c r="MRX11"/>
      <c r="MRY11"/>
      <c r="MRZ11"/>
      <c r="MSA11"/>
      <c r="MSB11"/>
      <c r="MSC11"/>
      <c r="MSD11"/>
      <c r="MSE11"/>
      <c r="MSF11"/>
      <c r="MSG11"/>
      <c r="MSH11"/>
      <c r="MSI11"/>
      <c r="MSJ11"/>
      <c r="MSK11"/>
      <c r="MSL11"/>
      <c r="MSM11"/>
      <c r="MSN11"/>
      <c r="MSO11"/>
      <c r="MSP11"/>
      <c r="MSQ11"/>
      <c r="MSR11"/>
      <c r="MSS11"/>
      <c r="MST11"/>
      <c r="MSU11"/>
      <c r="MSV11"/>
      <c r="MSW11"/>
      <c r="MSX11"/>
      <c r="MSY11"/>
      <c r="MSZ11"/>
      <c r="MTA11"/>
      <c r="MTB11"/>
      <c r="MTC11"/>
      <c r="MTD11"/>
      <c r="MTE11"/>
      <c r="MTF11"/>
      <c r="MTG11"/>
      <c r="MTH11"/>
      <c r="MTI11"/>
      <c r="MTJ11"/>
      <c r="MTK11"/>
      <c r="MTL11"/>
      <c r="MTM11"/>
      <c r="MTN11"/>
      <c r="MTO11"/>
      <c r="MTP11"/>
      <c r="MTQ11"/>
      <c r="MTR11"/>
      <c r="MTS11"/>
      <c r="MTT11"/>
      <c r="MTU11"/>
      <c r="MTV11"/>
      <c r="MTW11"/>
      <c r="MTX11"/>
      <c r="MTY11"/>
      <c r="MTZ11"/>
      <c r="MUA11"/>
      <c r="MUB11"/>
      <c r="MUC11"/>
      <c r="MUD11"/>
      <c r="MUE11"/>
      <c r="MUF11"/>
      <c r="MUG11"/>
      <c r="MUH11"/>
      <c r="MUI11"/>
      <c r="MUJ11"/>
      <c r="MUK11"/>
      <c r="MUL11"/>
      <c r="MUM11"/>
      <c r="MUN11"/>
      <c r="MUO11"/>
      <c r="MUP11"/>
      <c r="MUQ11"/>
      <c r="MUR11"/>
      <c r="MUS11"/>
      <c r="MUT11"/>
      <c r="MUU11"/>
      <c r="MUV11"/>
      <c r="MUW11"/>
      <c r="MUX11"/>
      <c r="MUY11"/>
      <c r="MUZ11"/>
      <c r="MVA11"/>
      <c r="MVB11"/>
      <c r="MVC11"/>
      <c r="MVD11"/>
      <c r="MVE11"/>
      <c r="MVF11"/>
      <c r="MVG11"/>
      <c r="MVH11"/>
      <c r="MVI11"/>
      <c r="MVJ11"/>
      <c r="MVK11"/>
      <c r="MVL11"/>
      <c r="MVM11"/>
      <c r="MVN11"/>
      <c r="MVO11"/>
      <c r="MVP11"/>
      <c r="MVQ11"/>
      <c r="MVR11"/>
      <c r="MVS11"/>
      <c r="MVT11"/>
      <c r="MVU11"/>
      <c r="MVV11"/>
      <c r="MVW11"/>
      <c r="MVX11"/>
      <c r="MVY11"/>
      <c r="MVZ11"/>
      <c r="MWA11"/>
      <c r="MWB11"/>
      <c r="MWC11"/>
      <c r="MWD11"/>
      <c r="MWE11"/>
      <c r="MWF11"/>
      <c r="MWG11"/>
      <c r="MWH11"/>
      <c r="MWI11"/>
      <c r="MWJ11"/>
      <c r="MWK11"/>
      <c r="MWL11"/>
      <c r="MWM11"/>
      <c r="MWN11"/>
      <c r="MWO11"/>
      <c r="MWP11"/>
      <c r="MWQ11"/>
      <c r="MWR11"/>
      <c r="MWS11"/>
      <c r="MWT11"/>
      <c r="MWU11"/>
      <c r="MWV11"/>
      <c r="MWW11"/>
      <c r="MWX11"/>
      <c r="MWY11"/>
      <c r="MWZ11"/>
      <c r="MXA11"/>
      <c r="MXB11"/>
      <c r="MXC11"/>
      <c r="MXD11"/>
      <c r="MXE11"/>
      <c r="MXF11"/>
      <c r="MXG11"/>
      <c r="MXH11"/>
      <c r="MXI11"/>
      <c r="MXJ11"/>
      <c r="MXK11"/>
      <c r="MXL11"/>
      <c r="MXM11"/>
      <c r="MXN11"/>
      <c r="MXO11"/>
      <c r="MXP11"/>
      <c r="MXQ11"/>
      <c r="MXR11"/>
      <c r="MXS11"/>
      <c r="MXT11"/>
      <c r="MXU11"/>
      <c r="MXV11"/>
      <c r="MXW11"/>
      <c r="MXX11"/>
      <c r="MXY11"/>
      <c r="MXZ11"/>
      <c r="MYA11"/>
      <c r="MYB11"/>
      <c r="MYC11"/>
      <c r="MYD11"/>
      <c r="MYE11"/>
      <c r="MYF11"/>
      <c r="MYG11"/>
      <c r="MYH11"/>
      <c r="MYI11"/>
      <c r="MYJ11"/>
      <c r="MYK11"/>
      <c r="MYL11"/>
      <c r="MYM11"/>
      <c r="MYN11"/>
      <c r="MYO11"/>
      <c r="MYP11"/>
      <c r="MYQ11"/>
      <c r="MYR11"/>
      <c r="MYS11"/>
      <c r="MYT11"/>
      <c r="MYU11"/>
      <c r="MYV11"/>
      <c r="MYW11"/>
      <c r="MYX11"/>
      <c r="MYY11"/>
      <c r="MYZ11"/>
      <c r="MZA11"/>
      <c r="MZB11"/>
      <c r="MZC11"/>
      <c r="MZD11"/>
      <c r="MZE11"/>
      <c r="MZF11"/>
      <c r="MZG11"/>
      <c r="MZH11"/>
      <c r="MZI11"/>
      <c r="MZJ11"/>
      <c r="MZK11"/>
      <c r="MZL11"/>
      <c r="MZM11"/>
      <c r="MZN11"/>
      <c r="MZO11"/>
      <c r="MZP11"/>
      <c r="MZQ11"/>
      <c r="MZR11"/>
      <c r="MZS11"/>
      <c r="MZT11"/>
      <c r="MZU11"/>
      <c r="MZV11"/>
      <c r="MZW11"/>
      <c r="MZX11"/>
      <c r="MZY11"/>
      <c r="MZZ11"/>
      <c r="NAA11"/>
      <c r="NAB11"/>
      <c r="NAC11"/>
      <c r="NAD11"/>
      <c r="NAE11"/>
      <c r="NAF11"/>
      <c r="NAG11"/>
      <c r="NAH11"/>
      <c r="NAI11"/>
      <c r="NAJ11"/>
      <c r="NAK11"/>
      <c r="NAL11"/>
      <c r="NAM11"/>
      <c r="NAN11"/>
      <c r="NAO11"/>
      <c r="NAP11"/>
      <c r="NAQ11"/>
      <c r="NAR11"/>
      <c r="NAS11"/>
      <c r="NAT11"/>
      <c r="NAU11"/>
      <c r="NAV11"/>
      <c r="NAW11"/>
      <c r="NAX11"/>
      <c r="NAY11"/>
      <c r="NAZ11"/>
      <c r="NBA11"/>
      <c r="NBB11"/>
      <c r="NBC11"/>
      <c r="NBD11"/>
      <c r="NBE11"/>
      <c r="NBF11"/>
      <c r="NBG11"/>
      <c r="NBH11"/>
      <c r="NBI11"/>
      <c r="NBJ11"/>
      <c r="NBK11"/>
      <c r="NBL11"/>
      <c r="NBM11"/>
      <c r="NBN11"/>
      <c r="NBO11"/>
      <c r="NBP11"/>
      <c r="NBQ11"/>
      <c r="NBR11"/>
      <c r="NBS11"/>
      <c r="NBT11"/>
      <c r="NBU11"/>
      <c r="NBV11"/>
      <c r="NBW11"/>
      <c r="NBX11"/>
      <c r="NBY11"/>
      <c r="NBZ11"/>
      <c r="NCA11"/>
      <c r="NCB11"/>
      <c r="NCC11"/>
      <c r="NCD11"/>
      <c r="NCE11"/>
      <c r="NCF11"/>
      <c r="NCG11"/>
      <c r="NCH11"/>
      <c r="NCI11"/>
      <c r="NCJ11"/>
      <c r="NCK11"/>
      <c r="NCL11"/>
      <c r="NCM11"/>
      <c r="NCN11"/>
      <c r="NCO11"/>
      <c r="NCP11"/>
      <c r="NCQ11"/>
      <c r="NCR11"/>
      <c r="NCS11"/>
      <c r="NCT11"/>
      <c r="NCU11"/>
      <c r="NCV11"/>
      <c r="NCW11"/>
      <c r="NCX11"/>
      <c r="NCY11"/>
      <c r="NCZ11"/>
      <c r="NDA11"/>
      <c r="NDB11"/>
      <c r="NDC11"/>
      <c r="NDD11"/>
      <c r="NDE11"/>
      <c r="NDF11"/>
      <c r="NDG11"/>
      <c r="NDH11"/>
      <c r="NDI11"/>
      <c r="NDJ11"/>
      <c r="NDK11"/>
      <c r="NDL11"/>
      <c r="NDM11"/>
      <c r="NDN11"/>
      <c r="NDO11"/>
      <c r="NDP11"/>
      <c r="NDQ11"/>
      <c r="NDR11"/>
      <c r="NDS11"/>
      <c r="NDT11"/>
      <c r="NDU11"/>
      <c r="NDV11"/>
      <c r="NDW11"/>
      <c r="NDX11"/>
      <c r="NDY11"/>
      <c r="NDZ11"/>
      <c r="NEA11"/>
      <c r="NEB11"/>
      <c r="NEC11"/>
      <c r="NED11"/>
      <c r="NEE11"/>
      <c r="NEF11"/>
      <c r="NEG11"/>
      <c r="NEH11"/>
      <c r="NEI11"/>
      <c r="NEJ11"/>
      <c r="NEK11"/>
      <c r="NEL11"/>
      <c r="NEM11"/>
      <c r="NEN11"/>
      <c r="NEO11"/>
      <c r="NEP11"/>
      <c r="NEQ11"/>
      <c r="NER11"/>
      <c r="NES11"/>
      <c r="NET11"/>
      <c r="NEU11"/>
      <c r="NEV11"/>
      <c r="NEW11"/>
      <c r="NEX11"/>
      <c r="NEY11"/>
      <c r="NEZ11"/>
      <c r="NFA11"/>
      <c r="NFB11"/>
      <c r="NFC11"/>
      <c r="NFD11"/>
      <c r="NFE11"/>
      <c r="NFF11"/>
      <c r="NFG11"/>
      <c r="NFH11"/>
      <c r="NFI11"/>
      <c r="NFJ11"/>
      <c r="NFK11"/>
      <c r="NFL11"/>
      <c r="NFM11"/>
      <c r="NFN11"/>
      <c r="NFO11"/>
      <c r="NFP11"/>
      <c r="NFQ11"/>
      <c r="NFR11"/>
      <c r="NFS11"/>
      <c r="NFT11"/>
      <c r="NFU11"/>
      <c r="NFV11"/>
      <c r="NFW11"/>
      <c r="NFX11"/>
      <c r="NFY11"/>
      <c r="NFZ11"/>
      <c r="NGA11"/>
      <c r="NGB11"/>
      <c r="NGC11"/>
      <c r="NGD11"/>
      <c r="NGE11"/>
      <c r="NGF11"/>
      <c r="NGG11"/>
      <c r="NGH11"/>
      <c r="NGI11"/>
      <c r="NGJ11"/>
      <c r="NGK11"/>
      <c r="NGL11"/>
      <c r="NGM11"/>
      <c r="NGN11"/>
      <c r="NGO11"/>
      <c r="NGP11"/>
      <c r="NGQ11"/>
      <c r="NGR11"/>
      <c r="NGS11"/>
      <c r="NGT11"/>
      <c r="NGU11"/>
      <c r="NGV11"/>
      <c r="NGW11"/>
      <c r="NGX11"/>
      <c r="NGY11"/>
      <c r="NGZ11"/>
      <c r="NHA11"/>
      <c r="NHB11"/>
      <c r="NHC11"/>
      <c r="NHD11"/>
      <c r="NHE11"/>
      <c r="NHF11"/>
      <c r="NHG11"/>
      <c r="NHH11"/>
      <c r="NHI11"/>
      <c r="NHJ11"/>
      <c r="NHK11"/>
      <c r="NHL11"/>
      <c r="NHM11"/>
      <c r="NHN11"/>
      <c r="NHO11"/>
      <c r="NHP11"/>
      <c r="NHQ11"/>
      <c r="NHR11"/>
      <c r="NHS11"/>
      <c r="NHT11"/>
      <c r="NHU11"/>
      <c r="NHV11"/>
      <c r="NHW11"/>
      <c r="NHX11"/>
      <c r="NHY11"/>
      <c r="NHZ11"/>
      <c r="NIA11"/>
      <c r="NIB11"/>
      <c r="NIC11"/>
      <c r="NID11"/>
      <c r="NIE11"/>
      <c r="NIF11"/>
      <c r="NIG11"/>
      <c r="NIH11"/>
      <c r="NII11"/>
      <c r="NIJ11"/>
      <c r="NIK11"/>
      <c r="NIL11"/>
      <c r="NIM11"/>
      <c r="NIN11"/>
      <c r="NIO11"/>
      <c r="NIP11"/>
      <c r="NIQ11"/>
      <c r="NIR11"/>
      <c r="NIS11"/>
      <c r="NIT11"/>
      <c r="NIU11"/>
      <c r="NIV11"/>
      <c r="NIW11"/>
      <c r="NIX11"/>
      <c r="NIY11"/>
      <c r="NIZ11"/>
      <c r="NJA11"/>
      <c r="NJB11"/>
      <c r="NJC11"/>
      <c r="NJD11"/>
      <c r="NJE11"/>
      <c r="NJF11"/>
      <c r="NJG11"/>
      <c r="NJH11"/>
      <c r="NJI11"/>
      <c r="NJJ11"/>
      <c r="NJK11"/>
      <c r="NJL11"/>
      <c r="NJM11"/>
      <c r="NJN11"/>
      <c r="NJO11"/>
      <c r="NJP11"/>
      <c r="NJQ11"/>
      <c r="NJR11"/>
      <c r="NJS11"/>
      <c r="NJT11"/>
      <c r="NJU11"/>
      <c r="NJV11"/>
      <c r="NJW11"/>
      <c r="NJX11"/>
      <c r="NJY11"/>
      <c r="NJZ11"/>
      <c r="NKA11"/>
      <c r="NKB11"/>
      <c r="NKC11"/>
      <c r="NKD11"/>
      <c r="NKE11"/>
      <c r="NKF11"/>
      <c r="NKG11"/>
      <c r="NKH11"/>
      <c r="NKI11"/>
      <c r="NKJ11"/>
      <c r="NKK11"/>
      <c r="NKL11"/>
      <c r="NKM11"/>
      <c r="NKN11"/>
      <c r="NKO11"/>
      <c r="NKP11"/>
      <c r="NKQ11"/>
      <c r="NKR11"/>
      <c r="NKS11"/>
      <c r="NKT11"/>
      <c r="NKU11"/>
      <c r="NKV11"/>
      <c r="NKW11"/>
      <c r="NKX11"/>
      <c r="NKY11"/>
      <c r="NKZ11"/>
      <c r="NLA11"/>
      <c r="NLB11"/>
      <c r="NLC11"/>
      <c r="NLD11"/>
      <c r="NLE11"/>
      <c r="NLF11"/>
      <c r="NLG11"/>
      <c r="NLH11"/>
      <c r="NLI11"/>
      <c r="NLJ11"/>
      <c r="NLK11"/>
      <c r="NLL11"/>
      <c r="NLM11"/>
      <c r="NLN11"/>
      <c r="NLO11"/>
      <c r="NLP11"/>
      <c r="NLQ11"/>
      <c r="NLR11"/>
      <c r="NLS11"/>
      <c r="NLT11"/>
      <c r="NLU11"/>
      <c r="NLV11"/>
      <c r="NLW11"/>
      <c r="NLX11"/>
      <c r="NLY11"/>
      <c r="NLZ11"/>
      <c r="NMA11"/>
      <c r="NMB11"/>
      <c r="NMC11"/>
      <c r="NMD11"/>
      <c r="NME11"/>
      <c r="NMF11"/>
      <c r="NMG11"/>
      <c r="NMH11"/>
      <c r="NMI11"/>
      <c r="NMJ11"/>
      <c r="NMK11"/>
      <c r="NML11"/>
      <c r="NMM11"/>
      <c r="NMN11"/>
      <c r="NMO11"/>
      <c r="NMP11"/>
      <c r="NMQ11"/>
      <c r="NMR11"/>
      <c r="NMS11"/>
      <c r="NMT11"/>
      <c r="NMU11"/>
      <c r="NMV11"/>
      <c r="NMW11"/>
      <c r="NMX11"/>
      <c r="NMY11"/>
      <c r="NMZ11"/>
      <c r="NNA11"/>
      <c r="NNB11"/>
      <c r="NNC11"/>
      <c r="NND11"/>
      <c r="NNE11"/>
      <c r="NNF11"/>
      <c r="NNG11"/>
      <c r="NNH11"/>
      <c r="NNI11"/>
      <c r="NNJ11"/>
      <c r="NNK11"/>
      <c r="NNL11"/>
      <c r="NNM11"/>
      <c r="NNN11"/>
      <c r="NNO11"/>
      <c r="NNP11"/>
      <c r="NNQ11"/>
      <c r="NNR11"/>
      <c r="NNS11"/>
      <c r="NNT11"/>
      <c r="NNU11"/>
      <c r="NNV11"/>
      <c r="NNW11"/>
      <c r="NNX11"/>
      <c r="NNY11"/>
      <c r="NNZ11"/>
      <c r="NOA11"/>
      <c r="NOB11"/>
      <c r="NOC11"/>
      <c r="NOD11"/>
      <c r="NOE11"/>
      <c r="NOF11"/>
      <c r="NOG11"/>
      <c r="NOH11"/>
      <c r="NOI11"/>
      <c r="NOJ11"/>
      <c r="NOK11"/>
      <c r="NOL11"/>
      <c r="NOM11"/>
      <c r="NON11"/>
      <c r="NOO11"/>
      <c r="NOP11"/>
      <c r="NOQ11"/>
      <c r="NOR11"/>
      <c r="NOS11"/>
      <c r="NOT11"/>
      <c r="NOU11"/>
      <c r="NOV11"/>
      <c r="NOW11"/>
      <c r="NOX11"/>
      <c r="NOY11"/>
      <c r="NOZ11"/>
      <c r="NPA11"/>
      <c r="NPB11"/>
      <c r="NPC11"/>
      <c r="NPD11"/>
      <c r="NPE11"/>
      <c r="NPF11"/>
      <c r="NPG11"/>
      <c r="NPH11"/>
      <c r="NPI11"/>
      <c r="NPJ11"/>
      <c r="NPK11"/>
      <c r="NPL11"/>
      <c r="NPM11"/>
      <c r="NPN11"/>
      <c r="NPO11"/>
      <c r="NPP11"/>
      <c r="NPQ11"/>
      <c r="NPR11"/>
      <c r="NPS11"/>
      <c r="NPT11"/>
      <c r="NPU11"/>
      <c r="NPV11"/>
      <c r="NPW11"/>
      <c r="NPX11"/>
      <c r="NPY11"/>
      <c r="NPZ11"/>
      <c r="NQA11"/>
      <c r="NQB11"/>
      <c r="NQC11"/>
      <c r="NQD11"/>
      <c r="NQE11"/>
      <c r="NQF11"/>
      <c r="NQG11"/>
      <c r="NQH11"/>
      <c r="NQI11"/>
      <c r="NQJ11"/>
      <c r="NQK11"/>
      <c r="NQL11"/>
      <c r="NQM11"/>
      <c r="NQN11"/>
      <c r="NQO11"/>
      <c r="NQP11"/>
      <c r="NQQ11"/>
      <c r="NQR11"/>
      <c r="NQS11"/>
      <c r="NQT11"/>
      <c r="NQU11"/>
      <c r="NQV11"/>
      <c r="NQW11"/>
      <c r="NQX11"/>
      <c r="NQY11"/>
      <c r="NQZ11"/>
      <c r="NRA11"/>
      <c r="NRB11"/>
      <c r="NRC11"/>
      <c r="NRD11"/>
      <c r="NRE11"/>
      <c r="NRF11"/>
      <c r="NRG11"/>
      <c r="NRH11"/>
      <c r="NRI11"/>
      <c r="NRJ11"/>
      <c r="NRK11"/>
      <c r="NRL11"/>
      <c r="NRM11"/>
      <c r="NRN11"/>
      <c r="NRO11"/>
      <c r="NRP11"/>
      <c r="NRQ11"/>
      <c r="NRR11"/>
      <c r="NRS11"/>
      <c r="NRT11"/>
      <c r="NRU11"/>
      <c r="NRV11"/>
      <c r="NRW11"/>
      <c r="NRX11"/>
      <c r="NRY11"/>
      <c r="NRZ11"/>
      <c r="NSA11"/>
      <c r="NSB11"/>
      <c r="NSC11"/>
      <c r="NSD11"/>
      <c r="NSE11"/>
      <c r="NSF11"/>
      <c r="NSG11"/>
      <c r="NSH11"/>
      <c r="NSI11"/>
      <c r="NSJ11"/>
      <c r="NSK11"/>
      <c r="NSL11"/>
      <c r="NSM11"/>
      <c r="NSN11"/>
      <c r="NSO11"/>
      <c r="NSP11"/>
      <c r="NSQ11"/>
      <c r="NSR11"/>
      <c r="NSS11"/>
      <c r="NST11"/>
      <c r="NSU11"/>
      <c r="NSV11"/>
      <c r="NSW11"/>
      <c r="NSX11"/>
      <c r="NSY11"/>
      <c r="NSZ11"/>
      <c r="NTA11"/>
      <c r="NTB11"/>
      <c r="NTC11"/>
      <c r="NTD11"/>
      <c r="NTE11"/>
      <c r="NTF11"/>
      <c r="NTG11"/>
      <c r="NTH11"/>
      <c r="NTI11"/>
      <c r="NTJ11"/>
      <c r="NTK11"/>
      <c r="NTL11"/>
      <c r="NTM11"/>
      <c r="NTN11"/>
      <c r="NTO11"/>
      <c r="NTP11"/>
      <c r="NTQ11"/>
      <c r="NTR11"/>
      <c r="NTS11"/>
      <c r="NTT11"/>
      <c r="NTU11"/>
      <c r="NTV11"/>
      <c r="NTW11"/>
      <c r="NTX11"/>
      <c r="NTY11"/>
      <c r="NTZ11"/>
      <c r="NUA11"/>
      <c r="NUB11"/>
      <c r="NUC11"/>
      <c r="NUD11"/>
      <c r="NUE11"/>
      <c r="NUF11"/>
      <c r="NUG11"/>
      <c r="NUH11"/>
      <c r="NUI11"/>
      <c r="NUJ11"/>
      <c r="NUK11"/>
      <c r="NUL11"/>
      <c r="NUM11"/>
      <c r="NUN11"/>
      <c r="NUO11"/>
      <c r="NUP11"/>
      <c r="NUQ11"/>
      <c r="NUR11"/>
      <c r="NUS11"/>
      <c r="NUT11"/>
      <c r="NUU11"/>
      <c r="NUV11"/>
      <c r="NUW11"/>
      <c r="NUX11"/>
      <c r="NUY11"/>
      <c r="NUZ11"/>
      <c r="NVA11"/>
      <c r="NVB11"/>
      <c r="NVC11"/>
      <c r="NVD11"/>
      <c r="NVE11"/>
      <c r="NVF11"/>
      <c r="NVG11"/>
      <c r="NVH11"/>
      <c r="NVI11"/>
      <c r="NVJ11"/>
      <c r="NVK11"/>
      <c r="NVL11"/>
      <c r="NVM11"/>
      <c r="NVN11"/>
      <c r="NVO11"/>
      <c r="NVP11"/>
      <c r="NVQ11"/>
      <c r="NVR11"/>
      <c r="NVS11"/>
      <c r="NVT11"/>
      <c r="NVU11"/>
      <c r="NVV11"/>
      <c r="NVW11"/>
      <c r="NVX11"/>
      <c r="NVY11"/>
      <c r="NVZ11"/>
      <c r="NWA11"/>
      <c r="NWB11"/>
      <c r="NWC11"/>
      <c r="NWD11"/>
      <c r="NWE11"/>
      <c r="NWF11"/>
      <c r="NWG11"/>
      <c r="NWH11"/>
      <c r="NWI11"/>
      <c r="NWJ11"/>
      <c r="NWK11"/>
      <c r="NWL11"/>
      <c r="NWM11"/>
      <c r="NWN11"/>
      <c r="NWO11"/>
      <c r="NWP11"/>
      <c r="NWQ11"/>
      <c r="NWR11"/>
      <c r="NWS11"/>
      <c r="NWT11"/>
      <c r="NWU11"/>
      <c r="NWV11"/>
      <c r="NWW11"/>
      <c r="NWX11"/>
      <c r="NWY11"/>
      <c r="NWZ11"/>
      <c r="NXA11"/>
      <c r="NXB11"/>
      <c r="NXC11"/>
      <c r="NXD11"/>
      <c r="NXE11"/>
      <c r="NXF11"/>
      <c r="NXG11"/>
      <c r="NXH11"/>
      <c r="NXI11"/>
      <c r="NXJ11"/>
      <c r="NXK11"/>
      <c r="NXL11"/>
      <c r="NXM11"/>
      <c r="NXN11"/>
      <c r="NXO11"/>
      <c r="NXP11"/>
      <c r="NXQ11"/>
      <c r="NXR11"/>
      <c r="NXS11"/>
      <c r="NXT11"/>
      <c r="NXU11"/>
      <c r="NXV11"/>
      <c r="NXW11"/>
      <c r="NXX11"/>
      <c r="NXY11"/>
      <c r="NXZ11"/>
      <c r="NYA11"/>
      <c r="NYB11"/>
      <c r="NYC11"/>
      <c r="NYD11"/>
      <c r="NYE11"/>
      <c r="NYF11"/>
      <c r="NYG11"/>
      <c r="NYH11"/>
      <c r="NYI11"/>
      <c r="NYJ11"/>
      <c r="NYK11"/>
      <c r="NYL11"/>
      <c r="NYM11"/>
      <c r="NYN11"/>
      <c r="NYO11"/>
      <c r="NYP11"/>
      <c r="NYQ11"/>
      <c r="NYR11"/>
      <c r="NYS11"/>
      <c r="NYT11"/>
      <c r="NYU11"/>
      <c r="NYV11"/>
      <c r="NYW11"/>
      <c r="NYX11"/>
      <c r="NYY11"/>
      <c r="NYZ11"/>
      <c r="NZA11"/>
      <c r="NZB11"/>
      <c r="NZC11"/>
      <c r="NZD11"/>
      <c r="NZE11"/>
      <c r="NZF11"/>
      <c r="NZG11"/>
      <c r="NZH11"/>
      <c r="NZI11"/>
      <c r="NZJ11"/>
      <c r="NZK11"/>
      <c r="NZL11"/>
      <c r="NZM11"/>
      <c r="NZN11"/>
      <c r="NZO11"/>
      <c r="NZP11"/>
      <c r="NZQ11"/>
      <c r="NZR11"/>
      <c r="NZS11"/>
      <c r="NZT11"/>
      <c r="NZU11"/>
      <c r="NZV11"/>
      <c r="NZW11"/>
      <c r="NZX11"/>
      <c r="NZY11"/>
      <c r="NZZ11"/>
      <c r="OAA11"/>
      <c r="OAB11"/>
      <c r="OAC11"/>
      <c r="OAD11"/>
      <c r="OAE11"/>
      <c r="OAF11"/>
      <c r="OAG11"/>
      <c r="OAH11"/>
      <c r="OAI11"/>
      <c r="OAJ11"/>
      <c r="OAK11"/>
      <c r="OAL11"/>
      <c r="OAM11"/>
      <c r="OAN11"/>
      <c r="OAO11"/>
      <c r="OAP11"/>
      <c r="OAQ11"/>
      <c r="OAR11"/>
      <c r="OAS11"/>
      <c r="OAT11"/>
      <c r="OAU11"/>
      <c r="OAV11"/>
      <c r="OAW11"/>
      <c r="OAX11"/>
      <c r="OAY11"/>
      <c r="OAZ11"/>
      <c r="OBA11"/>
      <c r="OBB11"/>
      <c r="OBC11"/>
      <c r="OBD11"/>
      <c r="OBE11"/>
      <c r="OBF11"/>
      <c r="OBG11"/>
      <c r="OBH11"/>
      <c r="OBI11"/>
      <c r="OBJ11"/>
      <c r="OBK11"/>
      <c r="OBL11"/>
      <c r="OBM11"/>
      <c r="OBN11"/>
      <c r="OBO11"/>
      <c r="OBP11"/>
      <c r="OBQ11"/>
      <c r="OBR11"/>
      <c r="OBS11"/>
      <c r="OBT11"/>
      <c r="OBU11"/>
      <c r="OBV11"/>
      <c r="OBW11"/>
      <c r="OBX11"/>
      <c r="OBY11"/>
      <c r="OBZ11"/>
      <c r="OCA11"/>
      <c r="OCB11"/>
      <c r="OCC11"/>
      <c r="OCD11"/>
      <c r="OCE11"/>
      <c r="OCF11"/>
      <c r="OCG11"/>
      <c r="OCH11"/>
      <c r="OCI11"/>
      <c r="OCJ11"/>
      <c r="OCK11"/>
      <c r="OCL11"/>
      <c r="OCM11"/>
      <c r="OCN11"/>
      <c r="OCO11"/>
      <c r="OCP11"/>
      <c r="OCQ11"/>
      <c r="OCR11"/>
      <c r="OCS11"/>
      <c r="OCT11"/>
      <c r="OCU11"/>
      <c r="OCV11"/>
      <c r="OCW11"/>
      <c r="OCX11"/>
      <c r="OCY11"/>
      <c r="OCZ11"/>
      <c r="ODA11"/>
      <c r="ODB11"/>
      <c r="ODC11"/>
      <c r="ODD11"/>
      <c r="ODE11"/>
      <c r="ODF11"/>
      <c r="ODG11"/>
      <c r="ODH11"/>
      <c r="ODI11"/>
      <c r="ODJ11"/>
      <c r="ODK11"/>
      <c r="ODL11"/>
      <c r="ODM11"/>
      <c r="ODN11"/>
      <c r="ODO11"/>
      <c r="ODP11"/>
      <c r="ODQ11"/>
      <c r="ODR11"/>
      <c r="ODS11"/>
      <c r="ODT11"/>
      <c r="ODU11"/>
      <c r="ODV11"/>
      <c r="ODW11"/>
      <c r="ODX11"/>
      <c r="ODY11"/>
      <c r="ODZ11"/>
      <c r="OEA11"/>
      <c r="OEB11"/>
      <c r="OEC11"/>
      <c r="OED11"/>
      <c r="OEE11"/>
      <c r="OEF11"/>
      <c r="OEG11"/>
      <c r="OEH11"/>
      <c r="OEI11"/>
      <c r="OEJ11"/>
      <c r="OEK11"/>
      <c r="OEL11"/>
      <c r="OEM11"/>
      <c r="OEN11"/>
      <c r="OEO11"/>
      <c r="OEP11"/>
      <c r="OEQ11"/>
      <c r="OER11"/>
      <c r="OES11"/>
      <c r="OET11"/>
      <c r="OEU11"/>
      <c r="OEV11"/>
      <c r="OEW11"/>
      <c r="OEX11"/>
      <c r="OEY11"/>
      <c r="OEZ11"/>
      <c r="OFA11"/>
      <c r="OFB11"/>
      <c r="OFC11"/>
      <c r="OFD11"/>
      <c r="OFE11"/>
      <c r="OFF11"/>
      <c r="OFG11"/>
      <c r="OFH11"/>
      <c r="OFI11"/>
      <c r="OFJ11"/>
      <c r="OFK11"/>
      <c r="OFL11"/>
      <c r="OFM11"/>
      <c r="OFN11"/>
      <c r="OFO11"/>
      <c r="OFP11"/>
      <c r="OFQ11"/>
      <c r="OFR11"/>
      <c r="OFS11"/>
      <c r="OFT11"/>
      <c r="OFU11"/>
      <c r="OFV11"/>
      <c r="OFW11"/>
      <c r="OFX11"/>
      <c r="OFY11"/>
      <c r="OFZ11"/>
      <c r="OGA11"/>
      <c r="OGB11"/>
      <c r="OGC11"/>
      <c r="OGD11"/>
      <c r="OGE11"/>
      <c r="OGF11"/>
      <c r="OGG11"/>
      <c r="OGH11"/>
      <c r="OGI11"/>
      <c r="OGJ11"/>
      <c r="OGK11"/>
      <c r="OGL11"/>
      <c r="OGM11"/>
      <c r="OGN11"/>
      <c r="OGO11"/>
      <c r="OGP11"/>
      <c r="OGQ11"/>
      <c r="OGR11"/>
      <c r="OGS11"/>
      <c r="OGT11"/>
      <c r="OGU11"/>
      <c r="OGV11"/>
      <c r="OGW11"/>
      <c r="OGX11"/>
      <c r="OGY11"/>
      <c r="OGZ11"/>
      <c r="OHA11"/>
      <c r="OHB11"/>
      <c r="OHC11"/>
      <c r="OHD11"/>
      <c r="OHE11"/>
      <c r="OHF11"/>
      <c r="OHG11"/>
      <c r="OHH11"/>
      <c r="OHI11"/>
      <c r="OHJ11"/>
      <c r="OHK11"/>
      <c r="OHL11"/>
      <c r="OHM11"/>
      <c r="OHN11"/>
      <c r="OHO11"/>
      <c r="OHP11"/>
      <c r="OHQ11"/>
      <c r="OHR11"/>
      <c r="OHS11"/>
      <c r="OHT11"/>
      <c r="OHU11"/>
      <c r="OHV11"/>
      <c r="OHW11"/>
      <c r="OHX11"/>
      <c r="OHY11"/>
      <c r="OHZ11"/>
      <c r="OIA11"/>
      <c r="OIB11"/>
      <c r="OIC11"/>
      <c r="OID11"/>
      <c r="OIE11"/>
      <c r="OIF11"/>
      <c r="OIG11"/>
      <c r="OIH11"/>
      <c r="OII11"/>
      <c r="OIJ11"/>
      <c r="OIK11"/>
      <c r="OIL11"/>
    </row>
    <row r="12" spans="1:10386" s="36" customFormat="1" ht="20.100000000000001" customHeight="1" x14ac:dyDescent="0.25">
      <c r="A12" s="25" t="s">
        <v>6</v>
      </c>
      <c r="B12" s="25" t="s">
        <v>5</v>
      </c>
      <c r="C12" s="314">
        <v>63961859</v>
      </c>
      <c r="D12" s="314">
        <v>64304500</v>
      </c>
      <c r="E12" s="314">
        <v>64612939</v>
      </c>
      <c r="F12" s="314">
        <v>64933400</v>
      </c>
      <c r="G12" s="314">
        <v>65241241</v>
      </c>
      <c r="H12" s="314">
        <v>65564756</v>
      </c>
      <c r="I12" s="314">
        <v>66130873</v>
      </c>
      <c r="J12" s="314">
        <v>66422469</v>
      </c>
      <c r="K12" s="314">
        <v>66602645</v>
      </c>
      <c r="L12" s="314">
        <v>66774482</v>
      </c>
      <c r="M12" s="314">
        <v>66992159</v>
      </c>
      <c r="N12" s="348">
        <v>67144101</v>
      </c>
      <c r="O12" s="348">
        <v>67287241</v>
      </c>
      <c r="P12" s="348">
        <v>67407241</v>
      </c>
      <c r="Q12" s="348">
        <v>67515287</v>
      </c>
      <c r="R12" s="348">
        <v>67659288</v>
      </c>
      <c r="S12" s="348">
        <v>67811952</v>
      </c>
      <c r="T12" s="348">
        <v>67955359</v>
      </c>
      <c r="U12" s="348">
        <v>68090024</v>
      </c>
      <c r="V12" s="348">
        <v>68216633</v>
      </c>
      <c r="W12" s="348">
        <v>68335817</v>
      </c>
      <c r="X12" s="348">
        <v>68448098</v>
      </c>
      <c r="Y12" s="348">
        <v>68553816</v>
      </c>
      <c r="Z12" s="348">
        <v>68653068</v>
      </c>
      <c r="AA12" s="348">
        <v>68745799</v>
      </c>
      <c r="AB12" s="348">
        <v>68831838</v>
      </c>
      <c r="AC12" s="348">
        <v>68910949</v>
      </c>
      <c r="AD12" s="348">
        <v>68982832</v>
      </c>
      <c r="AE12" s="348">
        <v>69047147</v>
      </c>
      <c r="AF12" s="348">
        <v>69103584</v>
      </c>
      <c r="AG12" s="348">
        <v>69152003</v>
      </c>
      <c r="AH12" s="348">
        <v>69192381</v>
      </c>
      <c r="AI12" s="348">
        <v>69224895</v>
      </c>
      <c r="AJ12" s="348">
        <v>69249939</v>
      </c>
      <c r="AK12" s="348">
        <v>69267919</v>
      </c>
      <c r="AL12" s="348">
        <v>69279315</v>
      </c>
      <c r="AM12" s="348">
        <v>69284640</v>
      </c>
      <c r="AN12" s="348">
        <v>69284377</v>
      </c>
      <c r="AO12" s="348">
        <v>69278857</v>
      </c>
      <c r="AP12" s="348">
        <v>69268288</v>
      </c>
      <c r="AQ12" s="348">
        <v>69252693</v>
      </c>
      <c r="AR12" s="348">
        <v>69232081</v>
      </c>
      <c r="AS12" s="348">
        <v>69206324</v>
      </c>
      <c r="AT12" s="349">
        <v>69175307</v>
      </c>
      <c r="AU12" s="349">
        <v>69138929</v>
      </c>
      <c r="AV12" s="349">
        <v>69097237</v>
      </c>
      <c r="AW12" s="349">
        <v>69049702</v>
      </c>
      <c r="AX12" s="349">
        <v>68996742</v>
      </c>
      <c r="AY12" s="349">
        <v>68938961</v>
      </c>
      <c r="AZ12" s="349">
        <v>68877085</v>
      </c>
      <c r="BA12" s="349">
        <v>68811995</v>
      </c>
      <c r="BB12" s="349">
        <v>68744691</v>
      </c>
      <c r="BC12" s="349">
        <v>68676183</v>
      </c>
      <c r="BD12" s="349">
        <v>68607499</v>
      </c>
      <c r="BE12" s="349">
        <v>68539594</v>
      </c>
      <c r="BF12" s="349">
        <v>68473340</v>
      </c>
      <c r="BG12" s="349">
        <v>68409540</v>
      </c>
      <c r="BH12" s="349">
        <v>68348827</v>
      </c>
      <c r="BI12" s="349">
        <v>68291755</v>
      </c>
      <c r="BJ12" s="349">
        <v>68238680</v>
      </c>
      <c r="BK12" s="349">
        <v>68189731</v>
      </c>
      <c r="BL12" s="349">
        <v>68144844</v>
      </c>
      <c r="BM12" s="349">
        <v>68103696</v>
      </c>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c r="UE12"/>
      <c r="UF12"/>
      <c r="UG12"/>
      <c r="UH12"/>
      <c r="UI12"/>
      <c r="UJ12"/>
      <c r="UK12"/>
      <c r="UL12"/>
      <c r="UM12"/>
      <c r="UN12"/>
      <c r="UO12"/>
      <c r="UP12"/>
      <c r="UQ12"/>
      <c r="UR12"/>
      <c r="US12"/>
      <c r="UT12"/>
      <c r="UU12"/>
      <c r="UV12"/>
      <c r="UW12"/>
      <c r="UX12"/>
      <c r="UY12"/>
      <c r="UZ12"/>
      <c r="VA12"/>
      <c r="VB12"/>
      <c r="VC12"/>
      <c r="VD12"/>
      <c r="VE12"/>
      <c r="VF12"/>
      <c r="VG12"/>
      <c r="VH12"/>
      <c r="VI12"/>
      <c r="VJ12"/>
      <c r="VK12"/>
      <c r="VL12"/>
      <c r="VM12"/>
      <c r="VN12"/>
      <c r="VO12"/>
      <c r="VP12"/>
      <c r="VQ12"/>
      <c r="VR12"/>
      <c r="VS12"/>
      <c r="VT12"/>
      <c r="VU12"/>
      <c r="VV12"/>
      <c r="VW12"/>
      <c r="VX12"/>
      <c r="VY12"/>
      <c r="VZ12"/>
      <c r="WA12"/>
      <c r="WB12"/>
      <c r="WC12"/>
      <c r="WD12"/>
      <c r="WE12"/>
      <c r="WF12"/>
      <c r="WG12"/>
      <c r="WH12"/>
      <c r="WI12"/>
      <c r="WJ12"/>
      <c r="WK12"/>
      <c r="WL12"/>
      <c r="WM12"/>
      <c r="WN12"/>
      <c r="WO12"/>
      <c r="WP12"/>
      <c r="WQ12"/>
      <c r="WR12"/>
      <c r="WS12"/>
      <c r="WT12"/>
      <c r="WU12"/>
      <c r="WV12"/>
      <c r="WW12"/>
      <c r="WX12"/>
      <c r="WY12"/>
      <c r="WZ12"/>
      <c r="XA12"/>
      <c r="XB12"/>
      <c r="XC12"/>
      <c r="XD12"/>
      <c r="XE12"/>
      <c r="XF12"/>
      <c r="XG12"/>
      <c r="XH12"/>
      <c r="XI12"/>
      <c r="XJ12"/>
      <c r="XK12"/>
      <c r="XL12"/>
      <c r="XM12"/>
      <c r="XN12"/>
      <c r="XO12"/>
      <c r="XP12"/>
      <c r="XQ12"/>
      <c r="XR12"/>
      <c r="XS12"/>
      <c r="XT12"/>
      <c r="XU12"/>
      <c r="XV12"/>
      <c r="XW12"/>
      <c r="XX12"/>
      <c r="XY12"/>
      <c r="XZ12"/>
      <c r="YA12"/>
      <c r="YB12"/>
      <c r="YC12"/>
      <c r="YD12"/>
      <c r="YE12"/>
      <c r="YF12"/>
      <c r="YG12"/>
      <c r="YH12"/>
      <c r="YI12"/>
      <c r="YJ12"/>
      <c r="YK12"/>
      <c r="YL12"/>
      <c r="YM12"/>
      <c r="YN12"/>
      <c r="YO12"/>
      <c r="YP12"/>
      <c r="YQ12"/>
      <c r="YR12"/>
      <c r="YS12"/>
      <c r="YT12"/>
      <c r="YU12"/>
      <c r="YV12"/>
      <c r="YW12"/>
      <c r="YX12"/>
      <c r="YY12"/>
      <c r="YZ12"/>
      <c r="ZA12"/>
      <c r="ZB12"/>
      <c r="ZC12"/>
      <c r="ZD12"/>
      <c r="ZE12"/>
      <c r="ZF12"/>
      <c r="ZG12"/>
      <c r="ZH12"/>
      <c r="ZI12"/>
      <c r="ZJ12"/>
      <c r="ZK12"/>
      <c r="ZL12"/>
      <c r="ZM12"/>
      <c r="ZN12"/>
      <c r="ZO12"/>
      <c r="ZP12"/>
      <c r="ZQ12"/>
      <c r="ZR12"/>
      <c r="ZS12"/>
      <c r="ZT12"/>
      <c r="ZU12"/>
      <c r="ZV12"/>
      <c r="ZW12"/>
      <c r="ZX12"/>
      <c r="ZY12"/>
      <c r="ZZ12"/>
      <c r="AAA12"/>
      <c r="AAB12"/>
      <c r="AAC12"/>
      <c r="AAD12"/>
      <c r="AAE12"/>
      <c r="AAF12"/>
      <c r="AAG12"/>
      <c r="AAH12"/>
      <c r="AAI12"/>
      <c r="AAJ12"/>
      <c r="AAK12"/>
      <c r="AAL12"/>
      <c r="AAM12"/>
      <c r="AAN12"/>
      <c r="AAO12"/>
      <c r="AAP12"/>
      <c r="AAQ12"/>
      <c r="AAR12"/>
      <c r="AAS12"/>
      <c r="AAT12"/>
      <c r="AAU12"/>
      <c r="AAV12"/>
      <c r="AAW12"/>
      <c r="AAX12"/>
      <c r="AAY12"/>
      <c r="AAZ12"/>
      <c r="ABA12"/>
      <c r="ABB12"/>
      <c r="ABC12"/>
      <c r="ABD12"/>
      <c r="ABE12"/>
      <c r="ABF12"/>
      <c r="ABG12"/>
      <c r="ABH12"/>
      <c r="ABI12"/>
      <c r="ABJ12"/>
      <c r="ABK12"/>
      <c r="ABL12"/>
      <c r="ABM12"/>
      <c r="ABN12"/>
      <c r="ABO12"/>
      <c r="ABP12"/>
      <c r="ABQ12"/>
      <c r="ABR12"/>
      <c r="ABS12"/>
      <c r="ABT12"/>
      <c r="ABU12"/>
      <c r="ABV12"/>
      <c r="ABW12"/>
      <c r="ABX12"/>
      <c r="ABY12"/>
      <c r="ABZ12"/>
      <c r="ACA12"/>
      <c r="ACB12"/>
      <c r="ACC12"/>
      <c r="ACD12"/>
      <c r="ACE12"/>
      <c r="ACF12"/>
      <c r="ACG12"/>
      <c r="ACH12"/>
      <c r="ACI12"/>
      <c r="ACJ12"/>
      <c r="ACK12"/>
      <c r="ACL12"/>
      <c r="ACM12"/>
      <c r="ACN12"/>
      <c r="ACO12"/>
      <c r="ACP12"/>
      <c r="ACQ12"/>
      <c r="ACR12"/>
      <c r="ACS12"/>
      <c r="ACT12"/>
      <c r="ACU12"/>
      <c r="ACV12"/>
      <c r="ACW12"/>
      <c r="ACX12"/>
      <c r="ACY12"/>
      <c r="ACZ12"/>
      <c r="ADA12"/>
      <c r="ADB12"/>
      <c r="ADC12"/>
      <c r="ADD12"/>
      <c r="ADE12"/>
      <c r="ADF12"/>
      <c r="ADG12"/>
      <c r="ADH12"/>
      <c r="ADI12"/>
      <c r="ADJ12"/>
      <c r="ADK12"/>
      <c r="ADL12"/>
      <c r="ADM12"/>
      <c r="ADN12"/>
      <c r="ADO12"/>
      <c r="ADP12"/>
      <c r="ADQ12"/>
      <c r="ADR12"/>
      <c r="ADS12"/>
      <c r="ADT12"/>
      <c r="ADU12"/>
      <c r="ADV12"/>
      <c r="ADW12"/>
      <c r="ADX12"/>
      <c r="ADY12"/>
      <c r="ADZ12"/>
      <c r="AEA12"/>
      <c r="AEB12"/>
      <c r="AEC12"/>
      <c r="AED12"/>
      <c r="AEE12"/>
      <c r="AEF12"/>
      <c r="AEG12"/>
      <c r="AEH12"/>
      <c r="AEI12"/>
      <c r="AEJ12"/>
      <c r="AEK12"/>
      <c r="AEL12"/>
      <c r="AEM12"/>
      <c r="AEN12"/>
      <c r="AEO12"/>
      <c r="AEP12"/>
      <c r="AEQ12"/>
      <c r="AER12"/>
      <c r="AES12"/>
      <c r="AET12"/>
      <c r="AEU12"/>
      <c r="AEV12"/>
      <c r="AEW12"/>
      <c r="AEX12"/>
      <c r="AEY12"/>
      <c r="AEZ12"/>
      <c r="AFA12"/>
      <c r="AFB12"/>
      <c r="AFC12"/>
      <c r="AFD12"/>
      <c r="AFE12"/>
      <c r="AFF12"/>
      <c r="AFG12"/>
      <c r="AFH12"/>
      <c r="AFI12"/>
      <c r="AFJ12"/>
      <c r="AFK12"/>
      <c r="AFL12"/>
      <c r="AFM12"/>
      <c r="AFN12"/>
      <c r="AFO12"/>
      <c r="AFP12"/>
      <c r="AFQ12"/>
      <c r="AFR12"/>
      <c r="AFS12"/>
      <c r="AFT12"/>
      <c r="AFU12"/>
      <c r="AFV12"/>
      <c r="AFW12"/>
      <c r="AFX12"/>
      <c r="AFY12"/>
      <c r="AFZ12"/>
      <c r="AGA12"/>
      <c r="AGB12"/>
      <c r="AGC12"/>
      <c r="AGD12"/>
      <c r="AGE12"/>
      <c r="AGF12"/>
      <c r="AGG12"/>
      <c r="AGH12"/>
      <c r="AGI12"/>
      <c r="AGJ12"/>
      <c r="AGK12"/>
      <c r="AGL12"/>
      <c r="AGM12"/>
      <c r="AGN12"/>
      <c r="AGO12"/>
      <c r="AGP12"/>
      <c r="AGQ12"/>
      <c r="AGR12"/>
      <c r="AGS12"/>
      <c r="AGT12"/>
      <c r="AGU12"/>
      <c r="AGV12"/>
      <c r="AGW12"/>
      <c r="AGX12"/>
      <c r="AGY12"/>
      <c r="AGZ12"/>
      <c r="AHA12"/>
      <c r="AHB12"/>
      <c r="AHC12"/>
      <c r="AHD12"/>
      <c r="AHE12"/>
      <c r="AHF12"/>
      <c r="AHG12"/>
      <c r="AHH12"/>
      <c r="AHI12"/>
      <c r="AHJ12"/>
      <c r="AHK12"/>
      <c r="AHL12"/>
      <c r="AHM12"/>
      <c r="AHN12"/>
      <c r="AHO12"/>
      <c r="AHP12"/>
      <c r="AHQ12"/>
      <c r="AHR12"/>
      <c r="AHS12"/>
      <c r="AHT12"/>
      <c r="AHU12"/>
      <c r="AHV12"/>
      <c r="AHW12"/>
      <c r="AHX12"/>
      <c r="AHY12"/>
      <c r="AHZ12"/>
      <c r="AIA12"/>
      <c r="AIB12"/>
      <c r="AIC12"/>
      <c r="AID12"/>
      <c r="AIE12"/>
      <c r="AIF12"/>
      <c r="AIG12"/>
      <c r="AIH12"/>
      <c r="AII12"/>
      <c r="AIJ12"/>
      <c r="AIK12"/>
      <c r="AIL12"/>
      <c r="AIM12"/>
      <c r="AIN12"/>
      <c r="AIO12"/>
      <c r="AIP12"/>
      <c r="AIQ12"/>
      <c r="AIR12"/>
      <c r="AIS12"/>
      <c r="AIT12"/>
      <c r="AIU12"/>
      <c r="AIV12"/>
      <c r="AIW12"/>
      <c r="AIX12"/>
      <c r="AIY12"/>
      <c r="AIZ12"/>
      <c r="AJA12"/>
      <c r="AJB12"/>
      <c r="AJC12"/>
      <c r="AJD12"/>
      <c r="AJE12"/>
      <c r="AJF12"/>
      <c r="AJG12"/>
      <c r="AJH12"/>
      <c r="AJI12"/>
      <c r="AJJ12"/>
      <c r="AJK12"/>
      <c r="AJL12"/>
      <c r="AJM12"/>
      <c r="AJN12"/>
      <c r="AJO12"/>
      <c r="AJP12"/>
      <c r="AJQ12"/>
      <c r="AJR12"/>
      <c r="AJS12"/>
      <c r="AJT12"/>
      <c r="AJU12"/>
      <c r="AJV12"/>
      <c r="AJW12"/>
      <c r="AJX12"/>
      <c r="AJY12"/>
      <c r="AJZ12"/>
      <c r="AKA12"/>
      <c r="AKB12"/>
      <c r="AKC12"/>
      <c r="AKD12"/>
      <c r="AKE12"/>
      <c r="AKF12"/>
      <c r="AKG12"/>
      <c r="AKH12"/>
      <c r="AKI12"/>
      <c r="AKJ12"/>
      <c r="AKK12"/>
      <c r="AKL12"/>
      <c r="AKM12"/>
      <c r="AKN12"/>
      <c r="AKO12"/>
      <c r="AKP12"/>
      <c r="AKQ12"/>
      <c r="AKR12"/>
      <c r="AKS12"/>
      <c r="AKT12"/>
      <c r="AKU12"/>
      <c r="AKV12"/>
      <c r="AKW12"/>
      <c r="AKX12"/>
      <c r="AKY12"/>
      <c r="AKZ12"/>
      <c r="ALA12"/>
      <c r="ALB12"/>
      <c r="ALC12"/>
      <c r="ALD12"/>
      <c r="ALE12"/>
      <c r="ALF12"/>
      <c r="ALG12"/>
      <c r="ALH12"/>
      <c r="ALI12"/>
      <c r="ALJ12"/>
      <c r="ALK12"/>
      <c r="ALL12"/>
      <c r="ALM12"/>
      <c r="ALN12"/>
      <c r="ALO12"/>
      <c r="ALP12"/>
      <c r="ALQ12"/>
      <c r="ALR12"/>
      <c r="ALS12"/>
      <c r="ALT12"/>
      <c r="ALU12"/>
      <c r="ALV12"/>
      <c r="ALW12"/>
      <c r="ALX12"/>
      <c r="ALY12"/>
      <c r="ALZ12"/>
      <c r="AMA12"/>
      <c r="AMB12"/>
      <c r="AMC12"/>
      <c r="AMD12"/>
      <c r="AME12"/>
      <c r="AMF12"/>
      <c r="AMG12"/>
      <c r="AMH12"/>
      <c r="AMI12"/>
      <c r="AMJ12"/>
      <c r="AMK12"/>
      <c r="AML12"/>
      <c r="AMM12"/>
      <c r="AMN12"/>
      <c r="AMO12"/>
      <c r="AMP12"/>
      <c r="AMQ12"/>
      <c r="AMR12"/>
      <c r="AMS12"/>
      <c r="AMT12"/>
      <c r="AMU12"/>
      <c r="AMV12"/>
      <c r="AMW12"/>
      <c r="AMX12"/>
      <c r="AMY12"/>
      <c r="AMZ12"/>
      <c r="ANA12"/>
      <c r="ANB12"/>
      <c r="ANC12"/>
      <c r="AND12"/>
      <c r="ANE12"/>
      <c r="ANF12"/>
      <c r="ANG12"/>
      <c r="ANH12"/>
      <c r="ANI12"/>
      <c r="ANJ12"/>
      <c r="ANK12"/>
      <c r="ANL12"/>
      <c r="ANM12"/>
      <c r="ANN12"/>
      <c r="ANO12"/>
      <c r="ANP12"/>
      <c r="ANQ12"/>
      <c r="ANR12"/>
      <c r="ANS12"/>
      <c r="ANT12"/>
      <c r="ANU12"/>
      <c r="ANV12"/>
      <c r="ANW12"/>
      <c r="ANX12"/>
      <c r="ANY12"/>
      <c r="ANZ12"/>
      <c r="AOA12"/>
      <c r="AOB12"/>
      <c r="AOC12"/>
      <c r="AOD12"/>
      <c r="AOE12"/>
      <c r="AOF12"/>
      <c r="AOG12"/>
      <c r="AOH12"/>
      <c r="AOI12"/>
      <c r="AOJ12"/>
      <c r="AOK12"/>
      <c r="AOL12"/>
      <c r="AOM12"/>
      <c r="AON12"/>
      <c r="AOO12"/>
      <c r="AOP12"/>
      <c r="AOQ12"/>
      <c r="AOR12"/>
      <c r="AOS12"/>
      <c r="AOT12"/>
      <c r="AOU12"/>
      <c r="AOV12"/>
      <c r="AOW12"/>
      <c r="AOX12"/>
      <c r="AOY12"/>
      <c r="AOZ12"/>
      <c r="APA12"/>
      <c r="APB12"/>
      <c r="APC12"/>
      <c r="APD12"/>
      <c r="APE12"/>
      <c r="APF12"/>
      <c r="APG12"/>
      <c r="APH12"/>
      <c r="API12"/>
      <c r="APJ12"/>
      <c r="APK12"/>
      <c r="APL12"/>
      <c r="APM12"/>
      <c r="APN12"/>
      <c r="APO12"/>
      <c r="APP12"/>
      <c r="APQ12"/>
      <c r="APR12"/>
      <c r="APS12"/>
      <c r="APT12"/>
      <c r="APU12"/>
      <c r="APV12"/>
      <c r="APW12"/>
      <c r="APX12"/>
      <c r="APY12"/>
      <c r="APZ12"/>
      <c r="AQA12"/>
      <c r="AQB12"/>
      <c r="AQC12"/>
      <c r="AQD12"/>
      <c r="AQE12"/>
      <c r="AQF12"/>
      <c r="AQG12"/>
      <c r="AQH12"/>
      <c r="AQI12"/>
      <c r="AQJ12"/>
      <c r="AQK12"/>
      <c r="AQL12"/>
      <c r="AQM12"/>
      <c r="AQN12"/>
      <c r="AQO12"/>
      <c r="AQP12"/>
      <c r="AQQ12"/>
      <c r="AQR12"/>
      <c r="AQS12"/>
      <c r="AQT12"/>
      <c r="AQU12"/>
      <c r="AQV12"/>
      <c r="AQW12"/>
      <c r="AQX12"/>
      <c r="AQY12"/>
      <c r="AQZ12"/>
      <c r="ARA12"/>
      <c r="ARB12"/>
      <c r="ARC12"/>
      <c r="ARD12"/>
      <c r="ARE12"/>
      <c r="ARF12"/>
      <c r="ARG12"/>
      <c r="ARH12"/>
      <c r="ARI12"/>
      <c r="ARJ12"/>
      <c r="ARK12"/>
      <c r="ARL12"/>
      <c r="ARM12"/>
      <c r="ARN12"/>
      <c r="ARO12"/>
      <c r="ARP12"/>
      <c r="ARQ12"/>
      <c r="ARR12"/>
      <c r="ARS12"/>
      <c r="ART12"/>
      <c r="ARU12"/>
      <c r="ARV12"/>
      <c r="ARW12"/>
      <c r="ARX12"/>
      <c r="ARY12"/>
      <c r="ARZ12"/>
      <c r="ASA12"/>
      <c r="ASB12"/>
      <c r="ASC12"/>
      <c r="ASD12"/>
      <c r="ASE12"/>
      <c r="ASF12"/>
      <c r="ASG12"/>
      <c r="ASH12"/>
      <c r="ASI12"/>
      <c r="ASJ12"/>
      <c r="ASK12"/>
      <c r="ASL12"/>
      <c r="ASM12"/>
      <c r="ASN12"/>
      <c r="ASO12"/>
      <c r="ASP12"/>
      <c r="ASQ12"/>
      <c r="ASR12"/>
      <c r="ASS12"/>
      <c r="AST12"/>
      <c r="ASU12"/>
      <c r="ASV12"/>
      <c r="ASW12"/>
      <c r="ASX12"/>
      <c r="ASY12"/>
      <c r="ASZ12"/>
      <c r="ATA12"/>
      <c r="ATB12"/>
      <c r="ATC12"/>
      <c r="ATD12"/>
      <c r="ATE12"/>
      <c r="ATF12"/>
      <c r="ATG12"/>
      <c r="ATH12"/>
      <c r="ATI12"/>
      <c r="ATJ12"/>
      <c r="ATK12"/>
      <c r="ATL12"/>
      <c r="ATM12"/>
      <c r="ATN12"/>
      <c r="ATO12"/>
      <c r="ATP12"/>
      <c r="ATQ12"/>
      <c r="ATR12"/>
      <c r="ATS12"/>
      <c r="ATT12"/>
      <c r="ATU12"/>
      <c r="ATV12"/>
      <c r="ATW12"/>
      <c r="ATX12"/>
      <c r="ATY12"/>
      <c r="ATZ12"/>
      <c r="AUA12"/>
      <c r="AUB12"/>
      <c r="AUC12"/>
      <c r="AUD12"/>
      <c r="AUE12"/>
      <c r="AUF12"/>
      <c r="AUG12"/>
      <c r="AUH12"/>
      <c r="AUI12"/>
      <c r="AUJ12"/>
      <c r="AUK12"/>
      <c r="AUL12"/>
      <c r="AUM12"/>
      <c r="AUN12"/>
      <c r="AUO12"/>
      <c r="AUP12"/>
      <c r="AUQ12"/>
      <c r="AUR12"/>
      <c r="AUS12"/>
      <c r="AUT12"/>
      <c r="AUU12"/>
      <c r="AUV12"/>
      <c r="AUW12"/>
      <c r="AUX12"/>
      <c r="AUY12"/>
      <c r="AUZ12"/>
      <c r="AVA12"/>
      <c r="AVB12"/>
      <c r="AVC12"/>
      <c r="AVD12"/>
      <c r="AVE12"/>
      <c r="AVF12"/>
      <c r="AVG12"/>
      <c r="AVH12"/>
      <c r="AVI12"/>
      <c r="AVJ12"/>
      <c r="AVK12"/>
      <c r="AVL12"/>
      <c r="AVM12"/>
      <c r="AVN12"/>
      <c r="AVO12"/>
      <c r="AVP12"/>
      <c r="AVQ12"/>
      <c r="AVR12"/>
      <c r="AVS12"/>
      <c r="AVT12"/>
      <c r="AVU12"/>
      <c r="AVV12"/>
      <c r="AVW12"/>
      <c r="AVX12"/>
      <c r="AVY12"/>
      <c r="AVZ12"/>
      <c r="AWA12"/>
      <c r="AWB12"/>
      <c r="AWC12"/>
      <c r="AWD12"/>
      <c r="AWE12"/>
      <c r="AWF12"/>
      <c r="AWG12"/>
      <c r="AWH12"/>
      <c r="AWI12"/>
      <c r="AWJ12"/>
      <c r="AWK12"/>
      <c r="AWL12"/>
      <c r="AWM12"/>
      <c r="AWN12"/>
      <c r="AWO12"/>
      <c r="AWP12"/>
      <c r="AWQ12"/>
      <c r="AWR12"/>
      <c r="AWS12"/>
      <c r="AWT12"/>
      <c r="AWU12"/>
      <c r="AWV12"/>
      <c r="AWW12"/>
      <c r="AWX12"/>
      <c r="AWY12"/>
      <c r="AWZ12"/>
      <c r="AXA12"/>
      <c r="AXB12"/>
      <c r="AXC12"/>
      <c r="AXD12"/>
      <c r="AXE12"/>
      <c r="AXF12"/>
      <c r="AXG12"/>
      <c r="AXH12"/>
      <c r="AXI12"/>
      <c r="AXJ12"/>
      <c r="AXK12"/>
      <c r="AXL12"/>
      <c r="AXM12"/>
      <c r="AXN12"/>
      <c r="AXO12"/>
      <c r="AXP12"/>
      <c r="AXQ12"/>
      <c r="AXR12"/>
      <c r="AXS12"/>
      <c r="AXT12"/>
      <c r="AXU12"/>
      <c r="AXV12"/>
      <c r="AXW12"/>
      <c r="AXX12"/>
      <c r="AXY12"/>
      <c r="AXZ12"/>
      <c r="AYA12"/>
      <c r="AYB12"/>
      <c r="AYC12"/>
      <c r="AYD12"/>
      <c r="AYE12"/>
      <c r="AYF12"/>
      <c r="AYG12"/>
      <c r="AYH12"/>
      <c r="AYI12"/>
      <c r="AYJ12"/>
      <c r="AYK12"/>
      <c r="AYL12"/>
      <c r="AYM12"/>
      <c r="AYN12"/>
      <c r="AYO12"/>
      <c r="AYP12"/>
      <c r="AYQ12"/>
      <c r="AYR12"/>
      <c r="AYS12"/>
      <c r="AYT12"/>
      <c r="AYU12"/>
      <c r="AYV12"/>
      <c r="AYW12"/>
      <c r="AYX12"/>
      <c r="AYY12"/>
      <c r="AYZ12"/>
      <c r="AZA12"/>
      <c r="AZB12"/>
      <c r="AZC12"/>
      <c r="AZD12"/>
      <c r="AZE12"/>
      <c r="AZF12"/>
      <c r="AZG12"/>
      <c r="AZH12"/>
      <c r="AZI12"/>
      <c r="AZJ12"/>
      <c r="AZK12"/>
      <c r="AZL12"/>
      <c r="AZM12"/>
      <c r="AZN12"/>
      <c r="AZO12"/>
      <c r="AZP12"/>
      <c r="AZQ12"/>
      <c r="AZR12"/>
      <c r="AZS12"/>
      <c r="AZT12"/>
      <c r="AZU12"/>
      <c r="AZV12"/>
      <c r="AZW12"/>
      <c r="AZX12"/>
      <c r="AZY12"/>
      <c r="AZZ12"/>
      <c r="BAA12"/>
      <c r="BAB12"/>
      <c r="BAC12"/>
      <c r="BAD12"/>
      <c r="BAE12"/>
      <c r="BAF12"/>
      <c r="BAG12"/>
      <c r="BAH12"/>
      <c r="BAI12"/>
      <c r="BAJ12"/>
      <c r="BAK12"/>
      <c r="BAL12"/>
      <c r="BAM12"/>
      <c r="BAN12"/>
      <c r="BAO12"/>
      <c r="BAP12"/>
      <c r="BAQ12"/>
      <c r="BAR12"/>
      <c r="BAS12"/>
      <c r="BAT12"/>
      <c r="BAU12"/>
      <c r="BAV12"/>
      <c r="BAW12"/>
      <c r="BAX12"/>
      <c r="BAY12"/>
      <c r="BAZ12"/>
      <c r="BBA12"/>
      <c r="BBB12"/>
      <c r="BBC12"/>
      <c r="BBD12"/>
      <c r="BBE12"/>
      <c r="BBF12"/>
      <c r="BBG12"/>
      <c r="BBH12"/>
      <c r="BBI12"/>
      <c r="BBJ12"/>
      <c r="BBK12"/>
      <c r="BBL12"/>
      <c r="BBM12"/>
      <c r="BBN12"/>
      <c r="BBO12"/>
      <c r="BBP12"/>
      <c r="BBQ12"/>
      <c r="BBR12"/>
      <c r="BBS12"/>
      <c r="BBT12"/>
      <c r="BBU12"/>
      <c r="BBV12"/>
      <c r="BBW12"/>
      <c r="BBX12"/>
      <c r="BBY12"/>
      <c r="BBZ12"/>
      <c r="BCA12"/>
      <c r="BCB12"/>
      <c r="BCC12"/>
      <c r="BCD12"/>
      <c r="BCE12"/>
      <c r="BCF12"/>
      <c r="BCG12"/>
      <c r="BCH12"/>
      <c r="BCI12"/>
      <c r="BCJ12"/>
      <c r="BCK12"/>
      <c r="BCL12"/>
      <c r="BCM12"/>
      <c r="BCN12"/>
      <c r="BCO12"/>
      <c r="BCP12"/>
      <c r="BCQ12"/>
      <c r="BCR12"/>
      <c r="BCS12"/>
      <c r="BCT12"/>
      <c r="BCU12"/>
      <c r="BCV12"/>
      <c r="BCW12"/>
      <c r="BCX12"/>
      <c r="BCY12"/>
      <c r="BCZ12"/>
      <c r="BDA12"/>
      <c r="BDB12"/>
      <c r="BDC12"/>
      <c r="BDD12"/>
      <c r="BDE12"/>
      <c r="BDF12"/>
      <c r="BDG12"/>
      <c r="BDH12"/>
      <c r="BDI12"/>
      <c r="BDJ12"/>
      <c r="BDK12"/>
      <c r="BDL12"/>
      <c r="BDM12"/>
      <c r="BDN12"/>
      <c r="BDO12"/>
      <c r="BDP12"/>
      <c r="BDQ12"/>
      <c r="BDR12"/>
      <c r="BDS12"/>
      <c r="BDT12"/>
      <c r="BDU12"/>
      <c r="BDV12"/>
      <c r="BDW12"/>
      <c r="BDX12"/>
      <c r="BDY12"/>
      <c r="BDZ12"/>
      <c r="BEA12"/>
      <c r="BEB12"/>
      <c r="BEC12"/>
      <c r="BED12"/>
      <c r="BEE12"/>
      <c r="BEF12"/>
      <c r="BEG12"/>
      <c r="BEH12"/>
      <c r="BEI12"/>
      <c r="BEJ12"/>
      <c r="BEK12"/>
      <c r="BEL12"/>
      <c r="BEM12"/>
      <c r="BEN12"/>
      <c r="BEO12"/>
      <c r="BEP12"/>
      <c r="BEQ12"/>
      <c r="BER12"/>
      <c r="BES12"/>
      <c r="BET12"/>
      <c r="BEU12"/>
      <c r="BEV12"/>
      <c r="BEW12"/>
      <c r="BEX12"/>
      <c r="BEY12"/>
      <c r="BEZ12"/>
      <c r="BFA12"/>
      <c r="BFB12"/>
      <c r="BFC12"/>
      <c r="BFD12"/>
      <c r="BFE12"/>
      <c r="BFF12"/>
      <c r="BFG12"/>
      <c r="BFH12"/>
      <c r="BFI12"/>
      <c r="BFJ12"/>
      <c r="BFK12"/>
      <c r="BFL12"/>
      <c r="BFM12"/>
      <c r="BFN12"/>
      <c r="BFO12"/>
      <c r="BFP12"/>
      <c r="BFQ12"/>
      <c r="BFR12"/>
      <c r="BFS12"/>
      <c r="BFT12"/>
      <c r="BFU12"/>
      <c r="BFV12"/>
      <c r="BFW12"/>
      <c r="BFX12"/>
      <c r="BFY12"/>
      <c r="BFZ12"/>
      <c r="BGA12"/>
      <c r="BGB12"/>
      <c r="BGC12"/>
      <c r="BGD12"/>
      <c r="BGE12"/>
      <c r="BGF12"/>
      <c r="BGG12"/>
      <c r="BGH12"/>
      <c r="BGI12"/>
      <c r="BGJ12"/>
      <c r="BGK12"/>
      <c r="BGL12"/>
      <c r="BGM12"/>
      <c r="BGN12"/>
      <c r="BGO12"/>
      <c r="BGP12"/>
      <c r="BGQ12"/>
      <c r="BGR12"/>
      <c r="BGS12"/>
      <c r="BGT12"/>
      <c r="BGU12"/>
      <c r="BGV12"/>
      <c r="BGW12"/>
      <c r="BGX12"/>
      <c r="BGY12"/>
      <c r="BGZ12"/>
      <c r="BHA12"/>
      <c r="BHB12"/>
      <c r="BHC12"/>
      <c r="BHD12"/>
      <c r="BHE12"/>
      <c r="BHF12"/>
      <c r="BHG12"/>
      <c r="BHH12"/>
      <c r="BHI12"/>
      <c r="BHJ12"/>
      <c r="BHK12"/>
      <c r="BHL12"/>
      <c r="BHM12"/>
      <c r="BHN12"/>
      <c r="BHO12"/>
      <c r="BHP12"/>
      <c r="BHQ12"/>
      <c r="BHR12"/>
      <c r="BHS12"/>
      <c r="BHT12"/>
      <c r="BHU12"/>
      <c r="BHV12"/>
      <c r="BHW12"/>
      <c r="BHX12"/>
      <c r="BHY12"/>
      <c r="BHZ12"/>
      <c r="BIA12"/>
      <c r="BIB12"/>
      <c r="BIC12"/>
      <c r="BID12"/>
      <c r="BIE12"/>
      <c r="BIF12"/>
      <c r="BIG12"/>
      <c r="BIH12"/>
      <c r="BII12"/>
      <c r="BIJ12"/>
      <c r="BIK12"/>
      <c r="BIL12"/>
      <c r="BIM12"/>
      <c r="BIN12"/>
      <c r="BIO12"/>
      <c r="BIP12"/>
      <c r="BIQ12"/>
      <c r="BIR12"/>
      <c r="BIS12"/>
      <c r="BIT12"/>
      <c r="BIU12"/>
      <c r="BIV12"/>
      <c r="BIW12"/>
      <c r="BIX12"/>
      <c r="BIY12"/>
      <c r="BIZ12"/>
      <c r="BJA12"/>
      <c r="BJB12"/>
      <c r="BJC12"/>
      <c r="BJD12"/>
      <c r="BJE12"/>
      <c r="BJF12"/>
      <c r="BJG12"/>
      <c r="BJH12"/>
      <c r="BJI12"/>
      <c r="BJJ12"/>
      <c r="BJK12"/>
      <c r="BJL12"/>
      <c r="BJM12"/>
      <c r="BJN12"/>
      <c r="BJO12"/>
      <c r="BJP12"/>
      <c r="BJQ12"/>
      <c r="BJR12"/>
      <c r="BJS12"/>
      <c r="BJT12"/>
      <c r="BJU12"/>
      <c r="BJV12"/>
      <c r="BJW12"/>
      <c r="BJX12"/>
      <c r="BJY12"/>
      <c r="BJZ12"/>
      <c r="BKA12"/>
      <c r="BKB12"/>
      <c r="BKC12"/>
      <c r="BKD12"/>
      <c r="BKE12"/>
      <c r="BKF12"/>
      <c r="BKG12"/>
      <c r="BKH12"/>
      <c r="BKI12"/>
      <c r="BKJ12"/>
      <c r="BKK12"/>
      <c r="BKL12"/>
      <c r="BKM12"/>
      <c r="BKN12"/>
      <c r="BKO12"/>
      <c r="BKP12"/>
      <c r="BKQ12"/>
      <c r="BKR12"/>
      <c r="BKS12"/>
      <c r="BKT12"/>
      <c r="BKU12"/>
      <c r="BKV12"/>
      <c r="BKW12"/>
      <c r="BKX12"/>
      <c r="BKY12"/>
      <c r="BKZ12"/>
      <c r="BLA12"/>
      <c r="BLB12"/>
      <c r="BLC12"/>
      <c r="BLD12"/>
      <c r="BLE12"/>
      <c r="BLF12"/>
      <c r="BLG12"/>
      <c r="BLH12"/>
      <c r="BLI12"/>
      <c r="BLJ12"/>
      <c r="BLK12"/>
      <c r="BLL12"/>
      <c r="BLM12"/>
      <c r="BLN12"/>
      <c r="BLO12"/>
      <c r="BLP12"/>
      <c r="BLQ12"/>
      <c r="BLR12"/>
      <c r="BLS12"/>
      <c r="BLT12"/>
      <c r="BLU12"/>
      <c r="BLV12"/>
      <c r="BLW12"/>
      <c r="BLX12"/>
      <c r="BLY12"/>
      <c r="BLZ12"/>
      <c r="BMA12"/>
      <c r="BMB12"/>
      <c r="BMC12"/>
      <c r="BMD12"/>
      <c r="BME12"/>
      <c r="BMF12"/>
      <c r="BMG12"/>
      <c r="BMH12"/>
      <c r="BMI12"/>
      <c r="BMJ12"/>
      <c r="BMK12"/>
      <c r="BML12"/>
      <c r="BMM12"/>
      <c r="BMN12"/>
      <c r="BMO12"/>
      <c r="BMP12"/>
      <c r="BMQ12"/>
      <c r="BMR12"/>
      <c r="BMS12"/>
      <c r="BMT12"/>
      <c r="BMU12"/>
      <c r="BMV12"/>
      <c r="BMW12"/>
      <c r="BMX12"/>
      <c r="BMY12"/>
      <c r="BMZ12"/>
      <c r="BNA12"/>
      <c r="BNB12"/>
      <c r="BNC12"/>
      <c r="BND12"/>
      <c r="BNE12"/>
      <c r="BNF12"/>
      <c r="BNG12"/>
      <c r="BNH12"/>
      <c r="BNI12"/>
      <c r="BNJ12"/>
      <c r="BNK12"/>
      <c r="BNL12"/>
      <c r="BNM12"/>
      <c r="BNN12"/>
      <c r="BNO12"/>
      <c r="BNP12"/>
      <c r="BNQ12"/>
      <c r="BNR12"/>
      <c r="BNS12"/>
      <c r="BNT12"/>
      <c r="BNU12"/>
      <c r="BNV12"/>
      <c r="BNW12"/>
      <c r="BNX12"/>
      <c r="BNY12"/>
      <c r="BNZ12"/>
      <c r="BOA12"/>
      <c r="BOB12"/>
      <c r="BOC12"/>
      <c r="BOD12"/>
      <c r="BOE12"/>
      <c r="BOF12"/>
      <c r="BOG12"/>
      <c r="BOH12"/>
      <c r="BOI12"/>
      <c r="BOJ12"/>
      <c r="BOK12"/>
      <c r="BOL12"/>
      <c r="BOM12"/>
      <c r="BON12"/>
      <c r="BOO12"/>
      <c r="BOP12"/>
      <c r="BOQ12"/>
      <c r="BOR12"/>
      <c r="BOS12"/>
      <c r="BOT12"/>
      <c r="BOU12"/>
      <c r="BOV12"/>
      <c r="BOW12"/>
      <c r="BOX12"/>
      <c r="BOY12"/>
      <c r="BOZ12"/>
      <c r="BPA12"/>
      <c r="BPB12"/>
      <c r="BPC12"/>
      <c r="BPD12"/>
      <c r="BPE12"/>
      <c r="BPF12"/>
      <c r="BPG12"/>
      <c r="BPH12"/>
      <c r="BPI12"/>
      <c r="BPJ12"/>
      <c r="BPK12"/>
      <c r="BPL12"/>
      <c r="BPM12"/>
      <c r="BPN12"/>
      <c r="BPO12"/>
      <c r="BPP12"/>
      <c r="BPQ12"/>
      <c r="BPR12"/>
      <c r="BPS12"/>
      <c r="BPT12"/>
      <c r="BPU12"/>
      <c r="BPV12"/>
      <c r="BPW12"/>
      <c r="BPX12"/>
      <c r="BPY12"/>
      <c r="BPZ12"/>
      <c r="BQA12"/>
      <c r="BQB12"/>
      <c r="BQC12"/>
      <c r="BQD12"/>
      <c r="BQE12"/>
      <c r="BQF12"/>
      <c r="BQG12"/>
      <c r="BQH12"/>
      <c r="BQI12"/>
      <c r="BQJ12"/>
      <c r="BQK12"/>
      <c r="BQL12"/>
      <c r="BQM12"/>
      <c r="BQN12"/>
      <c r="BQO12"/>
      <c r="BQP12"/>
      <c r="BQQ12"/>
      <c r="BQR12"/>
      <c r="BQS12"/>
      <c r="BQT12"/>
      <c r="BQU12"/>
      <c r="BQV12"/>
      <c r="BQW12"/>
      <c r="BQX12"/>
      <c r="BQY12"/>
      <c r="BQZ12"/>
      <c r="BRA12"/>
      <c r="BRB12"/>
      <c r="BRC12"/>
      <c r="BRD12"/>
      <c r="BRE12"/>
      <c r="BRF12"/>
      <c r="BRG12"/>
      <c r="BRH12"/>
      <c r="BRI12"/>
      <c r="BRJ12"/>
      <c r="BRK12"/>
      <c r="BRL12"/>
      <c r="BRM12"/>
      <c r="BRN12"/>
      <c r="BRO12"/>
      <c r="BRP12"/>
      <c r="BRQ12"/>
      <c r="BRR12"/>
      <c r="BRS12"/>
      <c r="BRT12"/>
      <c r="BRU12"/>
      <c r="BRV12"/>
      <c r="BRW12"/>
      <c r="BRX12"/>
      <c r="BRY12"/>
      <c r="BRZ12"/>
      <c r="BSA12"/>
      <c r="BSB12"/>
      <c r="BSC12"/>
      <c r="BSD12"/>
      <c r="BSE12"/>
      <c r="BSF12"/>
      <c r="BSG12"/>
      <c r="BSH12"/>
      <c r="BSI12"/>
      <c r="BSJ12"/>
      <c r="BSK12"/>
      <c r="BSL12"/>
      <c r="BSM12"/>
      <c r="BSN12"/>
      <c r="BSO12"/>
      <c r="BSP12"/>
      <c r="BSQ12"/>
      <c r="BSR12"/>
      <c r="BSS12"/>
      <c r="BST12"/>
      <c r="BSU12"/>
      <c r="BSV12"/>
      <c r="BSW12"/>
      <c r="BSX12"/>
      <c r="BSY12"/>
      <c r="BSZ12"/>
      <c r="BTA12"/>
      <c r="BTB12"/>
      <c r="BTC12"/>
      <c r="BTD12"/>
      <c r="BTE12"/>
      <c r="BTF12"/>
      <c r="BTG12"/>
      <c r="BTH12"/>
      <c r="BTI12"/>
      <c r="BTJ12"/>
      <c r="BTK12"/>
      <c r="BTL12"/>
      <c r="BTM12"/>
      <c r="BTN12"/>
      <c r="BTO12"/>
      <c r="BTP12"/>
      <c r="BTQ12"/>
      <c r="BTR12"/>
      <c r="BTS12"/>
      <c r="BTT12"/>
      <c r="BTU12"/>
      <c r="BTV12"/>
      <c r="BTW12"/>
      <c r="BTX12"/>
      <c r="BTY12"/>
      <c r="BTZ12"/>
      <c r="BUA12"/>
      <c r="BUB12"/>
      <c r="BUC12"/>
      <c r="BUD12"/>
      <c r="BUE12"/>
      <c r="BUF12"/>
      <c r="BUG12"/>
      <c r="BUH12"/>
      <c r="BUI12"/>
      <c r="BUJ12"/>
      <c r="BUK12"/>
      <c r="BUL12"/>
      <c r="BUM12"/>
      <c r="BUN12"/>
      <c r="BUO12"/>
      <c r="BUP12"/>
      <c r="BUQ12"/>
      <c r="BUR12"/>
      <c r="BUS12"/>
      <c r="BUT12"/>
      <c r="BUU12"/>
      <c r="BUV12"/>
      <c r="BUW12"/>
      <c r="BUX12"/>
      <c r="BUY12"/>
      <c r="BUZ12"/>
      <c r="BVA12"/>
      <c r="BVB12"/>
      <c r="BVC12"/>
      <c r="BVD12"/>
      <c r="BVE12"/>
      <c r="BVF12"/>
      <c r="BVG12"/>
      <c r="BVH12"/>
      <c r="BVI12"/>
      <c r="BVJ12"/>
      <c r="BVK12"/>
      <c r="BVL12"/>
      <c r="BVM12"/>
      <c r="BVN12"/>
      <c r="BVO12"/>
      <c r="BVP12"/>
      <c r="BVQ12"/>
      <c r="BVR12"/>
      <c r="BVS12"/>
      <c r="BVT12"/>
      <c r="BVU12"/>
      <c r="BVV12"/>
      <c r="BVW12"/>
      <c r="BVX12"/>
      <c r="BVY12"/>
      <c r="BVZ12"/>
      <c r="BWA12"/>
      <c r="BWB12"/>
      <c r="BWC12"/>
      <c r="BWD12"/>
      <c r="BWE12"/>
      <c r="BWF12"/>
      <c r="BWG12"/>
      <c r="BWH12"/>
      <c r="BWI12"/>
      <c r="BWJ12"/>
      <c r="BWK12"/>
      <c r="BWL12"/>
      <c r="BWM12"/>
      <c r="BWN12"/>
      <c r="BWO12"/>
      <c r="BWP12"/>
      <c r="BWQ12"/>
      <c r="BWR12"/>
      <c r="BWS12"/>
      <c r="BWT12"/>
      <c r="BWU12"/>
      <c r="BWV12"/>
      <c r="BWW12"/>
      <c r="BWX12"/>
      <c r="BWY12"/>
      <c r="BWZ12"/>
      <c r="BXA12"/>
      <c r="BXB12"/>
      <c r="BXC12"/>
      <c r="BXD12"/>
      <c r="BXE12"/>
      <c r="BXF12"/>
      <c r="BXG12"/>
      <c r="BXH12"/>
      <c r="BXI12"/>
      <c r="BXJ12"/>
      <c r="BXK12"/>
      <c r="BXL12"/>
      <c r="BXM12"/>
      <c r="BXN12"/>
      <c r="BXO12"/>
      <c r="BXP12"/>
      <c r="BXQ12"/>
      <c r="BXR12"/>
      <c r="BXS12"/>
      <c r="BXT12"/>
      <c r="BXU12"/>
      <c r="BXV12"/>
      <c r="BXW12"/>
      <c r="BXX12"/>
      <c r="BXY12"/>
      <c r="BXZ12"/>
      <c r="BYA12"/>
      <c r="BYB12"/>
      <c r="BYC12"/>
      <c r="BYD12"/>
      <c r="BYE12"/>
      <c r="BYF12"/>
      <c r="BYG12"/>
      <c r="BYH12"/>
      <c r="BYI12"/>
      <c r="BYJ12"/>
      <c r="BYK12"/>
      <c r="BYL12"/>
      <c r="BYM12"/>
      <c r="BYN12"/>
      <c r="BYO12"/>
      <c r="BYP12"/>
      <c r="BYQ12"/>
      <c r="BYR12"/>
      <c r="BYS12"/>
      <c r="BYT12"/>
      <c r="BYU12"/>
      <c r="BYV12"/>
      <c r="BYW12"/>
      <c r="BYX12"/>
      <c r="BYY12"/>
      <c r="BYZ12"/>
      <c r="BZA12"/>
      <c r="BZB12"/>
      <c r="BZC12"/>
      <c r="BZD12"/>
      <c r="BZE12"/>
      <c r="BZF12"/>
      <c r="BZG12"/>
      <c r="BZH12"/>
      <c r="BZI12"/>
      <c r="BZJ12"/>
      <c r="BZK12"/>
      <c r="BZL12"/>
      <c r="BZM12"/>
      <c r="BZN12"/>
      <c r="BZO12"/>
      <c r="BZP12"/>
      <c r="BZQ12"/>
      <c r="BZR12"/>
      <c r="BZS12"/>
      <c r="BZT12"/>
      <c r="BZU12"/>
      <c r="BZV12"/>
      <c r="BZW12"/>
      <c r="BZX12"/>
      <c r="BZY12"/>
      <c r="BZZ12"/>
      <c r="CAA12"/>
      <c r="CAB12"/>
      <c r="CAC12"/>
      <c r="CAD12"/>
      <c r="CAE12"/>
      <c r="CAF12"/>
      <c r="CAG12"/>
      <c r="CAH12"/>
      <c r="CAI12"/>
      <c r="CAJ12"/>
      <c r="CAK12"/>
      <c r="CAL12"/>
      <c r="CAM12"/>
      <c r="CAN12"/>
      <c r="CAO12"/>
      <c r="CAP12"/>
      <c r="CAQ12"/>
      <c r="CAR12"/>
      <c r="CAS12"/>
      <c r="CAT12"/>
      <c r="CAU12"/>
      <c r="CAV12"/>
      <c r="CAW12"/>
      <c r="CAX12"/>
      <c r="CAY12"/>
      <c r="CAZ12"/>
      <c r="CBA12"/>
      <c r="CBB12"/>
      <c r="CBC12"/>
      <c r="CBD12"/>
      <c r="CBE12"/>
      <c r="CBF12"/>
      <c r="CBG12"/>
      <c r="CBH12"/>
      <c r="CBI12"/>
      <c r="CBJ12"/>
      <c r="CBK12"/>
      <c r="CBL12"/>
      <c r="CBM12"/>
      <c r="CBN12"/>
      <c r="CBO12"/>
      <c r="CBP12"/>
      <c r="CBQ12"/>
      <c r="CBR12"/>
      <c r="CBS12"/>
      <c r="CBT12"/>
      <c r="CBU12"/>
      <c r="CBV12"/>
      <c r="CBW12"/>
      <c r="CBX12"/>
      <c r="CBY12"/>
      <c r="CBZ12"/>
      <c r="CCA12"/>
      <c r="CCB12"/>
      <c r="CCC12"/>
      <c r="CCD12"/>
      <c r="CCE12"/>
      <c r="CCF12"/>
      <c r="CCG12"/>
      <c r="CCH12"/>
      <c r="CCI12"/>
      <c r="CCJ12"/>
      <c r="CCK12"/>
      <c r="CCL12"/>
      <c r="CCM12"/>
      <c r="CCN12"/>
      <c r="CCO12"/>
      <c r="CCP12"/>
      <c r="CCQ12"/>
      <c r="CCR12"/>
      <c r="CCS12"/>
      <c r="CCT12"/>
      <c r="CCU12"/>
      <c r="CCV12"/>
      <c r="CCW12"/>
      <c r="CCX12"/>
      <c r="CCY12"/>
      <c r="CCZ12"/>
      <c r="CDA12"/>
      <c r="CDB12"/>
      <c r="CDC12"/>
      <c r="CDD12"/>
      <c r="CDE12"/>
      <c r="CDF12"/>
      <c r="CDG12"/>
      <c r="CDH12"/>
      <c r="CDI12"/>
      <c r="CDJ12"/>
      <c r="CDK12"/>
      <c r="CDL12"/>
      <c r="CDM12"/>
      <c r="CDN12"/>
      <c r="CDO12"/>
      <c r="CDP12"/>
      <c r="CDQ12"/>
      <c r="CDR12"/>
      <c r="CDS12"/>
      <c r="CDT12"/>
      <c r="CDU12"/>
      <c r="CDV12"/>
      <c r="CDW12"/>
      <c r="CDX12"/>
      <c r="CDY12"/>
      <c r="CDZ12"/>
      <c r="CEA12"/>
      <c r="CEB12"/>
      <c r="CEC12"/>
      <c r="CED12"/>
      <c r="CEE12"/>
      <c r="CEF12"/>
      <c r="CEG12"/>
      <c r="CEH12"/>
      <c r="CEI12"/>
      <c r="CEJ12"/>
      <c r="CEK12"/>
      <c r="CEL12"/>
      <c r="CEM12"/>
      <c r="CEN12"/>
      <c r="CEO12"/>
      <c r="CEP12"/>
      <c r="CEQ12"/>
      <c r="CER12"/>
      <c r="CES12"/>
      <c r="CET12"/>
      <c r="CEU12"/>
      <c r="CEV12"/>
      <c r="CEW12"/>
      <c r="CEX12"/>
      <c r="CEY12"/>
      <c r="CEZ12"/>
      <c r="CFA12"/>
      <c r="CFB12"/>
      <c r="CFC12"/>
      <c r="CFD12"/>
      <c r="CFE12"/>
      <c r="CFF12"/>
      <c r="CFG12"/>
      <c r="CFH12"/>
      <c r="CFI12"/>
      <c r="CFJ12"/>
      <c r="CFK12"/>
      <c r="CFL12"/>
      <c r="CFM12"/>
      <c r="CFN12"/>
      <c r="CFO12"/>
      <c r="CFP12"/>
      <c r="CFQ12"/>
      <c r="CFR12"/>
      <c r="CFS12"/>
      <c r="CFT12"/>
      <c r="CFU12"/>
      <c r="CFV12"/>
      <c r="CFW12"/>
      <c r="CFX12"/>
      <c r="CFY12"/>
      <c r="CFZ12"/>
      <c r="CGA12"/>
      <c r="CGB12"/>
      <c r="CGC12"/>
      <c r="CGD12"/>
      <c r="CGE12"/>
      <c r="CGF12"/>
      <c r="CGG12"/>
      <c r="CGH12"/>
      <c r="CGI12"/>
      <c r="CGJ12"/>
      <c r="CGK12"/>
      <c r="CGL12"/>
      <c r="CGM12"/>
      <c r="CGN12"/>
      <c r="CGO12"/>
      <c r="CGP12"/>
      <c r="CGQ12"/>
      <c r="CGR12"/>
      <c r="CGS12"/>
      <c r="CGT12"/>
      <c r="CGU12"/>
      <c r="CGV12"/>
      <c r="CGW12"/>
      <c r="CGX12"/>
      <c r="CGY12"/>
      <c r="CGZ12"/>
      <c r="CHA12"/>
      <c r="CHB12"/>
      <c r="CHC12"/>
      <c r="CHD12"/>
      <c r="CHE12"/>
      <c r="CHF12"/>
      <c r="CHG12"/>
      <c r="CHH12"/>
      <c r="CHI12"/>
      <c r="CHJ12"/>
      <c r="CHK12"/>
      <c r="CHL12"/>
      <c r="CHM12"/>
      <c r="CHN12"/>
      <c r="CHO12"/>
      <c r="CHP12"/>
      <c r="CHQ12"/>
      <c r="CHR12"/>
      <c r="CHS12"/>
      <c r="CHT12"/>
      <c r="CHU12"/>
      <c r="CHV12"/>
      <c r="CHW12"/>
      <c r="CHX12"/>
      <c r="CHY12"/>
      <c r="CHZ12"/>
      <c r="CIA12"/>
      <c r="CIB12"/>
      <c r="CIC12"/>
      <c r="CID12"/>
      <c r="CIE12"/>
      <c r="CIF12"/>
      <c r="CIG12"/>
      <c r="CIH12"/>
      <c r="CII12"/>
      <c r="CIJ12"/>
      <c r="CIK12"/>
      <c r="CIL12"/>
      <c r="CIM12"/>
      <c r="CIN12"/>
      <c r="CIO12"/>
      <c r="CIP12"/>
      <c r="CIQ12"/>
      <c r="CIR12"/>
      <c r="CIS12"/>
      <c r="CIT12"/>
      <c r="CIU12"/>
      <c r="CIV12"/>
      <c r="CIW12"/>
      <c r="CIX12"/>
      <c r="CIY12"/>
      <c r="CIZ12"/>
      <c r="CJA12"/>
      <c r="CJB12"/>
      <c r="CJC12"/>
      <c r="CJD12"/>
      <c r="CJE12"/>
      <c r="CJF12"/>
      <c r="CJG12"/>
      <c r="CJH12"/>
      <c r="CJI12"/>
      <c r="CJJ12"/>
      <c r="CJK12"/>
      <c r="CJL12"/>
      <c r="CJM12"/>
      <c r="CJN12"/>
      <c r="CJO12"/>
      <c r="CJP12"/>
      <c r="CJQ12"/>
      <c r="CJR12"/>
      <c r="CJS12"/>
      <c r="CJT12"/>
      <c r="CJU12"/>
      <c r="CJV12"/>
      <c r="CJW12"/>
      <c r="CJX12"/>
      <c r="CJY12"/>
      <c r="CJZ12"/>
      <c r="CKA12"/>
      <c r="CKB12"/>
      <c r="CKC12"/>
      <c r="CKD12"/>
      <c r="CKE12"/>
      <c r="CKF12"/>
      <c r="CKG12"/>
      <c r="CKH12"/>
      <c r="CKI12"/>
      <c r="CKJ12"/>
      <c r="CKK12"/>
      <c r="CKL12"/>
      <c r="CKM12"/>
      <c r="CKN12"/>
      <c r="CKO12"/>
      <c r="CKP12"/>
      <c r="CKQ12"/>
      <c r="CKR12"/>
      <c r="CKS12"/>
      <c r="CKT12"/>
      <c r="CKU12"/>
      <c r="CKV12"/>
      <c r="CKW12"/>
      <c r="CKX12"/>
      <c r="CKY12"/>
      <c r="CKZ12"/>
      <c r="CLA12"/>
      <c r="CLB12"/>
      <c r="CLC12"/>
      <c r="CLD12"/>
      <c r="CLE12"/>
      <c r="CLF12"/>
      <c r="CLG12"/>
      <c r="CLH12"/>
      <c r="CLI12"/>
      <c r="CLJ12"/>
      <c r="CLK12"/>
      <c r="CLL12"/>
      <c r="CLM12"/>
      <c r="CLN12"/>
      <c r="CLO12"/>
      <c r="CLP12"/>
      <c r="CLQ12"/>
      <c r="CLR12"/>
      <c r="CLS12"/>
      <c r="CLT12"/>
      <c r="CLU12"/>
      <c r="CLV12"/>
      <c r="CLW12"/>
      <c r="CLX12"/>
      <c r="CLY12"/>
      <c r="CLZ12"/>
      <c r="CMA12"/>
      <c r="CMB12"/>
      <c r="CMC12"/>
      <c r="CMD12"/>
      <c r="CME12"/>
      <c r="CMF12"/>
      <c r="CMG12"/>
      <c r="CMH12"/>
      <c r="CMI12"/>
      <c r="CMJ12"/>
      <c r="CMK12"/>
      <c r="CML12"/>
      <c r="CMM12"/>
      <c r="CMN12"/>
      <c r="CMO12"/>
      <c r="CMP12"/>
      <c r="CMQ12"/>
      <c r="CMR12"/>
      <c r="CMS12"/>
      <c r="CMT12"/>
      <c r="CMU12"/>
      <c r="CMV12"/>
      <c r="CMW12"/>
      <c r="CMX12"/>
      <c r="CMY12"/>
      <c r="CMZ12"/>
      <c r="CNA12"/>
      <c r="CNB12"/>
      <c r="CNC12"/>
      <c r="CND12"/>
      <c r="CNE12"/>
      <c r="CNF12"/>
      <c r="CNG12"/>
      <c r="CNH12"/>
      <c r="CNI12"/>
      <c r="CNJ12"/>
      <c r="CNK12"/>
      <c r="CNL12"/>
      <c r="CNM12"/>
      <c r="CNN12"/>
      <c r="CNO12"/>
      <c r="CNP12"/>
      <c r="CNQ12"/>
      <c r="CNR12"/>
      <c r="CNS12"/>
      <c r="CNT12"/>
      <c r="CNU12"/>
      <c r="CNV12"/>
      <c r="CNW12"/>
      <c r="CNX12"/>
      <c r="CNY12"/>
      <c r="CNZ12"/>
      <c r="COA12"/>
      <c r="COB12"/>
      <c r="COC12"/>
      <c r="COD12"/>
      <c r="COE12"/>
      <c r="COF12"/>
      <c r="COG12"/>
      <c r="COH12"/>
      <c r="COI12"/>
      <c r="COJ12"/>
      <c r="COK12"/>
      <c r="COL12"/>
      <c r="COM12"/>
      <c r="CON12"/>
      <c r="COO12"/>
      <c r="COP12"/>
      <c r="COQ12"/>
      <c r="COR12"/>
      <c r="COS12"/>
      <c r="COT12"/>
      <c r="COU12"/>
      <c r="COV12"/>
      <c r="COW12"/>
      <c r="COX12"/>
      <c r="COY12"/>
      <c r="COZ12"/>
      <c r="CPA12"/>
      <c r="CPB12"/>
      <c r="CPC12"/>
      <c r="CPD12"/>
      <c r="CPE12"/>
      <c r="CPF12"/>
      <c r="CPG12"/>
      <c r="CPH12"/>
      <c r="CPI12"/>
      <c r="CPJ12"/>
      <c r="CPK12"/>
      <c r="CPL12"/>
      <c r="CPM12"/>
      <c r="CPN12"/>
      <c r="CPO12"/>
      <c r="CPP12"/>
      <c r="CPQ12"/>
      <c r="CPR12"/>
      <c r="CPS12"/>
      <c r="CPT12"/>
      <c r="CPU12"/>
      <c r="CPV12"/>
      <c r="CPW12"/>
      <c r="CPX12"/>
      <c r="CPY12"/>
      <c r="CPZ12"/>
      <c r="CQA12"/>
      <c r="CQB12"/>
      <c r="CQC12"/>
      <c r="CQD12"/>
      <c r="CQE12"/>
      <c r="CQF12"/>
      <c r="CQG12"/>
      <c r="CQH12"/>
      <c r="CQI12"/>
      <c r="CQJ12"/>
      <c r="CQK12"/>
      <c r="CQL12"/>
      <c r="CQM12"/>
      <c r="CQN12"/>
      <c r="CQO12"/>
      <c r="CQP12"/>
      <c r="CQQ12"/>
      <c r="CQR12"/>
      <c r="CQS12"/>
      <c r="CQT12"/>
      <c r="CQU12"/>
      <c r="CQV12"/>
      <c r="CQW12"/>
      <c r="CQX12"/>
      <c r="CQY12"/>
      <c r="CQZ12"/>
      <c r="CRA12"/>
      <c r="CRB12"/>
      <c r="CRC12"/>
      <c r="CRD12"/>
      <c r="CRE12"/>
      <c r="CRF12"/>
      <c r="CRG12"/>
      <c r="CRH12"/>
      <c r="CRI12"/>
      <c r="CRJ12"/>
      <c r="CRK12"/>
      <c r="CRL12"/>
      <c r="CRM12"/>
      <c r="CRN12"/>
      <c r="CRO12"/>
      <c r="CRP12"/>
      <c r="CRQ12"/>
      <c r="CRR12"/>
      <c r="CRS12"/>
      <c r="CRT12"/>
      <c r="CRU12"/>
      <c r="CRV12"/>
      <c r="CRW12"/>
      <c r="CRX12"/>
      <c r="CRY12"/>
      <c r="CRZ12"/>
      <c r="CSA12"/>
      <c r="CSB12"/>
      <c r="CSC12"/>
      <c r="CSD12"/>
      <c r="CSE12"/>
      <c r="CSF12"/>
      <c r="CSG12"/>
      <c r="CSH12"/>
      <c r="CSI12"/>
      <c r="CSJ12"/>
      <c r="CSK12"/>
      <c r="CSL12"/>
      <c r="CSM12"/>
      <c r="CSN12"/>
      <c r="CSO12"/>
      <c r="CSP12"/>
      <c r="CSQ12"/>
      <c r="CSR12"/>
      <c r="CSS12"/>
      <c r="CST12"/>
      <c r="CSU12"/>
      <c r="CSV12"/>
      <c r="CSW12"/>
      <c r="CSX12"/>
      <c r="CSY12"/>
      <c r="CSZ12"/>
      <c r="CTA12"/>
      <c r="CTB12"/>
      <c r="CTC12"/>
      <c r="CTD12"/>
      <c r="CTE12"/>
      <c r="CTF12"/>
      <c r="CTG12"/>
      <c r="CTH12"/>
      <c r="CTI12"/>
      <c r="CTJ12"/>
      <c r="CTK12"/>
      <c r="CTL12"/>
      <c r="CTM12"/>
      <c r="CTN12"/>
      <c r="CTO12"/>
      <c r="CTP12"/>
      <c r="CTQ12"/>
      <c r="CTR12"/>
      <c r="CTS12"/>
      <c r="CTT12"/>
      <c r="CTU12"/>
      <c r="CTV12"/>
      <c r="CTW12"/>
      <c r="CTX12"/>
      <c r="CTY12"/>
      <c r="CTZ12"/>
      <c r="CUA12"/>
      <c r="CUB12"/>
      <c r="CUC12"/>
      <c r="CUD12"/>
      <c r="CUE12"/>
      <c r="CUF12"/>
      <c r="CUG12"/>
      <c r="CUH12"/>
      <c r="CUI12"/>
      <c r="CUJ12"/>
      <c r="CUK12"/>
      <c r="CUL12"/>
      <c r="CUM12"/>
      <c r="CUN12"/>
      <c r="CUO12"/>
      <c r="CUP12"/>
      <c r="CUQ12"/>
      <c r="CUR12"/>
      <c r="CUS12"/>
      <c r="CUT12"/>
      <c r="CUU12"/>
      <c r="CUV12"/>
      <c r="CUW12"/>
      <c r="CUX12"/>
      <c r="CUY12"/>
      <c r="CUZ12"/>
      <c r="CVA12"/>
      <c r="CVB12"/>
      <c r="CVC12"/>
      <c r="CVD12"/>
      <c r="CVE12"/>
      <c r="CVF12"/>
      <c r="CVG12"/>
      <c r="CVH12"/>
      <c r="CVI12"/>
      <c r="CVJ12"/>
      <c r="CVK12"/>
      <c r="CVL12"/>
      <c r="CVM12"/>
      <c r="CVN12"/>
      <c r="CVO12"/>
      <c r="CVP12"/>
      <c r="CVQ12"/>
      <c r="CVR12"/>
      <c r="CVS12"/>
      <c r="CVT12"/>
      <c r="CVU12"/>
      <c r="CVV12"/>
      <c r="CVW12"/>
      <c r="CVX12"/>
      <c r="CVY12"/>
      <c r="CVZ12"/>
      <c r="CWA12"/>
      <c r="CWB12"/>
      <c r="CWC12"/>
      <c r="CWD12"/>
      <c r="CWE12"/>
      <c r="CWF12"/>
      <c r="CWG12"/>
      <c r="CWH12"/>
      <c r="CWI12"/>
      <c r="CWJ12"/>
      <c r="CWK12"/>
      <c r="CWL12"/>
      <c r="CWM12"/>
      <c r="CWN12"/>
      <c r="CWO12"/>
      <c r="CWP12"/>
      <c r="CWQ12"/>
      <c r="CWR12"/>
      <c r="CWS12"/>
      <c r="CWT12"/>
      <c r="CWU12"/>
      <c r="CWV12"/>
      <c r="CWW12"/>
      <c r="CWX12"/>
      <c r="CWY12"/>
      <c r="CWZ12"/>
      <c r="CXA12"/>
      <c r="CXB12"/>
      <c r="CXC12"/>
      <c r="CXD12"/>
      <c r="CXE12"/>
      <c r="CXF12"/>
      <c r="CXG12"/>
      <c r="CXH12"/>
      <c r="CXI12"/>
      <c r="CXJ12"/>
      <c r="CXK12"/>
      <c r="CXL12"/>
      <c r="CXM12"/>
      <c r="CXN12"/>
      <c r="CXO12"/>
      <c r="CXP12"/>
      <c r="CXQ12"/>
      <c r="CXR12"/>
      <c r="CXS12"/>
      <c r="CXT12"/>
      <c r="CXU12"/>
      <c r="CXV12"/>
      <c r="CXW12"/>
      <c r="CXX12"/>
      <c r="CXY12"/>
      <c r="CXZ12"/>
      <c r="CYA12"/>
      <c r="CYB12"/>
      <c r="CYC12"/>
      <c r="CYD12"/>
      <c r="CYE12"/>
      <c r="CYF12"/>
      <c r="CYG12"/>
      <c r="CYH12"/>
      <c r="CYI12"/>
      <c r="CYJ12"/>
      <c r="CYK12"/>
      <c r="CYL12"/>
      <c r="CYM12"/>
      <c r="CYN12"/>
      <c r="CYO12"/>
      <c r="CYP12"/>
      <c r="CYQ12"/>
      <c r="CYR12"/>
      <c r="CYS12"/>
      <c r="CYT12"/>
      <c r="CYU12"/>
      <c r="CYV12"/>
      <c r="CYW12"/>
      <c r="CYX12"/>
      <c r="CYY12"/>
      <c r="CYZ12"/>
      <c r="CZA12"/>
      <c r="CZB12"/>
      <c r="CZC12"/>
      <c r="CZD12"/>
      <c r="CZE12"/>
      <c r="CZF12"/>
      <c r="CZG12"/>
      <c r="CZH12"/>
      <c r="CZI12"/>
      <c r="CZJ12"/>
      <c r="CZK12"/>
      <c r="CZL12"/>
      <c r="CZM12"/>
      <c r="CZN12"/>
      <c r="CZO12"/>
      <c r="CZP12"/>
      <c r="CZQ12"/>
      <c r="CZR12"/>
      <c r="CZS12"/>
      <c r="CZT12"/>
      <c r="CZU12"/>
      <c r="CZV12"/>
      <c r="CZW12"/>
      <c r="CZX12"/>
      <c r="CZY12"/>
      <c r="CZZ12"/>
      <c r="DAA12"/>
      <c r="DAB12"/>
      <c r="DAC12"/>
      <c r="DAD12"/>
      <c r="DAE12"/>
      <c r="DAF12"/>
      <c r="DAG12"/>
      <c r="DAH12"/>
      <c r="DAI12"/>
      <c r="DAJ12"/>
      <c r="DAK12"/>
      <c r="DAL12"/>
      <c r="DAM12"/>
      <c r="DAN12"/>
      <c r="DAO12"/>
      <c r="DAP12"/>
      <c r="DAQ12"/>
      <c r="DAR12"/>
      <c r="DAS12"/>
      <c r="DAT12"/>
      <c r="DAU12"/>
      <c r="DAV12"/>
      <c r="DAW12"/>
      <c r="DAX12"/>
      <c r="DAY12"/>
      <c r="DAZ12"/>
      <c r="DBA12"/>
      <c r="DBB12"/>
      <c r="DBC12"/>
      <c r="DBD12"/>
      <c r="DBE12"/>
      <c r="DBF12"/>
      <c r="DBG12"/>
      <c r="DBH12"/>
      <c r="DBI12"/>
      <c r="DBJ12"/>
      <c r="DBK12"/>
      <c r="DBL12"/>
      <c r="DBM12"/>
      <c r="DBN12"/>
      <c r="DBO12"/>
      <c r="DBP12"/>
      <c r="DBQ12"/>
      <c r="DBR12"/>
      <c r="DBS12"/>
      <c r="DBT12"/>
      <c r="DBU12"/>
      <c r="DBV12"/>
      <c r="DBW12"/>
      <c r="DBX12"/>
      <c r="DBY12"/>
      <c r="DBZ12"/>
      <c r="DCA12"/>
      <c r="DCB12"/>
      <c r="DCC12"/>
      <c r="DCD12"/>
      <c r="DCE12"/>
      <c r="DCF12"/>
      <c r="DCG12"/>
      <c r="DCH12"/>
      <c r="DCI12"/>
      <c r="DCJ12"/>
      <c r="DCK12"/>
      <c r="DCL12"/>
      <c r="DCM12"/>
      <c r="DCN12"/>
      <c r="DCO12"/>
      <c r="DCP12"/>
      <c r="DCQ12"/>
      <c r="DCR12"/>
      <c r="DCS12"/>
      <c r="DCT12"/>
      <c r="DCU12"/>
      <c r="DCV12"/>
      <c r="DCW12"/>
      <c r="DCX12"/>
      <c r="DCY12"/>
      <c r="DCZ12"/>
      <c r="DDA12"/>
      <c r="DDB12"/>
      <c r="DDC12"/>
      <c r="DDD12"/>
      <c r="DDE12"/>
      <c r="DDF12"/>
      <c r="DDG12"/>
      <c r="DDH12"/>
      <c r="DDI12"/>
      <c r="DDJ12"/>
      <c r="DDK12"/>
      <c r="DDL12"/>
      <c r="DDM12"/>
      <c r="DDN12"/>
      <c r="DDO12"/>
      <c r="DDP12"/>
      <c r="DDQ12"/>
      <c r="DDR12"/>
      <c r="DDS12"/>
      <c r="DDT12"/>
      <c r="DDU12"/>
      <c r="DDV12"/>
      <c r="DDW12"/>
      <c r="DDX12"/>
      <c r="DDY12"/>
      <c r="DDZ12"/>
      <c r="DEA12"/>
      <c r="DEB12"/>
      <c r="DEC12"/>
      <c r="DED12"/>
      <c r="DEE12"/>
      <c r="DEF12"/>
      <c r="DEG12"/>
      <c r="DEH12"/>
      <c r="DEI12"/>
      <c r="DEJ12"/>
      <c r="DEK12"/>
      <c r="DEL12"/>
      <c r="DEM12"/>
      <c r="DEN12"/>
      <c r="DEO12"/>
      <c r="DEP12"/>
      <c r="DEQ12"/>
      <c r="DER12"/>
      <c r="DES12"/>
      <c r="DET12"/>
      <c r="DEU12"/>
      <c r="DEV12"/>
      <c r="DEW12"/>
      <c r="DEX12"/>
      <c r="DEY12"/>
      <c r="DEZ12"/>
      <c r="DFA12"/>
      <c r="DFB12"/>
      <c r="DFC12"/>
      <c r="DFD12"/>
      <c r="DFE12"/>
      <c r="DFF12"/>
      <c r="DFG12"/>
      <c r="DFH12"/>
      <c r="DFI12"/>
      <c r="DFJ12"/>
      <c r="DFK12"/>
      <c r="DFL12"/>
      <c r="DFM12"/>
      <c r="DFN12"/>
      <c r="DFO12"/>
      <c r="DFP12"/>
      <c r="DFQ12"/>
      <c r="DFR12"/>
      <c r="DFS12"/>
      <c r="DFT12"/>
      <c r="DFU12"/>
      <c r="DFV12"/>
      <c r="DFW12"/>
      <c r="DFX12"/>
      <c r="DFY12"/>
      <c r="DFZ12"/>
      <c r="DGA12"/>
      <c r="DGB12"/>
      <c r="DGC12"/>
      <c r="DGD12"/>
      <c r="DGE12"/>
      <c r="DGF12"/>
      <c r="DGG12"/>
      <c r="DGH12"/>
      <c r="DGI12"/>
      <c r="DGJ12"/>
      <c r="DGK12"/>
      <c r="DGL12"/>
      <c r="DGM12"/>
      <c r="DGN12"/>
      <c r="DGO12"/>
      <c r="DGP12"/>
      <c r="DGQ12"/>
      <c r="DGR12"/>
      <c r="DGS12"/>
      <c r="DGT12"/>
      <c r="DGU12"/>
      <c r="DGV12"/>
      <c r="DGW12"/>
      <c r="DGX12"/>
      <c r="DGY12"/>
      <c r="DGZ12"/>
      <c r="DHA12"/>
      <c r="DHB12"/>
      <c r="DHC12"/>
      <c r="DHD12"/>
      <c r="DHE12"/>
      <c r="DHF12"/>
      <c r="DHG12"/>
      <c r="DHH12"/>
      <c r="DHI12"/>
      <c r="DHJ12"/>
      <c r="DHK12"/>
      <c r="DHL12"/>
      <c r="DHM12"/>
      <c r="DHN12"/>
      <c r="DHO12"/>
      <c r="DHP12"/>
      <c r="DHQ12"/>
      <c r="DHR12"/>
      <c r="DHS12"/>
      <c r="DHT12"/>
      <c r="DHU12"/>
      <c r="DHV12"/>
      <c r="DHW12"/>
      <c r="DHX12"/>
      <c r="DHY12"/>
      <c r="DHZ12"/>
      <c r="DIA12"/>
      <c r="DIB12"/>
      <c r="DIC12"/>
      <c r="DID12"/>
      <c r="DIE12"/>
      <c r="DIF12"/>
      <c r="DIG12"/>
      <c r="DIH12"/>
      <c r="DII12"/>
      <c r="DIJ12"/>
      <c r="DIK12"/>
      <c r="DIL12"/>
      <c r="DIM12"/>
      <c r="DIN12"/>
      <c r="DIO12"/>
      <c r="DIP12"/>
      <c r="DIQ12"/>
      <c r="DIR12"/>
      <c r="DIS12"/>
      <c r="DIT12"/>
      <c r="DIU12"/>
      <c r="DIV12"/>
      <c r="DIW12"/>
      <c r="DIX12"/>
      <c r="DIY12"/>
      <c r="DIZ12"/>
      <c r="DJA12"/>
      <c r="DJB12"/>
      <c r="DJC12"/>
      <c r="DJD12"/>
      <c r="DJE12"/>
      <c r="DJF12"/>
      <c r="DJG12"/>
      <c r="DJH12"/>
      <c r="DJI12"/>
      <c r="DJJ12"/>
      <c r="DJK12"/>
      <c r="DJL12"/>
      <c r="DJM12"/>
      <c r="DJN12"/>
      <c r="DJO12"/>
      <c r="DJP12"/>
      <c r="DJQ12"/>
      <c r="DJR12"/>
      <c r="DJS12"/>
      <c r="DJT12"/>
      <c r="DJU12"/>
      <c r="DJV12"/>
      <c r="DJW12"/>
      <c r="DJX12"/>
      <c r="DJY12"/>
      <c r="DJZ12"/>
      <c r="DKA12"/>
      <c r="DKB12"/>
      <c r="DKC12"/>
      <c r="DKD12"/>
      <c r="DKE12"/>
      <c r="DKF12"/>
      <c r="DKG12"/>
      <c r="DKH12"/>
      <c r="DKI12"/>
      <c r="DKJ12"/>
      <c r="DKK12"/>
      <c r="DKL12"/>
      <c r="DKM12"/>
      <c r="DKN12"/>
      <c r="DKO12"/>
      <c r="DKP12"/>
      <c r="DKQ12"/>
      <c r="DKR12"/>
      <c r="DKS12"/>
      <c r="DKT12"/>
      <c r="DKU12"/>
      <c r="DKV12"/>
      <c r="DKW12"/>
      <c r="DKX12"/>
      <c r="DKY12"/>
      <c r="DKZ12"/>
      <c r="DLA12"/>
      <c r="DLB12"/>
      <c r="DLC12"/>
      <c r="DLD12"/>
      <c r="DLE12"/>
      <c r="DLF12"/>
      <c r="DLG12"/>
      <c r="DLH12"/>
      <c r="DLI12"/>
      <c r="DLJ12"/>
      <c r="DLK12"/>
      <c r="DLL12"/>
      <c r="DLM12"/>
      <c r="DLN12"/>
      <c r="DLO12"/>
      <c r="DLP12"/>
      <c r="DLQ12"/>
      <c r="DLR12"/>
      <c r="DLS12"/>
      <c r="DLT12"/>
      <c r="DLU12"/>
      <c r="DLV12"/>
      <c r="DLW12"/>
      <c r="DLX12"/>
      <c r="DLY12"/>
      <c r="DLZ12"/>
      <c r="DMA12"/>
      <c r="DMB12"/>
      <c r="DMC12"/>
      <c r="DMD12"/>
      <c r="DME12"/>
      <c r="DMF12"/>
      <c r="DMG12"/>
      <c r="DMH12"/>
      <c r="DMI12"/>
      <c r="DMJ12"/>
      <c r="DMK12"/>
      <c r="DML12"/>
      <c r="DMM12"/>
      <c r="DMN12"/>
      <c r="DMO12"/>
      <c r="DMP12"/>
      <c r="DMQ12"/>
      <c r="DMR12"/>
      <c r="DMS12"/>
      <c r="DMT12"/>
      <c r="DMU12"/>
      <c r="DMV12"/>
      <c r="DMW12"/>
      <c r="DMX12"/>
      <c r="DMY12"/>
      <c r="DMZ12"/>
      <c r="DNA12"/>
      <c r="DNB12"/>
      <c r="DNC12"/>
      <c r="DND12"/>
      <c r="DNE12"/>
      <c r="DNF12"/>
      <c r="DNG12"/>
      <c r="DNH12"/>
      <c r="DNI12"/>
      <c r="DNJ12"/>
      <c r="DNK12"/>
      <c r="DNL12"/>
      <c r="DNM12"/>
      <c r="DNN12"/>
      <c r="DNO12"/>
      <c r="DNP12"/>
      <c r="DNQ12"/>
      <c r="DNR12"/>
      <c r="DNS12"/>
      <c r="DNT12"/>
      <c r="DNU12"/>
      <c r="DNV12"/>
      <c r="DNW12"/>
      <c r="DNX12"/>
      <c r="DNY12"/>
      <c r="DNZ12"/>
      <c r="DOA12"/>
      <c r="DOB12"/>
      <c r="DOC12"/>
      <c r="DOD12"/>
      <c r="DOE12"/>
      <c r="DOF12"/>
      <c r="DOG12"/>
      <c r="DOH12"/>
      <c r="DOI12"/>
      <c r="DOJ12"/>
      <c r="DOK12"/>
      <c r="DOL12"/>
      <c r="DOM12"/>
      <c r="DON12"/>
      <c r="DOO12"/>
      <c r="DOP12"/>
      <c r="DOQ12"/>
      <c r="DOR12"/>
      <c r="DOS12"/>
      <c r="DOT12"/>
      <c r="DOU12"/>
      <c r="DOV12"/>
      <c r="DOW12"/>
      <c r="DOX12"/>
      <c r="DOY12"/>
      <c r="DOZ12"/>
      <c r="DPA12"/>
      <c r="DPB12"/>
      <c r="DPC12"/>
      <c r="DPD12"/>
      <c r="DPE12"/>
      <c r="DPF12"/>
      <c r="DPG12"/>
      <c r="DPH12"/>
      <c r="DPI12"/>
      <c r="DPJ12"/>
      <c r="DPK12"/>
      <c r="DPL12"/>
      <c r="DPM12"/>
      <c r="DPN12"/>
      <c r="DPO12"/>
      <c r="DPP12"/>
      <c r="DPQ12"/>
      <c r="DPR12"/>
      <c r="DPS12"/>
      <c r="DPT12"/>
      <c r="DPU12"/>
      <c r="DPV12"/>
      <c r="DPW12"/>
      <c r="DPX12"/>
      <c r="DPY12"/>
      <c r="DPZ12"/>
      <c r="DQA12"/>
      <c r="DQB12"/>
      <c r="DQC12"/>
      <c r="DQD12"/>
      <c r="DQE12"/>
      <c r="DQF12"/>
      <c r="DQG12"/>
      <c r="DQH12"/>
      <c r="DQI12"/>
      <c r="DQJ12"/>
      <c r="DQK12"/>
      <c r="DQL12"/>
      <c r="DQM12"/>
      <c r="DQN12"/>
      <c r="DQO12"/>
      <c r="DQP12"/>
      <c r="DQQ12"/>
      <c r="DQR12"/>
      <c r="DQS12"/>
      <c r="DQT12"/>
      <c r="DQU12"/>
      <c r="DQV12"/>
      <c r="DQW12"/>
      <c r="DQX12"/>
      <c r="DQY12"/>
      <c r="DQZ12"/>
      <c r="DRA12"/>
      <c r="DRB12"/>
      <c r="DRC12"/>
      <c r="DRD12"/>
      <c r="DRE12"/>
      <c r="DRF12"/>
      <c r="DRG12"/>
      <c r="DRH12"/>
      <c r="DRI12"/>
      <c r="DRJ12"/>
      <c r="DRK12"/>
      <c r="DRL12"/>
      <c r="DRM12"/>
      <c r="DRN12"/>
      <c r="DRO12"/>
      <c r="DRP12"/>
      <c r="DRQ12"/>
      <c r="DRR12"/>
      <c r="DRS12"/>
      <c r="DRT12"/>
      <c r="DRU12"/>
      <c r="DRV12"/>
      <c r="DRW12"/>
      <c r="DRX12"/>
      <c r="DRY12"/>
      <c r="DRZ12"/>
      <c r="DSA12"/>
      <c r="DSB12"/>
      <c r="DSC12"/>
      <c r="DSD12"/>
      <c r="DSE12"/>
      <c r="DSF12"/>
      <c r="DSG12"/>
      <c r="DSH12"/>
      <c r="DSI12"/>
      <c r="DSJ12"/>
      <c r="DSK12"/>
      <c r="DSL12"/>
      <c r="DSM12"/>
      <c r="DSN12"/>
      <c r="DSO12"/>
      <c r="DSP12"/>
      <c r="DSQ12"/>
      <c r="DSR12"/>
      <c r="DSS12"/>
      <c r="DST12"/>
      <c r="DSU12"/>
      <c r="DSV12"/>
      <c r="DSW12"/>
      <c r="DSX12"/>
      <c r="DSY12"/>
      <c r="DSZ12"/>
      <c r="DTA12"/>
      <c r="DTB12"/>
      <c r="DTC12"/>
      <c r="DTD12"/>
      <c r="DTE12"/>
      <c r="DTF12"/>
      <c r="DTG12"/>
      <c r="DTH12"/>
      <c r="DTI12"/>
      <c r="DTJ12"/>
      <c r="DTK12"/>
      <c r="DTL12"/>
      <c r="DTM12"/>
      <c r="DTN12"/>
      <c r="DTO12"/>
      <c r="DTP12"/>
      <c r="DTQ12"/>
      <c r="DTR12"/>
      <c r="DTS12"/>
      <c r="DTT12"/>
      <c r="DTU12"/>
      <c r="DTV12"/>
      <c r="DTW12"/>
      <c r="DTX12"/>
      <c r="DTY12"/>
      <c r="DTZ12"/>
      <c r="DUA12"/>
      <c r="DUB12"/>
      <c r="DUC12"/>
      <c r="DUD12"/>
      <c r="DUE12"/>
      <c r="DUF12"/>
      <c r="DUG12"/>
      <c r="DUH12"/>
      <c r="DUI12"/>
      <c r="DUJ12"/>
      <c r="DUK12"/>
      <c r="DUL12"/>
      <c r="DUM12"/>
      <c r="DUN12"/>
      <c r="DUO12"/>
      <c r="DUP12"/>
      <c r="DUQ12"/>
      <c r="DUR12"/>
      <c r="DUS12"/>
      <c r="DUT12"/>
      <c r="DUU12"/>
      <c r="DUV12"/>
      <c r="DUW12"/>
      <c r="DUX12"/>
      <c r="DUY12"/>
      <c r="DUZ12"/>
      <c r="DVA12"/>
      <c r="DVB12"/>
      <c r="DVC12"/>
      <c r="DVD12"/>
      <c r="DVE12"/>
      <c r="DVF12"/>
      <c r="DVG12"/>
      <c r="DVH12"/>
      <c r="DVI12"/>
      <c r="DVJ12"/>
      <c r="DVK12"/>
      <c r="DVL12"/>
      <c r="DVM12"/>
      <c r="DVN12"/>
      <c r="DVO12"/>
      <c r="DVP12"/>
      <c r="DVQ12"/>
      <c r="DVR12"/>
      <c r="DVS12"/>
      <c r="DVT12"/>
      <c r="DVU12"/>
      <c r="DVV12"/>
      <c r="DVW12"/>
      <c r="DVX12"/>
      <c r="DVY12"/>
      <c r="DVZ12"/>
      <c r="DWA12"/>
      <c r="DWB12"/>
      <c r="DWC12"/>
      <c r="DWD12"/>
      <c r="DWE12"/>
      <c r="DWF12"/>
      <c r="DWG12"/>
      <c r="DWH12"/>
      <c r="DWI12"/>
      <c r="DWJ12"/>
      <c r="DWK12"/>
      <c r="DWL12"/>
      <c r="DWM12"/>
      <c r="DWN12"/>
      <c r="DWO12"/>
      <c r="DWP12"/>
      <c r="DWQ12"/>
      <c r="DWR12"/>
      <c r="DWS12"/>
      <c r="DWT12"/>
      <c r="DWU12"/>
      <c r="DWV12"/>
      <c r="DWW12"/>
      <c r="DWX12"/>
      <c r="DWY12"/>
      <c r="DWZ12"/>
      <c r="DXA12"/>
      <c r="DXB12"/>
      <c r="DXC12"/>
      <c r="DXD12"/>
      <c r="DXE12"/>
      <c r="DXF12"/>
      <c r="DXG12"/>
      <c r="DXH12"/>
      <c r="DXI12"/>
      <c r="DXJ12"/>
      <c r="DXK12"/>
      <c r="DXL12"/>
      <c r="DXM12"/>
      <c r="DXN12"/>
      <c r="DXO12"/>
      <c r="DXP12"/>
      <c r="DXQ12"/>
      <c r="DXR12"/>
      <c r="DXS12"/>
      <c r="DXT12"/>
      <c r="DXU12"/>
      <c r="DXV12"/>
      <c r="DXW12"/>
      <c r="DXX12"/>
      <c r="DXY12"/>
      <c r="DXZ12"/>
      <c r="DYA12"/>
      <c r="DYB12"/>
      <c r="DYC12"/>
      <c r="DYD12"/>
      <c r="DYE12"/>
      <c r="DYF12"/>
      <c r="DYG12"/>
      <c r="DYH12"/>
      <c r="DYI12"/>
      <c r="DYJ12"/>
      <c r="DYK12"/>
      <c r="DYL12"/>
      <c r="DYM12"/>
      <c r="DYN12"/>
      <c r="DYO12"/>
      <c r="DYP12"/>
      <c r="DYQ12"/>
      <c r="DYR12"/>
      <c r="DYS12"/>
      <c r="DYT12"/>
      <c r="DYU12"/>
      <c r="DYV12"/>
      <c r="DYW12"/>
      <c r="DYX12"/>
      <c r="DYY12"/>
      <c r="DYZ12"/>
      <c r="DZA12"/>
      <c r="DZB12"/>
      <c r="DZC12"/>
      <c r="DZD12"/>
      <c r="DZE12"/>
      <c r="DZF12"/>
      <c r="DZG12"/>
      <c r="DZH12"/>
      <c r="DZI12"/>
      <c r="DZJ12"/>
      <c r="DZK12"/>
      <c r="DZL12"/>
      <c r="DZM12"/>
      <c r="DZN12"/>
      <c r="DZO12"/>
      <c r="DZP12"/>
      <c r="DZQ12"/>
      <c r="DZR12"/>
      <c r="DZS12"/>
      <c r="DZT12"/>
      <c r="DZU12"/>
      <c r="DZV12"/>
      <c r="DZW12"/>
      <c r="DZX12"/>
      <c r="DZY12"/>
      <c r="DZZ12"/>
      <c r="EAA12"/>
      <c r="EAB12"/>
      <c r="EAC12"/>
      <c r="EAD12"/>
      <c r="EAE12"/>
      <c r="EAF12"/>
      <c r="EAG12"/>
      <c r="EAH12"/>
      <c r="EAI12"/>
      <c r="EAJ12"/>
      <c r="EAK12"/>
      <c r="EAL12"/>
      <c r="EAM12"/>
      <c r="EAN12"/>
      <c r="EAO12"/>
      <c r="EAP12"/>
      <c r="EAQ12"/>
      <c r="EAR12"/>
      <c r="EAS12"/>
      <c r="EAT12"/>
      <c r="EAU12"/>
      <c r="EAV12"/>
      <c r="EAW12"/>
      <c r="EAX12"/>
      <c r="EAY12"/>
      <c r="EAZ12"/>
      <c r="EBA12"/>
      <c r="EBB12"/>
      <c r="EBC12"/>
      <c r="EBD12"/>
      <c r="EBE12"/>
      <c r="EBF12"/>
      <c r="EBG12"/>
      <c r="EBH12"/>
      <c r="EBI12"/>
      <c r="EBJ12"/>
      <c r="EBK12"/>
      <c r="EBL12"/>
      <c r="EBM12"/>
      <c r="EBN12"/>
      <c r="EBO12"/>
      <c r="EBP12"/>
      <c r="EBQ12"/>
      <c r="EBR12"/>
      <c r="EBS12"/>
      <c r="EBT12"/>
      <c r="EBU12"/>
      <c r="EBV12"/>
      <c r="EBW12"/>
      <c r="EBX12"/>
      <c r="EBY12"/>
      <c r="EBZ12"/>
      <c r="ECA12"/>
      <c r="ECB12"/>
      <c r="ECC12"/>
      <c r="ECD12"/>
      <c r="ECE12"/>
      <c r="ECF12"/>
      <c r="ECG12"/>
      <c r="ECH12"/>
      <c r="ECI12"/>
      <c r="ECJ12"/>
      <c r="ECK12"/>
      <c r="ECL12"/>
      <c r="ECM12"/>
      <c r="ECN12"/>
      <c r="ECO12"/>
      <c r="ECP12"/>
      <c r="ECQ12"/>
      <c r="ECR12"/>
      <c r="ECS12"/>
      <c r="ECT12"/>
      <c r="ECU12"/>
      <c r="ECV12"/>
      <c r="ECW12"/>
      <c r="ECX12"/>
      <c r="ECY12"/>
      <c r="ECZ12"/>
      <c r="EDA12"/>
      <c r="EDB12"/>
      <c r="EDC12"/>
      <c r="EDD12"/>
      <c r="EDE12"/>
      <c r="EDF12"/>
      <c r="EDG12"/>
      <c r="EDH12"/>
      <c r="EDI12"/>
      <c r="EDJ12"/>
      <c r="EDK12"/>
      <c r="EDL12"/>
      <c r="EDM12"/>
      <c r="EDN12"/>
      <c r="EDO12"/>
      <c r="EDP12"/>
      <c r="EDQ12"/>
      <c r="EDR12"/>
      <c r="EDS12"/>
      <c r="EDT12"/>
      <c r="EDU12"/>
      <c r="EDV12"/>
      <c r="EDW12"/>
      <c r="EDX12"/>
      <c r="EDY12"/>
      <c r="EDZ12"/>
      <c r="EEA12"/>
      <c r="EEB12"/>
      <c r="EEC12"/>
      <c r="EED12"/>
      <c r="EEE12"/>
      <c r="EEF12"/>
      <c r="EEG12"/>
      <c r="EEH12"/>
      <c r="EEI12"/>
      <c r="EEJ12"/>
      <c r="EEK12"/>
      <c r="EEL12"/>
      <c r="EEM12"/>
      <c r="EEN12"/>
      <c r="EEO12"/>
      <c r="EEP12"/>
      <c r="EEQ12"/>
      <c r="EER12"/>
      <c r="EES12"/>
      <c r="EET12"/>
      <c r="EEU12"/>
      <c r="EEV12"/>
      <c r="EEW12"/>
      <c r="EEX12"/>
      <c r="EEY12"/>
      <c r="EEZ12"/>
      <c r="EFA12"/>
      <c r="EFB12"/>
      <c r="EFC12"/>
      <c r="EFD12"/>
      <c r="EFE12"/>
      <c r="EFF12"/>
      <c r="EFG12"/>
      <c r="EFH12"/>
      <c r="EFI12"/>
      <c r="EFJ12"/>
      <c r="EFK12"/>
      <c r="EFL12"/>
      <c r="EFM12"/>
      <c r="EFN12"/>
      <c r="EFO12"/>
      <c r="EFP12"/>
      <c r="EFQ12"/>
      <c r="EFR12"/>
      <c r="EFS12"/>
      <c r="EFT12"/>
      <c r="EFU12"/>
      <c r="EFV12"/>
      <c r="EFW12"/>
      <c r="EFX12"/>
      <c r="EFY12"/>
      <c r="EFZ12"/>
      <c r="EGA12"/>
      <c r="EGB12"/>
      <c r="EGC12"/>
      <c r="EGD12"/>
      <c r="EGE12"/>
      <c r="EGF12"/>
      <c r="EGG12"/>
      <c r="EGH12"/>
      <c r="EGI12"/>
      <c r="EGJ12"/>
      <c r="EGK12"/>
      <c r="EGL12"/>
      <c r="EGM12"/>
      <c r="EGN12"/>
      <c r="EGO12"/>
      <c r="EGP12"/>
      <c r="EGQ12"/>
      <c r="EGR12"/>
      <c r="EGS12"/>
      <c r="EGT12"/>
      <c r="EGU12"/>
      <c r="EGV12"/>
      <c r="EGW12"/>
      <c r="EGX12"/>
      <c r="EGY12"/>
      <c r="EGZ12"/>
      <c r="EHA12"/>
      <c r="EHB12"/>
      <c r="EHC12"/>
      <c r="EHD12"/>
      <c r="EHE12"/>
      <c r="EHF12"/>
      <c r="EHG12"/>
      <c r="EHH12"/>
      <c r="EHI12"/>
      <c r="EHJ12"/>
      <c r="EHK12"/>
      <c r="EHL12"/>
      <c r="EHM12"/>
      <c r="EHN12"/>
      <c r="EHO12"/>
      <c r="EHP12"/>
      <c r="EHQ12"/>
      <c r="EHR12"/>
      <c r="EHS12"/>
      <c r="EHT12"/>
      <c r="EHU12"/>
      <c r="EHV12"/>
      <c r="EHW12"/>
      <c r="EHX12"/>
      <c r="EHY12"/>
      <c r="EHZ12"/>
      <c r="EIA12"/>
      <c r="EIB12"/>
      <c r="EIC12"/>
      <c r="EID12"/>
      <c r="EIE12"/>
      <c r="EIF12"/>
      <c r="EIG12"/>
      <c r="EIH12"/>
      <c r="EII12"/>
      <c r="EIJ12"/>
      <c r="EIK12"/>
      <c r="EIL12"/>
      <c r="EIM12"/>
      <c r="EIN12"/>
      <c r="EIO12"/>
      <c r="EIP12"/>
      <c r="EIQ12"/>
      <c r="EIR12"/>
      <c r="EIS12"/>
      <c r="EIT12"/>
      <c r="EIU12"/>
      <c r="EIV12"/>
      <c r="EIW12"/>
      <c r="EIX12"/>
      <c r="EIY12"/>
      <c r="EIZ12"/>
      <c r="EJA12"/>
      <c r="EJB12"/>
      <c r="EJC12"/>
      <c r="EJD12"/>
      <c r="EJE12"/>
      <c r="EJF12"/>
      <c r="EJG12"/>
      <c r="EJH12"/>
      <c r="EJI12"/>
      <c r="EJJ12"/>
      <c r="EJK12"/>
      <c r="EJL12"/>
      <c r="EJM12"/>
      <c r="EJN12"/>
      <c r="EJO12"/>
      <c r="EJP12"/>
      <c r="EJQ12"/>
      <c r="EJR12"/>
      <c r="EJS12"/>
      <c r="EJT12"/>
      <c r="EJU12"/>
      <c r="EJV12"/>
      <c r="EJW12"/>
      <c r="EJX12"/>
      <c r="EJY12"/>
      <c r="EJZ12"/>
      <c r="EKA12"/>
      <c r="EKB12"/>
      <c r="EKC12"/>
      <c r="EKD12"/>
      <c r="EKE12"/>
      <c r="EKF12"/>
      <c r="EKG12"/>
      <c r="EKH12"/>
      <c r="EKI12"/>
      <c r="EKJ12"/>
      <c r="EKK12"/>
      <c r="EKL12"/>
      <c r="EKM12"/>
      <c r="EKN12"/>
      <c r="EKO12"/>
      <c r="EKP12"/>
      <c r="EKQ12"/>
      <c r="EKR12"/>
      <c r="EKS12"/>
      <c r="EKT12"/>
      <c r="EKU12"/>
      <c r="EKV12"/>
      <c r="EKW12"/>
      <c r="EKX12"/>
      <c r="EKY12"/>
      <c r="EKZ12"/>
      <c r="ELA12"/>
      <c r="ELB12"/>
      <c r="ELC12"/>
      <c r="ELD12"/>
      <c r="ELE12"/>
      <c r="ELF12"/>
      <c r="ELG12"/>
      <c r="ELH12"/>
      <c r="ELI12"/>
      <c r="ELJ12"/>
      <c r="ELK12"/>
      <c r="ELL12"/>
      <c r="ELM12"/>
      <c r="ELN12"/>
      <c r="ELO12"/>
      <c r="ELP12"/>
      <c r="ELQ12"/>
      <c r="ELR12"/>
      <c r="ELS12"/>
      <c r="ELT12"/>
      <c r="ELU12"/>
      <c r="ELV12"/>
      <c r="ELW12"/>
      <c r="ELX12"/>
      <c r="ELY12"/>
      <c r="ELZ12"/>
      <c r="EMA12"/>
      <c r="EMB12"/>
      <c r="EMC12"/>
      <c r="EMD12"/>
      <c r="EME12"/>
      <c r="EMF12"/>
      <c r="EMG12"/>
      <c r="EMH12"/>
      <c r="EMI12"/>
      <c r="EMJ12"/>
      <c r="EMK12"/>
      <c r="EML12"/>
      <c r="EMM12"/>
      <c r="EMN12"/>
      <c r="EMO12"/>
      <c r="EMP12"/>
      <c r="EMQ12"/>
      <c r="EMR12"/>
      <c r="EMS12"/>
      <c r="EMT12"/>
      <c r="EMU12"/>
      <c r="EMV12"/>
      <c r="EMW12"/>
      <c r="EMX12"/>
      <c r="EMY12"/>
      <c r="EMZ12"/>
      <c r="ENA12"/>
      <c r="ENB12"/>
      <c r="ENC12"/>
      <c r="END12"/>
      <c r="ENE12"/>
      <c r="ENF12"/>
      <c r="ENG12"/>
      <c r="ENH12"/>
      <c r="ENI12"/>
      <c r="ENJ12"/>
      <c r="ENK12"/>
      <c r="ENL12"/>
      <c r="ENM12"/>
      <c r="ENN12"/>
      <c r="ENO12"/>
      <c r="ENP12"/>
      <c r="ENQ12"/>
      <c r="ENR12"/>
      <c r="ENS12"/>
      <c r="ENT12"/>
      <c r="ENU12"/>
      <c r="ENV12"/>
      <c r="ENW12"/>
      <c r="ENX12"/>
      <c r="ENY12"/>
      <c r="ENZ12"/>
      <c r="EOA12"/>
      <c r="EOB12"/>
      <c r="EOC12"/>
      <c r="EOD12"/>
      <c r="EOE12"/>
      <c r="EOF12"/>
      <c r="EOG12"/>
      <c r="EOH12"/>
      <c r="EOI12"/>
      <c r="EOJ12"/>
      <c r="EOK12"/>
      <c r="EOL12"/>
      <c r="EOM12"/>
      <c r="EON12"/>
      <c r="EOO12"/>
      <c r="EOP12"/>
      <c r="EOQ12"/>
      <c r="EOR12"/>
      <c r="EOS12"/>
      <c r="EOT12"/>
      <c r="EOU12"/>
      <c r="EOV12"/>
      <c r="EOW12"/>
      <c r="EOX12"/>
      <c r="EOY12"/>
      <c r="EOZ12"/>
      <c r="EPA12"/>
      <c r="EPB12"/>
      <c r="EPC12"/>
      <c r="EPD12"/>
      <c r="EPE12"/>
      <c r="EPF12"/>
      <c r="EPG12"/>
      <c r="EPH12"/>
      <c r="EPI12"/>
      <c r="EPJ12"/>
      <c r="EPK12"/>
      <c r="EPL12"/>
      <c r="EPM12"/>
      <c r="EPN12"/>
      <c r="EPO12"/>
      <c r="EPP12"/>
      <c r="EPQ12"/>
      <c r="EPR12"/>
      <c r="EPS12"/>
      <c r="EPT12"/>
      <c r="EPU12"/>
      <c r="EPV12"/>
      <c r="EPW12"/>
      <c r="EPX12"/>
      <c r="EPY12"/>
      <c r="EPZ12"/>
      <c r="EQA12"/>
      <c r="EQB12"/>
      <c r="EQC12"/>
      <c r="EQD12"/>
      <c r="EQE12"/>
      <c r="EQF12"/>
      <c r="EQG12"/>
      <c r="EQH12"/>
      <c r="EQI12"/>
      <c r="EQJ12"/>
      <c r="EQK12"/>
      <c r="EQL12"/>
      <c r="EQM12"/>
      <c r="EQN12"/>
      <c r="EQO12"/>
      <c r="EQP12"/>
      <c r="EQQ12"/>
      <c r="EQR12"/>
      <c r="EQS12"/>
      <c r="EQT12"/>
      <c r="EQU12"/>
      <c r="EQV12"/>
      <c r="EQW12"/>
      <c r="EQX12"/>
      <c r="EQY12"/>
      <c r="EQZ12"/>
      <c r="ERA12"/>
      <c r="ERB12"/>
      <c r="ERC12"/>
      <c r="ERD12"/>
      <c r="ERE12"/>
      <c r="ERF12"/>
      <c r="ERG12"/>
      <c r="ERH12"/>
      <c r="ERI12"/>
      <c r="ERJ12"/>
      <c r="ERK12"/>
      <c r="ERL12"/>
      <c r="ERM12"/>
      <c r="ERN12"/>
      <c r="ERO12"/>
      <c r="ERP12"/>
      <c r="ERQ12"/>
      <c r="ERR12"/>
      <c r="ERS12"/>
      <c r="ERT12"/>
      <c r="ERU12"/>
      <c r="ERV12"/>
      <c r="ERW12"/>
      <c r="ERX12"/>
      <c r="ERY12"/>
      <c r="ERZ12"/>
      <c r="ESA12"/>
      <c r="ESB12"/>
      <c r="ESC12"/>
      <c r="ESD12"/>
      <c r="ESE12"/>
      <c r="ESF12"/>
      <c r="ESG12"/>
      <c r="ESH12"/>
      <c r="ESI12"/>
      <c r="ESJ12"/>
      <c r="ESK12"/>
      <c r="ESL12"/>
      <c r="ESM12"/>
      <c r="ESN12"/>
      <c r="ESO12"/>
      <c r="ESP12"/>
      <c r="ESQ12"/>
      <c r="ESR12"/>
      <c r="ESS12"/>
      <c r="EST12"/>
      <c r="ESU12"/>
      <c r="ESV12"/>
      <c r="ESW12"/>
      <c r="ESX12"/>
      <c r="ESY12"/>
      <c r="ESZ12"/>
      <c r="ETA12"/>
      <c r="ETB12"/>
      <c r="ETC12"/>
      <c r="ETD12"/>
      <c r="ETE12"/>
      <c r="ETF12"/>
      <c r="ETG12"/>
      <c r="ETH12"/>
      <c r="ETI12"/>
      <c r="ETJ12"/>
      <c r="ETK12"/>
      <c r="ETL12"/>
      <c r="ETM12"/>
      <c r="ETN12"/>
      <c r="ETO12"/>
      <c r="ETP12"/>
      <c r="ETQ12"/>
      <c r="ETR12"/>
      <c r="ETS12"/>
      <c r="ETT12"/>
      <c r="ETU12"/>
      <c r="ETV12"/>
      <c r="ETW12"/>
      <c r="ETX12"/>
      <c r="ETY12"/>
      <c r="ETZ12"/>
      <c r="EUA12"/>
      <c r="EUB12"/>
      <c r="EUC12"/>
      <c r="EUD12"/>
      <c r="EUE12"/>
      <c r="EUF12"/>
      <c r="EUG12"/>
      <c r="EUH12"/>
      <c r="EUI12"/>
      <c r="EUJ12"/>
      <c r="EUK12"/>
      <c r="EUL12"/>
      <c r="EUM12"/>
      <c r="EUN12"/>
      <c r="EUO12"/>
      <c r="EUP12"/>
      <c r="EUQ12"/>
      <c r="EUR12"/>
      <c r="EUS12"/>
      <c r="EUT12"/>
      <c r="EUU12"/>
      <c r="EUV12"/>
      <c r="EUW12"/>
      <c r="EUX12"/>
      <c r="EUY12"/>
      <c r="EUZ12"/>
      <c r="EVA12"/>
      <c r="EVB12"/>
      <c r="EVC12"/>
      <c r="EVD12"/>
      <c r="EVE12"/>
      <c r="EVF12"/>
      <c r="EVG12"/>
      <c r="EVH12"/>
      <c r="EVI12"/>
      <c r="EVJ12"/>
      <c r="EVK12"/>
      <c r="EVL12"/>
      <c r="EVM12"/>
      <c r="EVN12"/>
      <c r="EVO12"/>
      <c r="EVP12"/>
      <c r="EVQ12"/>
      <c r="EVR12"/>
      <c r="EVS12"/>
      <c r="EVT12"/>
      <c r="EVU12"/>
      <c r="EVV12"/>
      <c r="EVW12"/>
      <c r="EVX12"/>
      <c r="EVY12"/>
      <c r="EVZ12"/>
      <c r="EWA12"/>
      <c r="EWB12"/>
      <c r="EWC12"/>
      <c r="EWD12"/>
      <c r="EWE12"/>
      <c r="EWF12"/>
      <c r="EWG12"/>
      <c r="EWH12"/>
      <c r="EWI12"/>
      <c r="EWJ12"/>
      <c r="EWK12"/>
      <c r="EWL12"/>
      <c r="EWM12"/>
      <c r="EWN12"/>
      <c r="EWO12"/>
      <c r="EWP12"/>
      <c r="EWQ12"/>
      <c r="EWR12"/>
      <c r="EWS12"/>
      <c r="EWT12"/>
      <c r="EWU12"/>
      <c r="EWV12"/>
      <c r="EWW12"/>
      <c r="EWX12"/>
      <c r="EWY12"/>
      <c r="EWZ12"/>
      <c r="EXA12"/>
      <c r="EXB12"/>
      <c r="EXC12"/>
      <c r="EXD12"/>
      <c r="EXE12"/>
      <c r="EXF12"/>
      <c r="EXG12"/>
      <c r="EXH12"/>
      <c r="EXI12"/>
      <c r="EXJ12"/>
      <c r="EXK12"/>
      <c r="EXL12"/>
      <c r="EXM12"/>
      <c r="EXN12"/>
      <c r="EXO12"/>
      <c r="EXP12"/>
      <c r="EXQ12"/>
      <c r="EXR12"/>
      <c r="EXS12"/>
      <c r="EXT12"/>
      <c r="EXU12"/>
      <c r="EXV12"/>
      <c r="EXW12"/>
      <c r="EXX12"/>
      <c r="EXY12"/>
      <c r="EXZ12"/>
      <c r="EYA12"/>
      <c r="EYB12"/>
      <c r="EYC12"/>
      <c r="EYD12"/>
      <c r="EYE12"/>
      <c r="EYF12"/>
      <c r="EYG12"/>
      <c r="EYH12"/>
      <c r="EYI12"/>
      <c r="EYJ12"/>
      <c r="EYK12"/>
      <c r="EYL12"/>
      <c r="EYM12"/>
      <c r="EYN12"/>
      <c r="EYO12"/>
      <c r="EYP12"/>
      <c r="EYQ12"/>
      <c r="EYR12"/>
      <c r="EYS12"/>
      <c r="EYT12"/>
      <c r="EYU12"/>
      <c r="EYV12"/>
      <c r="EYW12"/>
      <c r="EYX12"/>
      <c r="EYY12"/>
      <c r="EYZ12"/>
      <c r="EZA12"/>
      <c r="EZB12"/>
      <c r="EZC12"/>
      <c r="EZD12"/>
      <c r="EZE12"/>
      <c r="EZF12"/>
      <c r="EZG12"/>
      <c r="EZH12"/>
      <c r="EZI12"/>
      <c r="EZJ12"/>
      <c r="EZK12"/>
      <c r="EZL12"/>
      <c r="EZM12"/>
      <c r="EZN12"/>
      <c r="EZO12"/>
      <c r="EZP12"/>
      <c r="EZQ12"/>
      <c r="EZR12"/>
      <c r="EZS12"/>
      <c r="EZT12"/>
      <c r="EZU12"/>
      <c r="EZV12"/>
      <c r="EZW12"/>
      <c r="EZX12"/>
      <c r="EZY12"/>
      <c r="EZZ12"/>
      <c r="FAA12"/>
      <c r="FAB12"/>
      <c r="FAC12"/>
      <c r="FAD12"/>
      <c r="FAE12"/>
      <c r="FAF12"/>
      <c r="FAG12"/>
      <c r="FAH12"/>
      <c r="FAI12"/>
      <c r="FAJ12"/>
      <c r="FAK12"/>
      <c r="FAL12"/>
      <c r="FAM12"/>
      <c r="FAN12"/>
      <c r="FAO12"/>
      <c r="FAP12"/>
      <c r="FAQ12"/>
      <c r="FAR12"/>
      <c r="FAS12"/>
      <c r="FAT12"/>
      <c r="FAU12"/>
      <c r="FAV12"/>
      <c r="FAW12"/>
      <c r="FAX12"/>
      <c r="FAY12"/>
      <c r="FAZ12"/>
      <c r="FBA12"/>
      <c r="FBB12"/>
      <c r="FBC12"/>
      <c r="FBD12"/>
      <c r="FBE12"/>
      <c r="FBF12"/>
      <c r="FBG12"/>
      <c r="FBH12"/>
      <c r="FBI12"/>
      <c r="FBJ12"/>
      <c r="FBK12"/>
      <c r="FBL12"/>
      <c r="FBM12"/>
      <c r="FBN12"/>
      <c r="FBO12"/>
      <c r="FBP12"/>
      <c r="FBQ12"/>
      <c r="FBR12"/>
      <c r="FBS12"/>
      <c r="FBT12"/>
      <c r="FBU12"/>
      <c r="FBV12"/>
      <c r="FBW12"/>
      <c r="FBX12"/>
      <c r="FBY12"/>
      <c r="FBZ12"/>
      <c r="FCA12"/>
      <c r="FCB12"/>
      <c r="FCC12"/>
      <c r="FCD12"/>
      <c r="FCE12"/>
      <c r="FCF12"/>
      <c r="FCG12"/>
      <c r="FCH12"/>
      <c r="FCI12"/>
      <c r="FCJ12"/>
      <c r="FCK12"/>
      <c r="FCL12"/>
      <c r="FCM12"/>
      <c r="FCN12"/>
      <c r="FCO12"/>
      <c r="FCP12"/>
      <c r="FCQ12"/>
      <c r="FCR12"/>
      <c r="FCS12"/>
      <c r="FCT12"/>
      <c r="FCU12"/>
      <c r="FCV12"/>
      <c r="FCW12"/>
      <c r="FCX12"/>
      <c r="FCY12"/>
      <c r="FCZ12"/>
      <c r="FDA12"/>
      <c r="FDB12"/>
      <c r="FDC12"/>
      <c r="FDD12"/>
      <c r="FDE12"/>
      <c r="FDF12"/>
      <c r="FDG12"/>
      <c r="FDH12"/>
      <c r="FDI12"/>
      <c r="FDJ12"/>
      <c r="FDK12"/>
      <c r="FDL12"/>
      <c r="FDM12"/>
      <c r="FDN12"/>
      <c r="FDO12"/>
      <c r="FDP12"/>
      <c r="FDQ12"/>
      <c r="FDR12"/>
      <c r="FDS12"/>
      <c r="FDT12"/>
      <c r="FDU12"/>
      <c r="FDV12"/>
      <c r="FDW12"/>
      <c r="FDX12"/>
      <c r="FDY12"/>
      <c r="FDZ12"/>
      <c r="FEA12"/>
      <c r="FEB12"/>
      <c r="FEC12"/>
      <c r="FED12"/>
      <c r="FEE12"/>
      <c r="FEF12"/>
      <c r="FEG12"/>
      <c r="FEH12"/>
      <c r="FEI12"/>
      <c r="FEJ12"/>
      <c r="FEK12"/>
      <c r="FEL12"/>
      <c r="FEM12"/>
      <c r="FEN12"/>
      <c r="FEO12"/>
      <c r="FEP12"/>
      <c r="FEQ12"/>
      <c r="FER12"/>
      <c r="FES12"/>
      <c r="FET12"/>
      <c r="FEU12"/>
      <c r="FEV12"/>
      <c r="FEW12"/>
      <c r="FEX12"/>
      <c r="FEY12"/>
      <c r="FEZ12"/>
      <c r="FFA12"/>
      <c r="FFB12"/>
      <c r="FFC12"/>
      <c r="FFD12"/>
      <c r="FFE12"/>
      <c r="FFF12"/>
      <c r="FFG12"/>
      <c r="FFH12"/>
      <c r="FFI12"/>
      <c r="FFJ12"/>
      <c r="FFK12"/>
      <c r="FFL12"/>
      <c r="FFM12"/>
      <c r="FFN12"/>
      <c r="FFO12"/>
      <c r="FFP12"/>
      <c r="FFQ12"/>
      <c r="FFR12"/>
      <c r="FFS12"/>
      <c r="FFT12"/>
      <c r="FFU12"/>
      <c r="FFV12"/>
      <c r="FFW12"/>
      <c r="FFX12"/>
      <c r="FFY12"/>
      <c r="FFZ12"/>
      <c r="FGA12"/>
      <c r="FGB12"/>
      <c r="FGC12"/>
      <c r="FGD12"/>
      <c r="FGE12"/>
      <c r="FGF12"/>
      <c r="FGG12"/>
      <c r="FGH12"/>
      <c r="FGI12"/>
      <c r="FGJ12"/>
      <c r="FGK12"/>
      <c r="FGL12"/>
      <c r="FGM12"/>
      <c r="FGN12"/>
      <c r="FGO12"/>
      <c r="FGP12"/>
      <c r="FGQ12"/>
      <c r="FGR12"/>
      <c r="FGS12"/>
      <c r="FGT12"/>
      <c r="FGU12"/>
      <c r="FGV12"/>
      <c r="FGW12"/>
      <c r="FGX12"/>
      <c r="FGY12"/>
      <c r="FGZ12"/>
      <c r="FHA12"/>
      <c r="FHB12"/>
      <c r="FHC12"/>
      <c r="FHD12"/>
      <c r="FHE12"/>
      <c r="FHF12"/>
      <c r="FHG12"/>
      <c r="FHH12"/>
      <c r="FHI12"/>
      <c r="FHJ12"/>
      <c r="FHK12"/>
      <c r="FHL12"/>
      <c r="FHM12"/>
      <c r="FHN12"/>
      <c r="FHO12"/>
      <c r="FHP12"/>
      <c r="FHQ12"/>
      <c r="FHR12"/>
      <c r="FHS12"/>
      <c r="FHT12"/>
      <c r="FHU12"/>
      <c r="FHV12"/>
      <c r="FHW12"/>
      <c r="FHX12"/>
      <c r="FHY12"/>
      <c r="FHZ12"/>
      <c r="FIA12"/>
      <c r="FIB12"/>
      <c r="FIC12"/>
      <c r="FID12"/>
      <c r="FIE12"/>
      <c r="FIF12"/>
      <c r="FIG12"/>
      <c r="FIH12"/>
      <c r="FII12"/>
      <c r="FIJ12"/>
      <c r="FIK12"/>
      <c r="FIL12"/>
      <c r="FIM12"/>
      <c r="FIN12"/>
      <c r="FIO12"/>
      <c r="FIP12"/>
      <c r="FIQ12"/>
      <c r="FIR12"/>
      <c r="FIS12"/>
      <c r="FIT12"/>
      <c r="FIU12"/>
      <c r="FIV12"/>
      <c r="FIW12"/>
      <c r="FIX12"/>
      <c r="FIY12"/>
      <c r="FIZ12"/>
      <c r="FJA12"/>
      <c r="FJB12"/>
      <c r="FJC12"/>
      <c r="FJD12"/>
      <c r="FJE12"/>
      <c r="FJF12"/>
      <c r="FJG12"/>
      <c r="FJH12"/>
      <c r="FJI12"/>
      <c r="FJJ12"/>
      <c r="FJK12"/>
      <c r="FJL12"/>
      <c r="FJM12"/>
      <c r="FJN12"/>
      <c r="FJO12"/>
      <c r="FJP12"/>
      <c r="FJQ12"/>
      <c r="FJR12"/>
      <c r="FJS12"/>
      <c r="FJT12"/>
      <c r="FJU12"/>
      <c r="FJV12"/>
      <c r="FJW12"/>
      <c r="FJX12"/>
      <c r="FJY12"/>
      <c r="FJZ12"/>
      <c r="FKA12"/>
      <c r="FKB12"/>
      <c r="FKC12"/>
      <c r="FKD12"/>
      <c r="FKE12"/>
      <c r="FKF12"/>
      <c r="FKG12"/>
      <c r="FKH12"/>
      <c r="FKI12"/>
      <c r="FKJ12"/>
      <c r="FKK12"/>
      <c r="FKL12"/>
      <c r="FKM12"/>
      <c r="FKN12"/>
      <c r="FKO12"/>
      <c r="FKP12"/>
      <c r="FKQ12"/>
      <c r="FKR12"/>
      <c r="FKS12"/>
      <c r="FKT12"/>
      <c r="FKU12"/>
      <c r="FKV12"/>
      <c r="FKW12"/>
      <c r="FKX12"/>
      <c r="FKY12"/>
      <c r="FKZ12"/>
      <c r="FLA12"/>
      <c r="FLB12"/>
      <c r="FLC12"/>
      <c r="FLD12"/>
      <c r="FLE12"/>
      <c r="FLF12"/>
      <c r="FLG12"/>
      <c r="FLH12"/>
      <c r="FLI12"/>
      <c r="FLJ12"/>
      <c r="FLK12"/>
      <c r="FLL12"/>
      <c r="FLM12"/>
      <c r="FLN12"/>
      <c r="FLO12"/>
      <c r="FLP12"/>
      <c r="FLQ12"/>
      <c r="FLR12"/>
      <c r="FLS12"/>
      <c r="FLT12"/>
      <c r="FLU12"/>
      <c r="FLV12"/>
      <c r="FLW12"/>
      <c r="FLX12"/>
      <c r="FLY12"/>
      <c r="FLZ12"/>
      <c r="FMA12"/>
      <c r="FMB12"/>
      <c r="FMC12"/>
      <c r="FMD12"/>
      <c r="FME12"/>
      <c r="FMF12"/>
      <c r="FMG12"/>
      <c r="FMH12"/>
      <c r="FMI12"/>
      <c r="FMJ12"/>
      <c r="FMK12"/>
      <c r="FML12"/>
      <c r="FMM12"/>
      <c r="FMN12"/>
      <c r="FMO12"/>
      <c r="FMP12"/>
      <c r="FMQ12"/>
      <c r="FMR12"/>
      <c r="FMS12"/>
      <c r="FMT12"/>
      <c r="FMU12"/>
      <c r="FMV12"/>
      <c r="FMW12"/>
      <c r="FMX12"/>
      <c r="FMY12"/>
      <c r="FMZ12"/>
      <c r="FNA12"/>
      <c r="FNB12"/>
      <c r="FNC12"/>
      <c r="FND12"/>
      <c r="FNE12"/>
      <c r="FNF12"/>
      <c r="FNG12"/>
      <c r="FNH12"/>
      <c r="FNI12"/>
      <c r="FNJ12"/>
      <c r="FNK12"/>
      <c r="FNL12"/>
      <c r="FNM12"/>
      <c r="FNN12"/>
      <c r="FNO12"/>
      <c r="FNP12"/>
      <c r="FNQ12"/>
      <c r="FNR12"/>
      <c r="FNS12"/>
      <c r="FNT12"/>
      <c r="FNU12"/>
      <c r="FNV12"/>
      <c r="FNW12"/>
      <c r="FNX12"/>
      <c r="FNY12"/>
      <c r="FNZ12"/>
      <c r="FOA12"/>
      <c r="FOB12"/>
      <c r="FOC12"/>
      <c r="FOD12"/>
      <c r="FOE12"/>
      <c r="FOF12"/>
      <c r="FOG12"/>
      <c r="FOH12"/>
      <c r="FOI12"/>
      <c r="FOJ12"/>
      <c r="FOK12"/>
      <c r="FOL12"/>
      <c r="FOM12"/>
      <c r="FON12"/>
      <c r="FOO12"/>
      <c r="FOP12"/>
      <c r="FOQ12"/>
      <c r="FOR12"/>
      <c r="FOS12"/>
      <c r="FOT12"/>
      <c r="FOU12"/>
      <c r="FOV12"/>
      <c r="FOW12"/>
      <c r="FOX12"/>
      <c r="FOY12"/>
      <c r="FOZ12"/>
      <c r="FPA12"/>
      <c r="FPB12"/>
      <c r="FPC12"/>
      <c r="FPD12"/>
      <c r="FPE12"/>
      <c r="FPF12"/>
      <c r="FPG12"/>
      <c r="FPH12"/>
      <c r="FPI12"/>
      <c r="FPJ12"/>
      <c r="FPK12"/>
      <c r="FPL12"/>
      <c r="FPM12"/>
      <c r="FPN12"/>
      <c r="FPO12"/>
      <c r="FPP12"/>
      <c r="FPQ12"/>
      <c r="FPR12"/>
      <c r="FPS12"/>
      <c r="FPT12"/>
      <c r="FPU12"/>
      <c r="FPV12"/>
      <c r="FPW12"/>
      <c r="FPX12"/>
      <c r="FPY12"/>
      <c r="FPZ12"/>
      <c r="FQA12"/>
      <c r="FQB12"/>
      <c r="FQC12"/>
      <c r="FQD12"/>
      <c r="FQE12"/>
      <c r="FQF12"/>
      <c r="FQG12"/>
      <c r="FQH12"/>
      <c r="FQI12"/>
      <c r="FQJ12"/>
      <c r="FQK12"/>
      <c r="FQL12"/>
      <c r="FQM12"/>
      <c r="FQN12"/>
      <c r="FQO12"/>
      <c r="FQP12"/>
      <c r="FQQ12"/>
      <c r="FQR12"/>
      <c r="FQS12"/>
      <c r="FQT12"/>
      <c r="FQU12"/>
      <c r="FQV12"/>
      <c r="FQW12"/>
      <c r="FQX12"/>
      <c r="FQY12"/>
      <c r="FQZ12"/>
      <c r="FRA12"/>
      <c r="FRB12"/>
      <c r="FRC12"/>
      <c r="FRD12"/>
      <c r="FRE12"/>
      <c r="FRF12"/>
      <c r="FRG12"/>
      <c r="FRH12"/>
      <c r="FRI12"/>
      <c r="FRJ12"/>
      <c r="FRK12"/>
      <c r="FRL12"/>
      <c r="FRM12"/>
      <c r="FRN12"/>
      <c r="FRO12"/>
      <c r="FRP12"/>
      <c r="FRQ12"/>
      <c r="FRR12"/>
      <c r="FRS12"/>
      <c r="FRT12"/>
      <c r="FRU12"/>
      <c r="FRV12"/>
      <c r="FRW12"/>
      <c r="FRX12"/>
      <c r="FRY12"/>
      <c r="FRZ12"/>
      <c r="FSA12"/>
      <c r="FSB12"/>
      <c r="FSC12"/>
      <c r="FSD12"/>
      <c r="FSE12"/>
      <c r="FSF12"/>
      <c r="FSG12"/>
      <c r="FSH12"/>
      <c r="FSI12"/>
      <c r="FSJ12"/>
      <c r="FSK12"/>
      <c r="FSL12"/>
      <c r="FSM12"/>
      <c r="FSN12"/>
      <c r="FSO12"/>
      <c r="FSP12"/>
      <c r="FSQ12"/>
      <c r="FSR12"/>
      <c r="FSS12"/>
      <c r="FST12"/>
      <c r="FSU12"/>
      <c r="FSV12"/>
      <c r="FSW12"/>
      <c r="FSX12"/>
      <c r="FSY12"/>
      <c r="FSZ12"/>
      <c r="FTA12"/>
      <c r="FTB12"/>
      <c r="FTC12"/>
      <c r="FTD12"/>
      <c r="FTE12"/>
      <c r="FTF12"/>
      <c r="FTG12"/>
      <c r="FTH12"/>
      <c r="FTI12"/>
      <c r="FTJ12"/>
      <c r="FTK12"/>
      <c r="FTL12"/>
      <c r="FTM12"/>
      <c r="FTN12"/>
      <c r="FTO12"/>
      <c r="FTP12"/>
      <c r="FTQ12"/>
      <c r="FTR12"/>
      <c r="FTS12"/>
      <c r="FTT12"/>
      <c r="FTU12"/>
      <c r="FTV12"/>
      <c r="FTW12"/>
      <c r="FTX12"/>
      <c r="FTY12"/>
      <c r="FTZ12"/>
      <c r="FUA12"/>
      <c r="FUB12"/>
      <c r="FUC12"/>
      <c r="FUD12"/>
      <c r="FUE12"/>
      <c r="FUF12"/>
      <c r="FUG12"/>
      <c r="FUH12"/>
      <c r="FUI12"/>
      <c r="FUJ12"/>
      <c r="FUK12"/>
      <c r="FUL12"/>
      <c r="FUM12"/>
      <c r="FUN12"/>
      <c r="FUO12"/>
      <c r="FUP12"/>
      <c r="FUQ12"/>
      <c r="FUR12"/>
      <c r="FUS12"/>
      <c r="FUT12"/>
      <c r="FUU12"/>
      <c r="FUV12"/>
      <c r="FUW12"/>
      <c r="FUX12"/>
      <c r="FUY12"/>
      <c r="FUZ12"/>
      <c r="FVA12"/>
      <c r="FVB12"/>
      <c r="FVC12"/>
      <c r="FVD12"/>
      <c r="FVE12"/>
      <c r="FVF12"/>
      <c r="FVG12"/>
      <c r="FVH12"/>
      <c r="FVI12"/>
      <c r="FVJ12"/>
      <c r="FVK12"/>
      <c r="FVL12"/>
      <c r="FVM12"/>
      <c r="FVN12"/>
      <c r="FVO12"/>
      <c r="FVP12"/>
      <c r="FVQ12"/>
      <c r="FVR12"/>
      <c r="FVS12"/>
      <c r="FVT12"/>
      <c r="FVU12"/>
      <c r="FVV12"/>
      <c r="FVW12"/>
      <c r="FVX12"/>
      <c r="FVY12"/>
      <c r="FVZ12"/>
      <c r="FWA12"/>
      <c r="FWB12"/>
      <c r="FWC12"/>
      <c r="FWD12"/>
      <c r="FWE12"/>
      <c r="FWF12"/>
      <c r="FWG12"/>
      <c r="FWH12"/>
      <c r="FWI12"/>
      <c r="FWJ12"/>
      <c r="FWK12"/>
      <c r="FWL12"/>
      <c r="FWM12"/>
      <c r="FWN12"/>
      <c r="FWO12"/>
      <c r="FWP12"/>
      <c r="FWQ12"/>
      <c r="FWR12"/>
      <c r="FWS12"/>
      <c r="FWT12"/>
      <c r="FWU12"/>
      <c r="FWV12"/>
      <c r="FWW12"/>
      <c r="FWX12"/>
      <c r="FWY12"/>
      <c r="FWZ12"/>
      <c r="FXA12"/>
      <c r="FXB12"/>
      <c r="FXC12"/>
      <c r="FXD12"/>
      <c r="FXE12"/>
      <c r="FXF12"/>
      <c r="FXG12"/>
      <c r="FXH12"/>
      <c r="FXI12"/>
      <c r="FXJ12"/>
      <c r="FXK12"/>
      <c r="FXL12"/>
      <c r="FXM12"/>
      <c r="FXN12"/>
      <c r="FXO12"/>
      <c r="FXP12"/>
      <c r="FXQ12"/>
      <c r="FXR12"/>
      <c r="FXS12"/>
      <c r="FXT12"/>
      <c r="FXU12"/>
      <c r="FXV12"/>
      <c r="FXW12"/>
      <c r="FXX12"/>
      <c r="FXY12"/>
      <c r="FXZ12"/>
      <c r="FYA12"/>
      <c r="FYB12"/>
      <c r="FYC12"/>
      <c r="FYD12"/>
      <c r="FYE12"/>
      <c r="FYF12"/>
      <c r="FYG12"/>
      <c r="FYH12"/>
      <c r="FYI12"/>
      <c r="FYJ12"/>
      <c r="FYK12"/>
      <c r="FYL12"/>
      <c r="FYM12"/>
      <c r="FYN12"/>
      <c r="FYO12"/>
      <c r="FYP12"/>
      <c r="FYQ12"/>
      <c r="FYR12"/>
      <c r="FYS12"/>
      <c r="FYT12"/>
      <c r="FYU12"/>
      <c r="FYV12"/>
      <c r="FYW12"/>
      <c r="FYX12"/>
      <c r="FYY12"/>
      <c r="FYZ12"/>
      <c r="FZA12"/>
      <c r="FZB12"/>
      <c r="FZC12"/>
      <c r="FZD12"/>
      <c r="FZE12"/>
      <c r="FZF12"/>
      <c r="FZG12"/>
      <c r="FZH12"/>
      <c r="FZI12"/>
      <c r="FZJ12"/>
      <c r="FZK12"/>
      <c r="FZL12"/>
      <c r="FZM12"/>
      <c r="FZN12"/>
      <c r="FZO12"/>
      <c r="FZP12"/>
      <c r="FZQ12"/>
      <c r="FZR12"/>
      <c r="FZS12"/>
      <c r="FZT12"/>
      <c r="FZU12"/>
      <c r="FZV12"/>
      <c r="FZW12"/>
      <c r="FZX12"/>
      <c r="FZY12"/>
      <c r="FZZ12"/>
      <c r="GAA12"/>
      <c r="GAB12"/>
      <c r="GAC12"/>
      <c r="GAD12"/>
      <c r="GAE12"/>
      <c r="GAF12"/>
      <c r="GAG12"/>
      <c r="GAH12"/>
      <c r="GAI12"/>
      <c r="GAJ12"/>
      <c r="GAK12"/>
      <c r="GAL12"/>
      <c r="GAM12"/>
      <c r="GAN12"/>
      <c r="GAO12"/>
      <c r="GAP12"/>
      <c r="GAQ12"/>
      <c r="GAR12"/>
      <c r="GAS12"/>
      <c r="GAT12"/>
      <c r="GAU12"/>
      <c r="GAV12"/>
      <c r="GAW12"/>
      <c r="GAX12"/>
      <c r="GAY12"/>
      <c r="GAZ12"/>
      <c r="GBA12"/>
      <c r="GBB12"/>
      <c r="GBC12"/>
      <c r="GBD12"/>
      <c r="GBE12"/>
      <c r="GBF12"/>
      <c r="GBG12"/>
      <c r="GBH12"/>
      <c r="GBI12"/>
      <c r="GBJ12"/>
      <c r="GBK12"/>
      <c r="GBL12"/>
      <c r="GBM12"/>
      <c r="GBN12"/>
      <c r="GBO12"/>
      <c r="GBP12"/>
      <c r="GBQ12"/>
      <c r="GBR12"/>
      <c r="GBS12"/>
      <c r="GBT12"/>
      <c r="GBU12"/>
      <c r="GBV12"/>
      <c r="GBW12"/>
      <c r="GBX12"/>
      <c r="GBY12"/>
      <c r="GBZ12"/>
      <c r="GCA12"/>
      <c r="GCB12"/>
      <c r="GCC12"/>
      <c r="GCD12"/>
      <c r="GCE12"/>
      <c r="GCF12"/>
      <c r="GCG12"/>
      <c r="GCH12"/>
      <c r="GCI12"/>
      <c r="GCJ12"/>
      <c r="GCK12"/>
      <c r="GCL12"/>
      <c r="GCM12"/>
      <c r="GCN12"/>
      <c r="GCO12"/>
      <c r="GCP12"/>
      <c r="GCQ12"/>
      <c r="GCR12"/>
      <c r="GCS12"/>
      <c r="GCT12"/>
      <c r="GCU12"/>
      <c r="GCV12"/>
      <c r="GCW12"/>
      <c r="GCX12"/>
      <c r="GCY12"/>
      <c r="GCZ12"/>
      <c r="GDA12"/>
      <c r="GDB12"/>
      <c r="GDC12"/>
      <c r="GDD12"/>
      <c r="GDE12"/>
      <c r="GDF12"/>
      <c r="GDG12"/>
      <c r="GDH12"/>
      <c r="GDI12"/>
      <c r="GDJ12"/>
      <c r="GDK12"/>
      <c r="GDL12"/>
      <c r="GDM12"/>
      <c r="GDN12"/>
      <c r="GDO12"/>
      <c r="GDP12"/>
      <c r="GDQ12"/>
      <c r="GDR12"/>
      <c r="GDS12"/>
      <c r="GDT12"/>
      <c r="GDU12"/>
      <c r="GDV12"/>
      <c r="GDW12"/>
      <c r="GDX12"/>
      <c r="GDY12"/>
      <c r="GDZ12"/>
      <c r="GEA12"/>
      <c r="GEB12"/>
      <c r="GEC12"/>
      <c r="GED12"/>
      <c r="GEE12"/>
      <c r="GEF12"/>
      <c r="GEG12"/>
      <c r="GEH12"/>
      <c r="GEI12"/>
      <c r="GEJ12"/>
      <c r="GEK12"/>
      <c r="GEL12"/>
      <c r="GEM12"/>
      <c r="GEN12"/>
      <c r="GEO12"/>
      <c r="GEP12"/>
      <c r="GEQ12"/>
      <c r="GER12"/>
      <c r="GES12"/>
      <c r="GET12"/>
      <c r="GEU12"/>
      <c r="GEV12"/>
      <c r="GEW12"/>
      <c r="GEX12"/>
      <c r="GEY12"/>
      <c r="GEZ12"/>
      <c r="GFA12"/>
      <c r="GFB12"/>
      <c r="GFC12"/>
      <c r="GFD12"/>
      <c r="GFE12"/>
      <c r="GFF12"/>
      <c r="GFG12"/>
      <c r="GFH12"/>
      <c r="GFI12"/>
      <c r="GFJ12"/>
      <c r="GFK12"/>
      <c r="GFL12"/>
      <c r="GFM12"/>
      <c r="GFN12"/>
      <c r="GFO12"/>
      <c r="GFP12"/>
      <c r="GFQ12"/>
      <c r="GFR12"/>
      <c r="GFS12"/>
      <c r="GFT12"/>
      <c r="GFU12"/>
      <c r="GFV12"/>
      <c r="GFW12"/>
      <c r="GFX12"/>
      <c r="GFY12"/>
      <c r="GFZ12"/>
      <c r="GGA12"/>
      <c r="GGB12"/>
      <c r="GGC12"/>
      <c r="GGD12"/>
      <c r="GGE12"/>
      <c r="GGF12"/>
      <c r="GGG12"/>
      <c r="GGH12"/>
      <c r="GGI12"/>
      <c r="GGJ12"/>
      <c r="GGK12"/>
      <c r="GGL12"/>
      <c r="GGM12"/>
      <c r="GGN12"/>
      <c r="GGO12"/>
      <c r="GGP12"/>
      <c r="GGQ12"/>
      <c r="GGR12"/>
      <c r="GGS12"/>
      <c r="GGT12"/>
      <c r="GGU12"/>
      <c r="GGV12"/>
      <c r="GGW12"/>
      <c r="GGX12"/>
      <c r="GGY12"/>
      <c r="GGZ12"/>
      <c r="GHA12"/>
      <c r="GHB12"/>
      <c r="GHC12"/>
      <c r="GHD12"/>
      <c r="GHE12"/>
      <c r="GHF12"/>
      <c r="GHG12"/>
      <c r="GHH12"/>
      <c r="GHI12"/>
      <c r="GHJ12"/>
      <c r="GHK12"/>
      <c r="GHL12"/>
      <c r="GHM12"/>
      <c r="GHN12"/>
      <c r="GHO12"/>
      <c r="GHP12"/>
      <c r="GHQ12"/>
      <c r="GHR12"/>
      <c r="GHS12"/>
      <c r="GHT12"/>
      <c r="GHU12"/>
      <c r="GHV12"/>
      <c r="GHW12"/>
      <c r="GHX12"/>
      <c r="GHY12"/>
      <c r="GHZ12"/>
      <c r="GIA12"/>
      <c r="GIB12"/>
      <c r="GIC12"/>
      <c r="GID12"/>
      <c r="GIE12"/>
      <c r="GIF12"/>
      <c r="GIG12"/>
      <c r="GIH12"/>
      <c r="GII12"/>
      <c r="GIJ12"/>
      <c r="GIK12"/>
      <c r="GIL12"/>
      <c r="GIM12"/>
      <c r="GIN12"/>
      <c r="GIO12"/>
      <c r="GIP12"/>
      <c r="GIQ12"/>
      <c r="GIR12"/>
      <c r="GIS12"/>
      <c r="GIT12"/>
      <c r="GIU12"/>
      <c r="GIV12"/>
      <c r="GIW12"/>
      <c r="GIX12"/>
      <c r="GIY12"/>
      <c r="GIZ12"/>
      <c r="GJA12"/>
      <c r="GJB12"/>
      <c r="GJC12"/>
      <c r="GJD12"/>
      <c r="GJE12"/>
      <c r="GJF12"/>
      <c r="GJG12"/>
      <c r="GJH12"/>
      <c r="GJI12"/>
      <c r="GJJ12"/>
      <c r="GJK12"/>
      <c r="GJL12"/>
      <c r="GJM12"/>
      <c r="GJN12"/>
      <c r="GJO12"/>
      <c r="GJP12"/>
      <c r="GJQ12"/>
      <c r="GJR12"/>
      <c r="GJS12"/>
      <c r="GJT12"/>
      <c r="GJU12"/>
      <c r="GJV12"/>
      <c r="GJW12"/>
      <c r="GJX12"/>
      <c r="GJY12"/>
      <c r="GJZ12"/>
      <c r="GKA12"/>
      <c r="GKB12"/>
      <c r="GKC12"/>
      <c r="GKD12"/>
      <c r="GKE12"/>
      <c r="GKF12"/>
      <c r="GKG12"/>
      <c r="GKH12"/>
      <c r="GKI12"/>
      <c r="GKJ12"/>
      <c r="GKK12"/>
      <c r="GKL12"/>
      <c r="GKM12"/>
      <c r="GKN12"/>
      <c r="GKO12"/>
      <c r="GKP12"/>
      <c r="GKQ12"/>
      <c r="GKR12"/>
      <c r="GKS12"/>
      <c r="GKT12"/>
      <c r="GKU12"/>
      <c r="GKV12"/>
      <c r="GKW12"/>
      <c r="GKX12"/>
      <c r="GKY12"/>
      <c r="GKZ12"/>
      <c r="GLA12"/>
      <c r="GLB12"/>
      <c r="GLC12"/>
      <c r="GLD12"/>
      <c r="GLE12"/>
      <c r="GLF12"/>
      <c r="GLG12"/>
      <c r="GLH12"/>
      <c r="GLI12"/>
      <c r="GLJ12"/>
      <c r="GLK12"/>
      <c r="GLL12"/>
      <c r="GLM12"/>
      <c r="GLN12"/>
      <c r="GLO12"/>
      <c r="GLP12"/>
      <c r="GLQ12"/>
      <c r="GLR12"/>
      <c r="GLS12"/>
      <c r="GLT12"/>
      <c r="GLU12"/>
      <c r="GLV12"/>
      <c r="GLW12"/>
      <c r="GLX12"/>
      <c r="GLY12"/>
      <c r="GLZ12"/>
      <c r="GMA12"/>
      <c r="GMB12"/>
      <c r="GMC12"/>
      <c r="GMD12"/>
      <c r="GME12"/>
      <c r="GMF12"/>
      <c r="GMG12"/>
      <c r="GMH12"/>
      <c r="GMI12"/>
      <c r="GMJ12"/>
      <c r="GMK12"/>
      <c r="GML12"/>
      <c r="GMM12"/>
      <c r="GMN12"/>
      <c r="GMO12"/>
      <c r="GMP12"/>
      <c r="GMQ12"/>
      <c r="GMR12"/>
      <c r="GMS12"/>
      <c r="GMT12"/>
      <c r="GMU12"/>
      <c r="GMV12"/>
      <c r="GMW12"/>
      <c r="GMX12"/>
      <c r="GMY12"/>
      <c r="GMZ12"/>
      <c r="GNA12"/>
      <c r="GNB12"/>
      <c r="GNC12"/>
      <c r="GND12"/>
      <c r="GNE12"/>
      <c r="GNF12"/>
      <c r="GNG12"/>
      <c r="GNH12"/>
      <c r="GNI12"/>
      <c r="GNJ12"/>
      <c r="GNK12"/>
      <c r="GNL12"/>
      <c r="GNM12"/>
      <c r="GNN12"/>
      <c r="GNO12"/>
      <c r="GNP12"/>
      <c r="GNQ12"/>
      <c r="GNR12"/>
      <c r="GNS12"/>
      <c r="GNT12"/>
      <c r="GNU12"/>
      <c r="GNV12"/>
      <c r="GNW12"/>
      <c r="GNX12"/>
      <c r="GNY12"/>
      <c r="GNZ12"/>
      <c r="GOA12"/>
      <c r="GOB12"/>
      <c r="GOC12"/>
      <c r="GOD12"/>
      <c r="GOE12"/>
      <c r="GOF12"/>
      <c r="GOG12"/>
      <c r="GOH12"/>
      <c r="GOI12"/>
      <c r="GOJ12"/>
      <c r="GOK12"/>
      <c r="GOL12"/>
      <c r="GOM12"/>
      <c r="GON12"/>
      <c r="GOO12"/>
      <c r="GOP12"/>
      <c r="GOQ12"/>
      <c r="GOR12"/>
      <c r="GOS12"/>
      <c r="GOT12"/>
      <c r="GOU12"/>
      <c r="GOV12"/>
      <c r="GOW12"/>
      <c r="GOX12"/>
      <c r="GOY12"/>
      <c r="GOZ12"/>
      <c r="GPA12"/>
      <c r="GPB12"/>
      <c r="GPC12"/>
      <c r="GPD12"/>
      <c r="GPE12"/>
      <c r="GPF12"/>
      <c r="GPG12"/>
      <c r="GPH12"/>
      <c r="GPI12"/>
      <c r="GPJ12"/>
      <c r="GPK12"/>
      <c r="GPL12"/>
      <c r="GPM12"/>
      <c r="GPN12"/>
      <c r="GPO12"/>
      <c r="GPP12"/>
      <c r="GPQ12"/>
      <c r="GPR12"/>
      <c r="GPS12"/>
      <c r="GPT12"/>
      <c r="GPU12"/>
      <c r="GPV12"/>
      <c r="GPW12"/>
      <c r="GPX12"/>
      <c r="GPY12"/>
      <c r="GPZ12"/>
      <c r="GQA12"/>
      <c r="GQB12"/>
      <c r="GQC12"/>
      <c r="GQD12"/>
      <c r="GQE12"/>
      <c r="GQF12"/>
      <c r="GQG12"/>
      <c r="GQH12"/>
      <c r="GQI12"/>
      <c r="GQJ12"/>
      <c r="GQK12"/>
      <c r="GQL12"/>
      <c r="GQM12"/>
      <c r="GQN12"/>
      <c r="GQO12"/>
      <c r="GQP12"/>
      <c r="GQQ12"/>
      <c r="GQR12"/>
      <c r="GQS12"/>
      <c r="GQT12"/>
      <c r="GQU12"/>
      <c r="GQV12"/>
      <c r="GQW12"/>
      <c r="GQX12"/>
      <c r="GQY12"/>
      <c r="GQZ12"/>
      <c r="GRA12"/>
      <c r="GRB12"/>
      <c r="GRC12"/>
      <c r="GRD12"/>
      <c r="GRE12"/>
      <c r="GRF12"/>
      <c r="GRG12"/>
      <c r="GRH12"/>
      <c r="GRI12"/>
      <c r="GRJ12"/>
      <c r="GRK12"/>
      <c r="GRL12"/>
      <c r="GRM12"/>
      <c r="GRN12"/>
      <c r="GRO12"/>
      <c r="GRP12"/>
      <c r="GRQ12"/>
      <c r="GRR12"/>
      <c r="GRS12"/>
      <c r="GRT12"/>
      <c r="GRU12"/>
      <c r="GRV12"/>
      <c r="GRW12"/>
      <c r="GRX12"/>
      <c r="GRY12"/>
      <c r="GRZ12"/>
      <c r="GSA12"/>
      <c r="GSB12"/>
      <c r="GSC12"/>
      <c r="GSD12"/>
      <c r="GSE12"/>
      <c r="GSF12"/>
      <c r="GSG12"/>
      <c r="GSH12"/>
      <c r="GSI12"/>
      <c r="GSJ12"/>
      <c r="GSK12"/>
      <c r="GSL12"/>
      <c r="GSM12"/>
      <c r="GSN12"/>
      <c r="GSO12"/>
      <c r="GSP12"/>
      <c r="GSQ12"/>
      <c r="GSR12"/>
      <c r="GSS12"/>
      <c r="GST12"/>
      <c r="GSU12"/>
      <c r="GSV12"/>
      <c r="GSW12"/>
      <c r="GSX12"/>
      <c r="GSY12"/>
      <c r="GSZ12"/>
      <c r="GTA12"/>
      <c r="GTB12"/>
      <c r="GTC12"/>
      <c r="GTD12"/>
      <c r="GTE12"/>
      <c r="GTF12"/>
      <c r="GTG12"/>
      <c r="GTH12"/>
      <c r="GTI12"/>
      <c r="GTJ12"/>
      <c r="GTK12"/>
      <c r="GTL12"/>
      <c r="GTM12"/>
      <c r="GTN12"/>
      <c r="GTO12"/>
      <c r="GTP12"/>
      <c r="GTQ12"/>
      <c r="GTR12"/>
      <c r="GTS12"/>
      <c r="GTT12"/>
      <c r="GTU12"/>
      <c r="GTV12"/>
      <c r="GTW12"/>
      <c r="GTX12"/>
      <c r="GTY12"/>
      <c r="GTZ12"/>
      <c r="GUA12"/>
      <c r="GUB12"/>
      <c r="GUC12"/>
      <c r="GUD12"/>
      <c r="GUE12"/>
      <c r="GUF12"/>
      <c r="GUG12"/>
      <c r="GUH12"/>
      <c r="GUI12"/>
      <c r="GUJ12"/>
      <c r="GUK12"/>
      <c r="GUL12"/>
      <c r="GUM12"/>
      <c r="GUN12"/>
      <c r="GUO12"/>
      <c r="GUP12"/>
      <c r="GUQ12"/>
      <c r="GUR12"/>
      <c r="GUS12"/>
      <c r="GUT12"/>
      <c r="GUU12"/>
      <c r="GUV12"/>
      <c r="GUW12"/>
      <c r="GUX12"/>
      <c r="GUY12"/>
      <c r="GUZ12"/>
      <c r="GVA12"/>
      <c r="GVB12"/>
      <c r="GVC12"/>
      <c r="GVD12"/>
      <c r="GVE12"/>
      <c r="GVF12"/>
      <c r="GVG12"/>
      <c r="GVH12"/>
      <c r="GVI12"/>
      <c r="GVJ12"/>
      <c r="GVK12"/>
      <c r="GVL12"/>
      <c r="GVM12"/>
      <c r="GVN12"/>
      <c r="GVO12"/>
      <c r="GVP12"/>
      <c r="GVQ12"/>
      <c r="GVR12"/>
      <c r="GVS12"/>
      <c r="GVT12"/>
      <c r="GVU12"/>
      <c r="GVV12"/>
      <c r="GVW12"/>
      <c r="GVX12"/>
      <c r="GVY12"/>
      <c r="GVZ12"/>
      <c r="GWA12"/>
      <c r="GWB12"/>
      <c r="GWC12"/>
      <c r="GWD12"/>
      <c r="GWE12"/>
      <c r="GWF12"/>
      <c r="GWG12"/>
      <c r="GWH12"/>
      <c r="GWI12"/>
      <c r="GWJ12"/>
      <c r="GWK12"/>
      <c r="GWL12"/>
      <c r="GWM12"/>
      <c r="GWN12"/>
      <c r="GWO12"/>
      <c r="GWP12"/>
      <c r="GWQ12"/>
      <c r="GWR12"/>
      <c r="GWS12"/>
      <c r="GWT12"/>
      <c r="GWU12"/>
      <c r="GWV12"/>
      <c r="GWW12"/>
      <c r="GWX12"/>
      <c r="GWY12"/>
      <c r="GWZ12"/>
      <c r="GXA12"/>
      <c r="GXB12"/>
      <c r="GXC12"/>
      <c r="GXD12"/>
      <c r="GXE12"/>
      <c r="GXF12"/>
      <c r="GXG12"/>
      <c r="GXH12"/>
      <c r="GXI12"/>
      <c r="GXJ12"/>
      <c r="GXK12"/>
      <c r="GXL12"/>
      <c r="GXM12"/>
      <c r="GXN12"/>
      <c r="GXO12"/>
      <c r="GXP12"/>
      <c r="GXQ12"/>
      <c r="GXR12"/>
      <c r="GXS12"/>
      <c r="GXT12"/>
      <c r="GXU12"/>
      <c r="GXV12"/>
      <c r="GXW12"/>
      <c r="GXX12"/>
      <c r="GXY12"/>
      <c r="GXZ12"/>
      <c r="GYA12"/>
      <c r="GYB12"/>
      <c r="GYC12"/>
      <c r="GYD12"/>
      <c r="GYE12"/>
      <c r="GYF12"/>
      <c r="GYG12"/>
      <c r="GYH12"/>
      <c r="GYI12"/>
      <c r="GYJ12"/>
      <c r="GYK12"/>
      <c r="GYL12"/>
      <c r="GYM12"/>
      <c r="GYN12"/>
      <c r="GYO12"/>
      <c r="GYP12"/>
      <c r="GYQ12"/>
      <c r="GYR12"/>
      <c r="GYS12"/>
      <c r="GYT12"/>
      <c r="GYU12"/>
      <c r="GYV12"/>
      <c r="GYW12"/>
      <c r="GYX12"/>
      <c r="GYY12"/>
      <c r="GYZ12"/>
      <c r="GZA12"/>
      <c r="GZB12"/>
      <c r="GZC12"/>
      <c r="GZD12"/>
      <c r="GZE12"/>
      <c r="GZF12"/>
      <c r="GZG12"/>
      <c r="GZH12"/>
      <c r="GZI12"/>
      <c r="GZJ12"/>
      <c r="GZK12"/>
      <c r="GZL12"/>
      <c r="GZM12"/>
      <c r="GZN12"/>
      <c r="GZO12"/>
      <c r="GZP12"/>
      <c r="GZQ12"/>
      <c r="GZR12"/>
      <c r="GZS12"/>
      <c r="GZT12"/>
      <c r="GZU12"/>
      <c r="GZV12"/>
      <c r="GZW12"/>
      <c r="GZX12"/>
      <c r="GZY12"/>
      <c r="GZZ12"/>
      <c r="HAA12"/>
      <c r="HAB12"/>
      <c r="HAC12"/>
      <c r="HAD12"/>
      <c r="HAE12"/>
      <c r="HAF12"/>
      <c r="HAG12"/>
      <c r="HAH12"/>
      <c r="HAI12"/>
      <c r="HAJ12"/>
      <c r="HAK12"/>
      <c r="HAL12"/>
      <c r="HAM12"/>
      <c r="HAN12"/>
      <c r="HAO12"/>
      <c r="HAP12"/>
      <c r="HAQ12"/>
      <c r="HAR12"/>
      <c r="HAS12"/>
      <c r="HAT12"/>
      <c r="HAU12"/>
      <c r="HAV12"/>
      <c r="HAW12"/>
      <c r="HAX12"/>
      <c r="HAY12"/>
      <c r="HAZ12"/>
      <c r="HBA12"/>
      <c r="HBB12"/>
      <c r="HBC12"/>
      <c r="HBD12"/>
      <c r="HBE12"/>
      <c r="HBF12"/>
      <c r="HBG12"/>
      <c r="HBH12"/>
      <c r="HBI12"/>
      <c r="HBJ12"/>
      <c r="HBK12"/>
      <c r="HBL12"/>
      <c r="HBM12"/>
      <c r="HBN12"/>
      <c r="HBO12"/>
      <c r="HBP12"/>
      <c r="HBQ12"/>
      <c r="HBR12"/>
      <c r="HBS12"/>
      <c r="HBT12"/>
      <c r="HBU12"/>
      <c r="HBV12"/>
      <c r="HBW12"/>
      <c r="HBX12"/>
      <c r="HBY12"/>
      <c r="HBZ12"/>
      <c r="HCA12"/>
      <c r="HCB12"/>
      <c r="HCC12"/>
      <c r="HCD12"/>
      <c r="HCE12"/>
      <c r="HCF12"/>
      <c r="HCG12"/>
      <c r="HCH12"/>
      <c r="HCI12"/>
      <c r="HCJ12"/>
      <c r="HCK12"/>
      <c r="HCL12"/>
      <c r="HCM12"/>
      <c r="HCN12"/>
      <c r="HCO12"/>
      <c r="HCP12"/>
      <c r="HCQ12"/>
      <c r="HCR12"/>
      <c r="HCS12"/>
      <c r="HCT12"/>
      <c r="HCU12"/>
      <c r="HCV12"/>
      <c r="HCW12"/>
      <c r="HCX12"/>
      <c r="HCY12"/>
      <c r="HCZ12"/>
      <c r="HDA12"/>
      <c r="HDB12"/>
      <c r="HDC12"/>
      <c r="HDD12"/>
      <c r="HDE12"/>
      <c r="HDF12"/>
      <c r="HDG12"/>
      <c r="HDH12"/>
      <c r="HDI12"/>
      <c r="HDJ12"/>
      <c r="HDK12"/>
      <c r="HDL12"/>
      <c r="HDM12"/>
      <c r="HDN12"/>
      <c r="HDO12"/>
      <c r="HDP12"/>
      <c r="HDQ12"/>
      <c r="HDR12"/>
      <c r="HDS12"/>
      <c r="HDT12"/>
      <c r="HDU12"/>
      <c r="HDV12"/>
      <c r="HDW12"/>
      <c r="HDX12"/>
      <c r="HDY12"/>
      <c r="HDZ12"/>
      <c r="HEA12"/>
      <c r="HEB12"/>
      <c r="HEC12"/>
      <c r="HED12"/>
      <c r="HEE12"/>
      <c r="HEF12"/>
      <c r="HEG12"/>
      <c r="HEH12"/>
      <c r="HEI12"/>
      <c r="HEJ12"/>
      <c r="HEK12"/>
      <c r="HEL12"/>
      <c r="HEM12"/>
      <c r="HEN12"/>
      <c r="HEO12"/>
      <c r="HEP12"/>
      <c r="HEQ12"/>
      <c r="HER12"/>
      <c r="HES12"/>
      <c r="HET12"/>
      <c r="HEU12"/>
      <c r="HEV12"/>
      <c r="HEW12"/>
      <c r="HEX12"/>
      <c r="HEY12"/>
      <c r="HEZ12"/>
      <c r="HFA12"/>
      <c r="HFB12"/>
      <c r="HFC12"/>
      <c r="HFD12"/>
      <c r="HFE12"/>
      <c r="HFF12"/>
      <c r="HFG12"/>
      <c r="HFH12"/>
      <c r="HFI12"/>
      <c r="HFJ12"/>
      <c r="HFK12"/>
      <c r="HFL12"/>
      <c r="HFM12"/>
      <c r="HFN12"/>
      <c r="HFO12"/>
      <c r="HFP12"/>
      <c r="HFQ12"/>
      <c r="HFR12"/>
      <c r="HFS12"/>
      <c r="HFT12"/>
      <c r="HFU12"/>
      <c r="HFV12"/>
      <c r="HFW12"/>
      <c r="HFX12"/>
      <c r="HFY12"/>
      <c r="HFZ12"/>
      <c r="HGA12"/>
      <c r="HGB12"/>
      <c r="HGC12"/>
      <c r="HGD12"/>
      <c r="HGE12"/>
      <c r="HGF12"/>
      <c r="HGG12"/>
      <c r="HGH12"/>
      <c r="HGI12"/>
      <c r="HGJ12"/>
      <c r="HGK12"/>
      <c r="HGL12"/>
      <c r="HGM12"/>
      <c r="HGN12"/>
      <c r="HGO12"/>
      <c r="HGP12"/>
      <c r="HGQ12"/>
      <c r="HGR12"/>
      <c r="HGS12"/>
      <c r="HGT12"/>
      <c r="HGU12"/>
      <c r="HGV12"/>
      <c r="HGW12"/>
      <c r="HGX12"/>
      <c r="HGY12"/>
      <c r="HGZ12"/>
      <c r="HHA12"/>
      <c r="HHB12"/>
      <c r="HHC12"/>
      <c r="HHD12"/>
      <c r="HHE12"/>
      <c r="HHF12"/>
      <c r="HHG12"/>
      <c r="HHH12"/>
      <c r="HHI12"/>
      <c r="HHJ12"/>
      <c r="HHK12"/>
      <c r="HHL12"/>
      <c r="HHM12"/>
      <c r="HHN12"/>
      <c r="HHO12"/>
      <c r="HHP12"/>
      <c r="HHQ12"/>
      <c r="HHR12"/>
      <c r="HHS12"/>
      <c r="HHT12"/>
      <c r="HHU12"/>
      <c r="HHV12"/>
      <c r="HHW12"/>
      <c r="HHX12"/>
      <c r="HHY12"/>
      <c r="HHZ12"/>
      <c r="HIA12"/>
      <c r="HIB12"/>
      <c r="HIC12"/>
      <c r="HID12"/>
      <c r="HIE12"/>
      <c r="HIF12"/>
      <c r="HIG12"/>
      <c r="HIH12"/>
      <c r="HII12"/>
      <c r="HIJ12"/>
      <c r="HIK12"/>
      <c r="HIL12"/>
      <c r="HIM12"/>
      <c r="HIN12"/>
      <c r="HIO12"/>
      <c r="HIP12"/>
      <c r="HIQ12"/>
      <c r="HIR12"/>
      <c r="HIS12"/>
      <c r="HIT12"/>
      <c r="HIU12"/>
      <c r="HIV12"/>
      <c r="HIW12"/>
      <c r="HIX12"/>
      <c r="HIY12"/>
      <c r="HIZ12"/>
      <c r="HJA12"/>
      <c r="HJB12"/>
      <c r="HJC12"/>
      <c r="HJD12"/>
      <c r="HJE12"/>
      <c r="HJF12"/>
      <c r="HJG12"/>
      <c r="HJH12"/>
      <c r="HJI12"/>
      <c r="HJJ12"/>
      <c r="HJK12"/>
      <c r="HJL12"/>
      <c r="HJM12"/>
      <c r="HJN12"/>
      <c r="HJO12"/>
      <c r="HJP12"/>
      <c r="HJQ12"/>
      <c r="HJR12"/>
      <c r="HJS12"/>
      <c r="HJT12"/>
      <c r="HJU12"/>
      <c r="HJV12"/>
      <c r="HJW12"/>
      <c r="HJX12"/>
      <c r="HJY12"/>
      <c r="HJZ12"/>
      <c r="HKA12"/>
      <c r="HKB12"/>
      <c r="HKC12"/>
      <c r="HKD12"/>
      <c r="HKE12"/>
      <c r="HKF12"/>
      <c r="HKG12"/>
      <c r="HKH12"/>
      <c r="HKI12"/>
      <c r="HKJ12"/>
      <c r="HKK12"/>
      <c r="HKL12"/>
      <c r="HKM12"/>
      <c r="HKN12"/>
      <c r="HKO12"/>
      <c r="HKP12"/>
      <c r="HKQ12"/>
      <c r="HKR12"/>
      <c r="HKS12"/>
      <c r="HKT12"/>
      <c r="HKU12"/>
      <c r="HKV12"/>
      <c r="HKW12"/>
      <c r="HKX12"/>
      <c r="HKY12"/>
      <c r="HKZ12"/>
      <c r="HLA12"/>
      <c r="HLB12"/>
      <c r="HLC12"/>
      <c r="HLD12"/>
      <c r="HLE12"/>
      <c r="HLF12"/>
      <c r="HLG12"/>
      <c r="HLH12"/>
      <c r="HLI12"/>
      <c r="HLJ12"/>
      <c r="HLK12"/>
      <c r="HLL12"/>
      <c r="HLM12"/>
      <c r="HLN12"/>
      <c r="HLO12"/>
      <c r="HLP12"/>
      <c r="HLQ12"/>
      <c r="HLR12"/>
      <c r="HLS12"/>
      <c r="HLT12"/>
      <c r="HLU12"/>
      <c r="HLV12"/>
      <c r="HLW12"/>
      <c r="HLX12"/>
      <c r="HLY12"/>
      <c r="HLZ12"/>
      <c r="HMA12"/>
      <c r="HMB12"/>
      <c r="HMC12"/>
      <c r="HMD12"/>
      <c r="HME12"/>
      <c r="HMF12"/>
      <c r="HMG12"/>
      <c r="HMH12"/>
      <c r="HMI12"/>
      <c r="HMJ12"/>
      <c r="HMK12"/>
      <c r="HML12"/>
      <c r="HMM12"/>
      <c r="HMN12"/>
      <c r="HMO12"/>
      <c r="HMP12"/>
      <c r="HMQ12"/>
      <c r="HMR12"/>
      <c r="HMS12"/>
      <c r="HMT12"/>
      <c r="HMU12"/>
      <c r="HMV12"/>
      <c r="HMW12"/>
      <c r="HMX12"/>
      <c r="HMY12"/>
      <c r="HMZ12"/>
      <c r="HNA12"/>
      <c r="HNB12"/>
      <c r="HNC12"/>
      <c r="HND12"/>
      <c r="HNE12"/>
      <c r="HNF12"/>
      <c r="HNG12"/>
      <c r="HNH12"/>
      <c r="HNI12"/>
      <c r="HNJ12"/>
      <c r="HNK12"/>
      <c r="HNL12"/>
      <c r="HNM12"/>
      <c r="HNN12"/>
      <c r="HNO12"/>
      <c r="HNP12"/>
      <c r="HNQ12"/>
      <c r="HNR12"/>
      <c r="HNS12"/>
      <c r="HNT12"/>
      <c r="HNU12"/>
      <c r="HNV12"/>
      <c r="HNW12"/>
      <c r="HNX12"/>
      <c r="HNY12"/>
      <c r="HNZ12"/>
      <c r="HOA12"/>
      <c r="HOB12"/>
      <c r="HOC12"/>
      <c r="HOD12"/>
      <c r="HOE12"/>
      <c r="HOF12"/>
      <c r="HOG12"/>
      <c r="HOH12"/>
      <c r="HOI12"/>
      <c r="HOJ12"/>
      <c r="HOK12"/>
      <c r="HOL12"/>
      <c r="HOM12"/>
      <c r="HON12"/>
      <c r="HOO12"/>
      <c r="HOP12"/>
      <c r="HOQ12"/>
      <c r="HOR12"/>
      <c r="HOS12"/>
      <c r="HOT12"/>
      <c r="HOU12"/>
      <c r="HOV12"/>
      <c r="HOW12"/>
      <c r="HOX12"/>
      <c r="HOY12"/>
      <c r="HOZ12"/>
      <c r="HPA12"/>
      <c r="HPB12"/>
      <c r="HPC12"/>
      <c r="HPD12"/>
      <c r="HPE12"/>
      <c r="HPF12"/>
      <c r="HPG12"/>
      <c r="HPH12"/>
      <c r="HPI12"/>
      <c r="HPJ12"/>
      <c r="HPK12"/>
      <c r="HPL12"/>
      <c r="HPM12"/>
      <c r="HPN12"/>
      <c r="HPO12"/>
      <c r="HPP12"/>
      <c r="HPQ12"/>
      <c r="HPR12"/>
      <c r="HPS12"/>
      <c r="HPT12"/>
      <c r="HPU12"/>
      <c r="HPV12"/>
      <c r="HPW12"/>
      <c r="HPX12"/>
      <c r="HPY12"/>
      <c r="HPZ12"/>
      <c r="HQA12"/>
      <c r="HQB12"/>
      <c r="HQC12"/>
      <c r="HQD12"/>
      <c r="HQE12"/>
      <c r="HQF12"/>
      <c r="HQG12"/>
      <c r="HQH12"/>
      <c r="HQI12"/>
      <c r="HQJ12"/>
      <c r="HQK12"/>
      <c r="HQL12"/>
      <c r="HQM12"/>
      <c r="HQN12"/>
      <c r="HQO12"/>
      <c r="HQP12"/>
      <c r="HQQ12"/>
      <c r="HQR12"/>
      <c r="HQS12"/>
      <c r="HQT12"/>
      <c r="HQU12"/>
      <c r="HQV12"/>
      <c r="HQW12"/>
      <c r="HQX12"/>
      <c r="HQY12"/>
      <c r="HQZ12"/>
      <c r="HRA12"/>
      <c r="HRB12"/>
      <c r="HRC12"/>
      <c r="HRD12"/>
      <c r="HRE12"/>
      <c r="HRF12"/>
      <c r="HRG12"/>
      <c r="HRH12"/>
      <c r="HRI12"/>
      <c r="HRJ12"/>
      <c r="HRK12"/>
      <c r="HRL12"/>
      <c r="HRM12"/>
      <c r="HRN12"/>
      <c r="HRO12"/>
      <c r="HRP12"/>
      <c r="HRQ12"/>
      <c r="HRR12"/>
      <c r="HRS12"/>
      <c r="HRT12"/>
      <c r="HRU12"/>
      <c r="HRV12"/>
      <c r="HRW12"/>
      <c r="HRX12"/>
      <c r="HRY12"/>
      <c r="HRZ12"/>
      <c r="HSA12"/>
      <c r="HSB12"/>
      <c r="HSC12"/>
      <c r="HSD12"/>
      <c r="HSE12"/>
      <c r="HSF12"/>
      <c r="HSG12"/>
      <c r="HSH12"/>
      <c r="HSI12"/>
      <c r="HSJ12"/>
      <c r="HSK12"/>
      <c r="HSL12"/>
      <c r="HSM12"/>
      <c r="HSN12"/>
      <c r="HSO12"/>
      <c r="HSP12"/>
      <c r="HSQ12"/>
      <c r="HSR12"/>
      <c r="HSS12"/>
      <c r="HST12"/>
      <c r="HSU12"/>
      <c r="HSV12"/>
      <c r="HSW12"/>
      <c r="HSX12"/>
      <c r="HSY12"/>
      <c r="HSZ12"/>
      <c r="HTA12"/>
      <c r="HTB12"/>
      <c r="HTC12"/>
      <c r="HTD12"/>
      <c r="HTE12"/>
      <c r="HTF12"/>
      <c r="HTG12"/>
      <c r="HTH12"/>
      <c r="HTI12"/>
      <c r="HTJ12"/>
      <c r="HTK12"/>
      <c r="HTL12"/>
      <c r="HTM12"/>
      <c r="HTN12"/>
      <c r="HTO12"/>
      <c r="HTP12"/>
      <c r="HTQ12"/>
      <c r="HTR12"/>
      <c r="HTS12"/>
      <c r="HTT12"/>
      <c r="HTU12"/>
      <c r="HTV12"/>
      <c r="HTW12"/>
      <c r="HTX12"/>
      <c r="HTY12"/>
      <c r="HTZ12"/>
      <c r="HUA12"/>
      <c r="HUB12"/>
      <c r="HUC12"/>
      <c r="HUD12"/>
      <c r="HUE12"/>
      <c r="HUF12"/>
      <c r="HUG12"/>
      <c r="HUH12"/>
      <c r="HUI12"/>
      <c r="HUJ12"/>
      <c r="HUK12"/>
      <c r="HUL12"/>
      <c r="HUM12"/>
      <c r="HUN12"/>
      <c r="HUO12"/>
      <c r="HUP12"/>
      <c r="HUQ12"/>
      <c r="HUR12"/>
      <c r="HUS12"/>
      <c r="HUT12"/>
      <c r="HUU12"/>
      <c r="HUV12"/>
      <c r="HUW12"/>
      <c r="HUX12"/>
      <c r="HUY12"/>
      <c r="HUZ12"/>
      <c r="HVA12"/>
      <c r="HVB12"/>
      <c r="HVC12"/>
      <c r="HVD12"/>
      <c r="HVE12"/>
      <c r="HVF12"/>
      <c r="HVG12"/>
      <c r="HVH12"/>
      <c r="HVI12"/>
      <c r="HVJ12"/>
      <c r="HVK12"/>
      <c r="HVL12"/>
      <c r="HVM12"/>
      <c r="HVN12"/>
      <c r="HVO12"/>
      <c r="HVP12"/>
      <c r="HVQ12"/>
      <c r="HVR12"/>
      <c r="HVS12"/>
      <c r="HVT12"/>
      <c r="HVU12"/>
      <c r="HVV12"/>
      <c r="HVW12"/>
      <c r="HVX12"/>
      <c r="HVY12"/>
      <c r="HVZ12"/>
      <c r="HWA12"/>
      <c r="HWB12"/>
      <c r="HWC12"/>
      <c r="HWD12"/>
      <c r="HWE12"/>
      <c r="HWF12"/>
      <c r="HWG12"/>
      <c r="HWH12"/>
      <c r="HWI12"/>
      <c r="HWJ12"/>
      <c r="HWK12"/>
      <c r="HWL12"/>
      <c r="HWM12"/>
      <c r="HWN12"/>
      <c r="HWO12"/>
      <c r="HWP12"/>
      <c r="HWQ12"/>
      <c r="HWR12"/>
      <c r="HWS12"/>
      <c r="HWT12"/>
      <c r="HWU12"/>
      <c r="HWV12"/>
      <c r="HWW12"/>
      <c r="HWX12"/>
      <c r="HWY12"/>
      <c r="HWZ12"/>
      <c r="HXA12"/>
      <c r="HXB12"/>
      <c r="HXC12"/>
      <c r="HXD12"/>
      <c r="HXE12"/>
      <c r="HXF12"/>
      <c r="HXG12"/>
      <c r="HXH12"/>
      <c r="HXI12"/>
      <c r="HXJ12"/>
      <c r="HXK12"/>
      <c r="HXL12"/>
      <c r="HXM12"/>
      <c r="HXN12"/>
      <c r="HXO12"/>
      <c r="HXP12"/>
      <c r="HXQ12"/>
      <c r="HXR12"/>
      <c r="HXS12"/>
      <c r="HXT12"/>
      <c r="HXU12"/>
      <c r="HXV12"/>
      <c r="HXW12"/>
      <c r="HXX12"/>
      <c r="HXY12"/>
      <c r="HXZ12"/>
      <c r="HYA12"/>
      <c r="HYB12"/>
      <c r="HYC12"/>
      <c r="HYD12"/>
      <c r="HYE12"/>
      <c r="HYF12"/>
      <c r="HYG12"/>
      <c r="HYH12"/>
      <c r="HYI12"/>
      <c r="HYJ12"/>
      <c r="HYK12"/>
      <c r="HYL12"/>
      <c r="HYM12"/>
      <c r="HYN12"/>
      <c r="HYO12"/>
      <c r="HYP12"/>
      <c r="HYQ12"/>
      <c r="HYR12"/>
      <c r="HYS12"/>
      <c r="HYT12"/>
      <c r="HYU12"/>
      <c r="HYV12"/>
      <c r="HYW12"/>
      <c r="HYX12"/>
      <c r="HYY12"/>
      <c r="HYZ12"/>
      <c r="HZA12"/>
      <c r="HZB12"/>
      <c r="HZC12"/>
      <c r="HZD12"/>
      <c r="HZE12"/>
      <c r="HZF12"/>
      <c r="HZG12"/>
      <c r="HZH12"/>
      <c r="HZI12"/>
      <c r="HZJ12"/>
      <c r="HZK12"/>
      <c r="HZL12"/>
      <c r="HZM12"/>
      <c r="HZN12"/>
      <c r="HZO12"/>
      <c r="HZP12"/>
      <c r="HZQ12"/>
      <c r="HZR12"/>
      <c r="HZS12"/>
      <c r="HZT12"/>
      <c r="HZU12"/>
      <c r="HZV12"/>
      <c r="HZW12"/>
      <c r="HZX12"/>
      <c r="HZY12"/>
      <c r="HZZ12"/>
      <c r="IAA12"/>
      <c r="IAB12"/>
      <c r="IAC12"/>
      <c r="IAD12"/>
      <c r="IAE12"/>
      <c r="IAF12"/>
      <c r="IAG12"/>
      <c r="IAH12"/>
      <c r="IAI12"/>
      <c r="IAJ12"/>
      <c r="IAK12"/>
      <c r="IAL12"/>
      <c r="IAM12"/>
      <c r="IAN12"/>
      <c r="IAO12"/>
      <c r="IAP12"/>
      <c r="IAQ12"/>
      <c r="IAR12"/>
      <c r="IAS12"/>
      <c r="IAT12"/>
      <c r="IAU12"/>
      <c r="IAV12"/>
      <c r="IAW12"/>
      <c r="IAX12"/>
      <c r="IAY12"/>
      <c r="IAZ12"/>
      <c r="IBA12"/>
      <c r="IBB12"/>
      <c r="IBC12"/>
      <c r="IBD12"/>
      <c r="IBE12"/>
      <c r="IBF12"/>
      <c r="IBG12"/>
      <c r="IBH12"/>
      <c r="IBI12"/>
      <c r="IBJ12"/>
      <c r="IBK12"/>
      <c r="IBL12"/>
      <c r="IBM12"/>
      <c r="IBN12"/>
      <c r="IBO12"/>
      <c r="IBP12"/>
      <c r="IBQ12"/>
      <c r="IBR12"/>
      <c r="IBS12"/>
      <c r="IBT12"/>
      <c r="IBU12"/>
      <c r="IBV12"/>
      <c r="IBW12"/>
      <c r="IBX12"/>
      <c r="IBY12"/>
      <c r="IBZ12"/>
      <c r="ICA12"/>
      <c r="ICB12"/>
      <c r="ICC12"/>
      <c r="ICD12"/>
      <c r="ICE12"/>
      <c r="ICF12"/>
      <c r="ICG12"/>
      <c r="ICH12"/>
      <c r="ICI12"/>
      <c r="ICJ12"/>
      <c r="ICK12"/>
      <c r="ICL12"/>
      <c r="ICM12"/>
      <c r="ICN12"/>
      <c r="ICO12"/>
      <c r="ICP12"/>
      <c r="ICQ12"/>
      <c r="ICR12"/>
      <c r="ICS12"/>
      <c r="ICT12"/>
      <c r="ICU12"/>
      <c r="ICV12"/>
      <c r="ICW12"/>
      <c r="ICX12"/>
      <c r="ICY12"/>
      <c r="ICZ12"/>
      <c r="IDA12"/>
      <c r="IDB12"/>
      <c r="IDC12"/>
      <c r="IDD12"/>
      <c r="IDE12"/>
      <c r="IDF12"/>
      <c r="IDG12"/>
      <c r="IDH12"/>
      <c r="IDI12"/>
      <c r="IDJ12"/>
      <c r="IDK12"/>
      <c r="IDL12"/>
      <c r="IDM12"/>
      <c r="IDN12"/>
      <c r="IDO12"/>
      <c r="IDP12"/>
      <c r="IDQ12"/>
      <c r="IDR12"/>
      <c r="IDS12"/>
      <c r="IDT12"/>
      <c r="IDU12"/>
      <c r="IDV12"/>
      <c r="IDW12"/>
      <c r="IDX12"/>
      <c r="IDY12"/>
      <c r="IDZ12"/>
      <c r="IEA12"/>
      <c r="IEB12"/>
      <c r="IEC12"/>
      <c r="IED12"/>
      <c r="IEE12"/>
      <c r="IEF12"/>
      <c r="IEG12"/>
      <c r="IEH12"/>
      <c r="IEI12"/>
      <c r="IEJ12"/>
      <c r="IEK12"/>
      <c r="IEL12"/>
      <c r="IEM12"/>
      <c r="IEN12"/>
      <c r="IEO12"/>
      <c r="IEP12"/>
      <c r="IEQ12"/>
      <c r="IER12"/>
      <c r="IES12"/>
      <c r="IET12"/>
      <c r="IEU12"/>
      <c r="IEV12"/>
      <c r="IEW12"/>
      <c r="IEX12"/>
      <c r="IEY12"/>
      <c r="IEZ12"/>
      <c r="IFA12"/>
      <c r="IFB12"/>
      <c r="IFC12"/>
      <c r="IFD12"/>
      <c r="IFE12"/>
      <c r="IFF12"/>
      <c r="IFG12"/>
      <c r="IFH12"/>
      <c r="IFI12"/>
      <c r="IFJ12"/>
      <c r="IFK12"/>
      <c r="IFL12"/>
      <c r="IFM12"/>
      <c r="IFN12"/>
      <c r="IFO12"/>
      <c r="IFP12"/>
      <c r="IFQ12"/>
      <c r="IFR12"/>
      <c r="IFS12"/>
      <c r="IFT12"/>
      <c r="IFU12"/>
      <c r="IFV12"/>
      <c r="IFW12"/>
      <c r="IFX12"/>
      <c r="IFY12"/>
      <c r="IFZ12"/>
      <c r="IGA12"/>
      <c r="IGB12"/>
      <c r="IGC12"/>
      <c r="IGD12"/>
      <c r="IGE12"/>
      <c r="IGF12"/>
      <c r="IGG12"/>
      <c r="IGH12"/>
      <c r="IGI12"/>
      <c r="IGJ12"/>
      <c r="IGK12"/>
      <c r="IGL12"/>
      <c r="IGM12"/>
      <c r="IGN12"/>
      <c r="IGO12"/>
      <c r="IGP12"/>
      <c r="IGQ12"/>
      <c r="IGR12"/>
      <c r="IGS12"/>
      <c r="IGT12"/>
      <c r="IGU12"/>
      <c r="IGV12"/>
      <c r="IGW12"/>
      <c r="IGX12"/>
      <c r="IGY12"/>
      <c r="IGZ12"/>
      <c r="IHA12"/>
      <c r="IHB12"/>
      <c r="IHC12"/>
      <c r="IHD12"/>
      <c r="IHE12"/>
      <c r="IHF12"/>
      <c r="IHG12"/>
      <c r="IHH12"/>
      <c r="IHI12"/>
      <c r="IHJ12"/>
      <c r="IHK12"/>
      <c r="IHL12"/>
      <c r="IHM12"/>
      <c r="IHN12"/>
      <c r="IHO12"/>
      <c r="IHP12"/>
      <c r="IHQ12"/>
      <c r="IHR12"/>
      <c r="IHS12"/>
      <c r="IHT12"/>
      <c r="IHU12"/>
      <c r="IHV12"/>
      <c r="IHW12"/>
      <c r="IHX12"/>
      <c r="IHY12"/>
      <c r="IHZ12"/>
      <c r="IIA12"/>
      <c r="IIB12"/>
      <c r="IIC12"/>
      <c r="IID12"/>
      <c r="IIE12"/>
      <c r="IIF12"/>
      <c r="IIG12"/>
      <c r="IIH12"/>
      <c r="III12"/>
      <c r="IIJ12"/>
      <c r="IIK12"/>
      <c r="IIL12"/>
      <c r="IIM12"/>
      <c r="IIN12"/>
      <c r="IIO12"/>
      <c r="IIP12"/>
      <c r="IIQ12"/>
      <c r="IIR12"/>
      <c r="IIS12"/>
      <c r="IIT12"/>
      <c r="IIU12"/>
      <c r="IIV12"/>
      <c r="IIW12"/>
      <c r="IIX12"/>
      <c r="IIY12"/>
      <c r="IIZ12"/>
      <c r="IJA12"/>
      <c r="IJB12"/>
      <c r="IJC12"/>
      <c r="IJD12"/>
      <c r="IJE12"/>
      <c r="IJF12"/>
      <c r="IJG12"/>
      <c r="IJH12"/>
      <c r="IJI12"/>
      <c r="IJJ12"/>
      <c r="IJK12"/>
      <c r="IJL12"/>
      <c r="IJM12"/>
      <c r="IJN12"/>
      <c r="IJO12"/>
      <c r="IJP12"/>
      <c r="IJQ12"/>
      <c r="IJR12"/>
      <c r="IJS12"/>
      <c r="IJT12"/>
      <c r="IJU12"/>
      <c r="IJV12"/>
      <c r="IJW12"/>
      <c r="IJX12"/>
      <c r="IJY12"/>
      <c r="IJZ12"/>
      <c r="IKA12"/>
      <c r="IKB12"/>
      <c r="IKC12"/>
      <c r="IKD12"/>
      <c r="IKE12"/>
      <c r="IKF12"/>
      <c r="IKG12"/>
      <c r="IKH12"/>
      <c r="IKI12"/>
      <c r="IKJ12"/>
      <c r="IKK12"/>
      <c r="IKL12"/>
      <c r="IKM12"/>
      <c r="IKN12"/>
      <c r="IKO12"/>
      <c r="IKP12"/>
      <c r="IKQ12"/>
      <c r="IKR12"/>
      <c r="IKS12"/>
      <c r="IKT12"/>
      <c r="IKU12"/>
      <c r="IKV12"/>
      <c r="IKW12"/>
      <c r="IKX12"/>
      <c r="IKY12"/>
      <c r="IKZ12"/>
      <c r="ILA12"/>
      <c r="ILB12"/>
      <c r="ILC12"/>
      <c r="ILD12"/>
      <c r="ILE12"/>
      <c r="ILF12"/>
      <c r="ILG12"/>
      <c r="ILH12"/>
      <c r="ILI12"/>
      <c r="ILJ12"/>
      <c r="ILK12"/>
      <c r="ILL12"/>
      <c r="ILM12"/>
      <c r="ILN12"/>
      <c r="ILO12"/>
      <c r="ILP12"/>
      <c r="ILQ12"/>
      <c r="ILR12"/>
      <c r="ILS12"/>
      <c r="ILT12"/>
      <c r="ILU12"/>
      <c r="ILV12"/>
      <c r="ILW12"/>
      <c r="ILX12"/>
      <c r="ILY12"/>
      <c r="ILZ12"/>
      <c r="IMA12"/>
      <c r="IMB12"/>
      <c r="IMC12"/>
      <c r="IMD12"/>
      <c r="IME12"/>
      <c r="IMF12"/>
      <c r="IMG12"/>
      <c r="IMH12"/>
      <c r="IMI12"/>
      <c r="IMJ12"/>
      <c r="IMK12"/>
      <c r="IML12"/>
      <c r="IMM12"/>
      <c r="IMN12"/>
      <c r="IMO12"/>
      <c r="IMP12"/>
      <c r="IMQ12"/>
      <c r="IMR12"/>
      <c r="IMS12"/>
      <c r="IMT12"/>
      <c r="IMU12"/>
      <c r="IMV12"/>
      <c r="IMW12"/>
      <c r="IMX12"/>
      <c r="IMY12"/>
      <c r="IMZ12"/>
      <c r="INA12"/>
      <c r="INB12"/>
      <c r="INC12"/>
      <c r="IND12"/>
      <c r="INE12"/>
      <c r="INF12"/>
      <c r="ING12"/>
      <c r="INH12"/>
      <c r="INI12"/>
      <c r="INJ12"/>
      <c r="INK12"/>
      <c r="INL12"/>
      <c r="INM12"/>
      <c r="INN12"/>
      <c r="INO12"/>
      <c r="INP12"/>
      <c r="INQ12"/>
      <c r="INR12"/>
      <c r="INS12"/>
      <c r="INT12"/>
      <c r="INU12"/>
      <c r="INV12"/>
      <c r="INW12"/>
      <c r="INX12"/>
      <c r="INY12"/>
      <c r="INZ12"/>
      <c r="IOA12"/>
      <c r="IOB12"/>
      <c r="IOC12"/>
      <c r="IOD12"/>
      <c r="IOE12"/>
      <c r="IOF12"/>
      <c r="IOG12"/>
      <c r="IOH12"/>
      <c r="IOI12"/>
      <c r="IOJ12"/>
      <c r="IOK12"/>
      <c r="IOL12"/>
      <c r="IOM12"/>
      <c r="ION12"/>
      <c r="IOO12"/>
      <c r="IOP12"/>
      <c r="IOQ12"/>
      <c r="IOR12"/>
      <c r="IOS12"/>
      <c r="IOT12"/>
      <c r="IOU12"/>
      <c r="IOV12"/>
      <c r="IOW12"/>
      <c r="IOX12"/>
      <c r="IOY12"/>
      <c r="IOZ12"/>
      <c r="IPA12"/>
      <c r="IPB12"/>
      <c r="IPC12"/>
      <c r="IPD12"/>
      <c r="IPE12"/>
      <c r="IPF12"/>
      <c r="IPG12"/>
      <c r="IPH12"/>
      <c r="IPI12"/>
      <c r="IPJ12"/>
      <c r="IPK12"/>
      <c r="IPL12"/>
      <c r="IPM12"/>
      <c r="IPN12"/>
      <c r="IPO12"/>
      <c r="IPP12"/>
      <c r="IPQ12"/>
      <c r="IPR12"/>
      <c r="IPS12"/>
      <c r="IPT12"/>
      <c r="IPU12"/>
      <c r="IPV12"/>
      <c r="IPW12"/>
      <c r="IPX12"/>
      <c r="IPY12"/>
      <c r="IPZ12"/>
      <c r="IQA12"/>
      <c r="IQB12"/>
      <c r="IQC12"/>
      <c r="IQD12"/>
      <c r="IQE12"/>
      <c r="IQF12"/>
      <c r="IQG12"/>
      <c r="IQH12"/>
      <c r="IQI12"/>
      <c r="IQJ12"/>
      <c r="IQK12"/>
      <c r="IQL12"/>
      <c r="IQM12"/>
      <c r="IQN12"/>
      <c r="IQO12"/>
      <c r="IQP12"/>
      <c r="IQQ12"/>
      <c r="IQR12"/>
      <c r="IQS12"/>
      <c r="IQT12"/>
      <c r="IQU12"/>
      <c r="IQV12"/>
      <c r="IQW12"/>
      <c r="IQX12"/>
      <c r="IQY12"/>
      <c r="IQZ12"/>
      <c r="IRA12"/>
      <c r="IRB12"/>
      <c r="IRC12"/>
      <c r="IRD12"/>
      <c r="IRE12"/>
      <c r="IRF12"/>
      <c r="IRG12"/>
      <c r="IRH12"/>
      <c r="IRI12"/>
      <c r="IRJ12"/>
      <c r="IRK12"/>
      <c r="IRL12"/>
      <c r="IRM12"/>
      <c r="IRN12"/>
      <c r="IRO12"/>
      <c r="IRP12"/>
      <c r="IRQ12"/>
      <c r="IRR12"/>
      <c r="IRS12"/>
      <c r="IRT12"/>
      <c r="IRU12"/>
      <c r="IRV12"/>
      <c r="IRW12"/>
      <c r="IRX12"/>
      <c r="IRY12"/>
      <c r="IRZ12"/>
      <c r="ISA12"/>
      <c r="ISB12"/>
      <c r="ISC12"/>
      <c r="ISD12"/>
      <c r="ISE12"/>
      <c r="ISF12"/>
      <c r="ISG12"/>
      <c r="ISH12"/>
      <c r="ISI12"/>
      <c r="ISJ12"/>
      <c r="ISK12"/>
      <c r="ISL12"/>
      <c r="ISM12"/>
      <c r="ISN12"/>
      <c r="ISO12"/>
      <c r="ISP12"/>
      <c r="ISQ12"/>
      <c r="ISR12"/>
      <c r="ISS12"/>
      <c r="IST12"/>
      <c r="ISU12"/>
      <c r="ISV12"/>
      <c r="ISW12"/>
      <c r="ISX12"/>
      <c r="ISY12"/>
      <c r="ISZ12"/>
      <c r="ITA12"/>
      <c r="ITB12"/>
      <c r="ITC12"/>
      <c r="ITD12"/>
      <c r="ITE12"/>
      <c r="ITF12"/>
      <c r="ITG12"/>
      <c r="ITH12"/>
      <c r="ITI12"/>
      <c r="ITJ12"/>
      <c r="ITK12"/>
      <c r="ITL12"/>
      <c r="ITM12"/>
      <c r="ITN12"/>
      <c r="ITO12"/>
      <c r="ITP12"/>
      <c r="ITQ12"/>
      <c r="ITR12"/>
      <c r="ITS12"/>
      <c r="ITT12"/>
      <c r="ITU12"/>
      <c r="ITV12"/>
      <c r="ITW12"/>
      <c r="ITX12"/>
      <c r="ITY12"/>
      <c r="ITZ12"/>
      <c r="IUA12"/>
      <c r="IUB12"/>
      <c r="IUC12"/>
      <c r="IUD12"/>
      <c r="IUE12"/>
      <c r="IUF12"/>
      <c r="IUG12"/>
      <c r="IUH12"/>
      <c r="IUI12"/>
      <c r="IUJ12"/>
      <c r="IUK12"/>
      <c r="IUL12"/>
      <c r="IUM12"/>
      <c r="IUN12"/>
      <c r="IUO12"/>
      <c r="IUP12"/>
      <c r="IUQ12"/>
      <c r="IUR12"/>
      <c r="IUS12"/>
      <c r="IUT12"/>
      <c r="IUU12"/>
      <c r="IUV12"/>
      <c r="IUW12"/>
      <c r="IUX12"/>
      <c r="IUY12"/>
      <c r="IUZ12"/>
      <c r="IVA12"/>
      <c r="IVB12"/>
      <c r="IVC12"/>
      <c r="IVD12"/>
      <c r="IVE12"/>
      <c r="IVF12"/>
      <c r="IVG12"/>
      <c r="IVH12"/>
      <c r="IVI12"/>
      <c r="IVJ12"/>
      <c r="IVK12"/>
      <c r="IVL12"/>
      <c r="IVM12"/>
      <c r="IVN12"/>
      <c r="IVO12"/>
      <c r="IVP12"/>
      <c r="IVQ12"/>
      <c r="IVR12"/>
      <c r="IVS12"/>
      <c r="IVT12"/>
      <c r="IVU12"/>
      <c r="IVV12"/>
      <c r="IVW12"/>
      <c r="IVX12"/>
      <c r="IVY12"/>
      <c r="IVZ12"/>
      <c r="IWA12"/>
      <c r="IWB12"/>
      <c r="IWC12"/>
      <c r="IWD12"/>
      <c r="IWE12"/>
      <c r="IWF12"/>
      <c r="IWG12"/>
      <c r="IWH12"/>
      <c r="IWI12"/>
      <c r="IWJ12"/>
      <c r="IWK12"/>
      <c r="IWL12"/>
      <c r="IWM12"/>
      <c r="IWN12"/>
      <c r="IWO12"/>
      <c r="IWP12"/>
      <c r="IWQ12"/>
      <c r="IWR12"/>
      <c r="IWS12"/>
      <c r="IWT12"/>
      <c r="IWU12"/>
      <c r="IWV12"/>
      <c r="IWW12"/>
      <c r="IWX12"/>
      <c r="IWY12"/>
      <c r="IWZ12"/>
      <c r="IXA12"/>
      <c r="IXB12"/>
      <c r="IXC12"/>
      <c r="IXD12"/>
      <c r="IXE12"/>
      <c r="IXF12"/>
      <c r="IXG12"/>
      <c r="IXH12"/>
      <c r="IXI12"/>
      <c r="IXJ12"/>
      <c r="IXK12"/>
      <c r="IXL12"/>
      <c r="IXM12"/>
      <c r="IXN12"/>
      <c r="IXO12"/>
      <c r="IXP12"/>
      <c r="IXQ12"/>
      <c r="IXR12"/>
      <c r="IXS12"/>
      <c r="IXT12"/>
      <c r="IXU12"/>
      <c r="IXV12"/>
      <c r="IXW12"/>
      <c r="IXX12"/>
      <c r="IXY12"/>
      <c r="IXZ12"/>
      <c r="IYA12"/>
      <c r="IYB12"/>
      <c r="IYC12"/>
      <c r="IYD12"/>
      <c r="IYE12"/>
      <c r="IYF12"/>
      <c r="IYG12"/>
      <c r="IYH12"/>
      <c r="IYI12"/>
      <c r="IYJ12"/>
      <c r="IYK12"/>
      <c r="IYL12"/>
      <c r="IYM12"/>
      <c r="IYN12"/>
      <c r="IYO12"/>
      <c r="IYP12"/>
      <c r="IYQ12"/>
      <c r="IYR12"/>
      <c r="IYS12"/>
      <c r="IYT12"/>
      <c r="IYU12"/>
      <c r="IYV12"/>
      <c r="IYW12"/>
      <c r="IYX12"/>
      <c r="IYY12"/>
      <c r="IYZ12"/>
      <c r="IZA12"/>
      <c r="IZB12"/>
      <c r="IZC12"/>
      <c r="IZD12"/>
      <c r="IZE12"/>
      <c r="IZF12"/>
      <c r="IZG12"/>
      <c r="IZH12"/>
      <c r="IZI12"/>
      <c r="IZJ12"/>
      <c r="IZK12"/>
      <c r="IZL12"/>
      <c r="IZM12"/>
      <c r="IZN12"/>
      <c r="IZO12"/>
      <c r="IZP12"/>
      <c r="IZQ12"/>
      <c r="IZR12"/>
      <c r="IZS12"/>
      <c r="IZT12"/>
      <c r="IZU12"/>
      <c r="IZV12"/>
      <c r="IZW12"/>
      <c r="IZX12"/>
      <c r="IZY12"/>
      <c r="IZZ12"/>
      <c r="JAA12"/>
      <c r="JAB12"/>
      <c r="JAC12"/>
      <c r="JAD12"/>
      <c r="JAE12"/>
      <c r="JAF12"/>
      <c r="JAG12"/>
      <c r="JAH12"/>
      <c r="JAI12"/>
      <c r="JAJ12"/>
      <c r="JAK12"/>
      <c r="JAL12"/>
      <c r="JAM12"/>
      <c r="JAN12"/>
      <c r="JAO12"/>
      <c r="JAP12"/>
      <c r="JAQ12"/>
      <c r="JAR12"/>
      <c r="JAS12"/>
      <c r="JAT12"/>
      <c r="JAU12"/>
      <c r="JAV12"/>
      <c r="JAW12"/>
      <c r="JAX12"/>
      <c r="JAY12"/>
      <c r="JAZ12"/>
      <c r="JBA12"/>
      <c r="JBB12"/>
      <c r="JBC12"/>
      <c r="JBD12"/>
      <c r="JBE12"/>
      <c r="JBF12"/>
      <c r="JBG12"/>
      <c r="JBH12"/>
      <c r="JBI12"/>
      <c r="JBJ12"/>
      <c r="JBK12"/>
      <c r="JBL12"/>
      <c r="JBM12"/>
      <c r="JBN12"/>
      <c r="JBO12"/>
      <c r="JBP12"/>
      <c r="JBQ12"/>
      <c r="JBR12"/>
      <c r="JBS12"/>
      <c r="JBT12"/>
      <c r="JBU12"/>
      <c r="JBV12"/>
      <c r="JBW12"/>
      <c r="JBX12"/>
      <c r="JBY12"/>
      <c r="JBZ12"/>
      <c r="JCA12"/>
      <c r="JCB12"/>
      <c r="JCC12"/>
      <c r="JCD12"/>
      <c r="JCE12"/>
      <c r="JCF12"/>
      <c r="JCG12"/>
      <c r="JCH12"/>
      <c r="JCI12"/>
      <c r="JCJ12"/>
      <c r="JCK12"/>
      <c r="JCL12"/>
      <c r="JCM12"/>
      <c r="JCN12"/>
      <c r="JCO12"/>
      <c r="JCP12"/>
      <c r="JCQ12"/>
      <c r="JCR12"/>
      <c r="JCS12"/>
      <c r="JCT12"/>
      <c r="JCU12"/>
      <c r="JCV12"/>
      <c r="JCW12"/>
      <c r="JCX12"/>
      <c r="JCY12"/>
      <c r="JCZ12"/>
      <c r="JDA12"/>
      <c r="JDB12"/>
      <c r="JDC12"/>
      <c r="JDD12"/>
      <c r="JDE12"/>
      <c r="JDF12"/>
      <c r="JDG12"/>
      <c r="JDH12"/>
      <c r="JDI12"/>
      <c r="JDJ12"/>
      <c r="JDK12"/>
      <c r="JDL12"/>
      <c r="JDM12"/>
      <c r="JDN12"/>
      <c r="JDO12"/>
      <c r="JDP12"/>
      <c r="JDQ12"/>
      <c r="JDR12"/>
      <c r="JDS12"/>
      <c r="JDT12"/>
      <c r="JDU12"/>
      <c r="JDV12"/>
      <c r="JDW12"/>
      <c r="JDX12"/>
      <c r="JDY12"/>
      <c r="JDZ12"/>
      <c r="JEA12"/>
      <c r="JEB12"/>
      <c r="JEC12"/>
      <c r="JED12"/>
      <c r="JEE12"/>
      <c r="JEF12"/>
      <c r="JEG12"/>
      <c r="JEH12"/>
      <c r="JEI12"/>
      <c r="JEJ12"/>
      <c r="JEK12"/>
      <c r="JEL12"/>
      <c r="JEM12"/>
      <c r="JEN12"/>
      <c r="JEO12"/>
      <c r="JEP12"/>
      <c r="JEQ12"/>
      <c r="JER12"/>
      <c r="JES12"/>
      <c r="JET12"/>
      <c r="JEU12"/>
      <c r="JEV12"/>
      <c r="JEW12"/>
      <c r="JEX12"/>
      <c r="JEY12"/>
      <c r="JEZ12"/>
      <c r="JFA12"/>
      <c r="JFB12"/>
      <c r="JFC12"/>
      <c r="JFD12"/>
      <c r="JFE12"/>
      <c r="JFF12"/>
      <c r="JFG12"/>
      <c r="JFH12"/>
      <c r="JFI12"/>
      <c r="JFJ12"/>
      <c r="JFK12"/>
      <c r="JFL12"/>
      <c r="JFM12"/>
      <c r="JFN12"/>
      <c r="JFO12"/>
      <c r="JFP12"/>
      <c r="JFQ12"/>
      <c r="JFR12"/>
      <c r="JFS12"/>
      <c r="JFT12"/>
      <c r="JFU12"/>
      <c r="JFV12"/>
      <c r="JFW12"/>
      <c r="JFX12"/>
      <c r="JFY12"/>
      <c r="JFZ12"/>
      <c r="JGA12"/>
      <c r="JGB12"/>
      <c r="JGC12"/>
      <c r="JGD12"/>
      <c r="JGE12"/>
      <c r="JGF12"/>
      <c r="JGG12"/>
      <c r="JGH12"/>
      <c r="JGI12"/>
      <c r="JGJ12"/>
      <c r="JGK12"/>
      <c r="JGL12"/>
      <c r="JGM12"/>
      <c r="JGN12"/>
      <c r="JGO12"/>
      <c r="JGP12"/>
      <c r="JGQ12"/>
      <c r="JGR12"/>
      <c r="JGS12"/>
      <c r="JGT12"/>
      <c r="JGU12"/>
      <c r="JGV12"/>
      <c r="JGW12"/>
      <c r="JGX12"/>
      <c r="JGY12"/>
      <c r="JGZ12"/>
      <c r="JHA12"/>
      <c r="JHB12"/>
      <c r="JHC12"/>
      <c r="JHD12"/>
      <c r="JHE12"/>
      <c r="JHF12"/>
      <c r="JHG12"/>
      <c r="JHH12"/>
      <c r="JHI12"/>
      <c r="JHJ12"/>
      <c r="JHK12"/>
      <c r="JHL12"/>
      <c r="JHM12"/>
      <c r="JHN12"/>
      <c r="JHO12"/>
      <c r="JHP12"/>
      <c r="JHQ12"/>
      <c r="JHR12"/>
      <c r="JHS12"/>
      <c r="JHT12"/>
      <c r="JHU12"/>
      <c r="JHV12"/>
      <c r="JHW12"/>
      <c r="JHX12"/>
      <c r="JHY12"/>
      <c r="JHZ12"/>
      <c r="JIA12"/>
      <c r="JIB12"/>
      <c r="JIC12"/>
      <c r="JID12"/>
      <c r="JIE12"/>
      <c r="JIF12"/>
      <c r="JIG12"/>
      <c r="JIH12"/>
      <c r="JII12"/>
      <c r="JIJ12"/>
      <c r="JIK12"/>
      <c r="JIL12"/>
      <c r="JIM12"/>
      <c r="JIN12"/>
      <c r="JIO12"/>
      <c r="JIP12"/>
      <c r="JIQ12"/>
      <c r="JIR12"/>
      <c r="JIS12"/>
      <c r="JIT12"/>
      <c r="JIU12"/>
      <c r="JIV12"/>
      <c r="JIW12"/>
      <c r="JIX12"/>
      <c r="JIY12"/>
      <c r="JIZ12"/>
      <c r="JJA12"/>
      <c r="JJB12"/>
      <c r="JJC12"/>
      <c r="JJD12"/>
      <c r="JJE12"/>
      <c r="JJF12"/>
      <c r="JJG12"/>
      <c r="JJH12"/>
      <c r="JJI12"/>
      <c r="JJJ12"/>
      <c r="JJK12"/>
      <c r="JJL12"/>
      <c r="JJM12"/>
      <c r="JJN12"/>
      <c r="JJO12"/>
      <c r="JJP12"/>
      <c r="JJQ12"/>
      <c r="JJR12"/>
      <c r="JJS12"/>
      <c r="JJT12"/>
      <c r="JJU12"/>
      <c r="JJV12"/>
      <c r="JJW12"/>
      <c r="JJX12"/>
      <c r="JJY12"/>
      <c r="JJZ12"/>
      <c r="JKA12"/>
      <c r="JKB12"/>
      <c r="JKC12"/>
      <c r="JKD12"/>
      <c r="JKE12"/>
      <c r="JKF12"/>
      <c r="JKG12"/>
      <c r="JKH12"/>
      <c r="JKI12"/>
      <c r="JKJ12"/>
      <c r="JKK12"/>
      <c r="JKL12"/>
      <c r="JKM12"/>
      <c r="JKN12"/>
      <c r="JKO12"/>
      <c r="JKP12"/>
      <c r="JKQ12"/>
      <c r="JKR12"/>
      <c r="JKS12"/>
      <c r="JKT12"/>
      <c r="JKU12"/>
      <c r="JKV12"/>
      <c r="JKW12"/>
      <c r="JKX12"/>
      <c r="JKY12"/>
      <c r="JKZ12"/>
      <c r="JLA12"/>
      <c r="JLB12"/>
      <c r="JLC12"/>
      <c r="JLD12"/>
      <c r="JLE12"/>
      <c r="JLF12"/>
      <c r="JLG12"/>
      <c r="JLH12"/>
      <c r="JLI12"/>
      <c r="JLJ12"/>
      <c r="JLK12"/>
      <c r="JLL12"/>
      <c r="JLM12"/>
      <c r="JLN12"/>
      <c r="JLO12"/>
      <c r="JLP12"/>
      <c r="JLQ12"/>
      <c r="JLR12"/>
      <c r="JLS12"/>
      <c r="JLT12"/>
      <c r="JLU12"/>
      <c r="JLV12"/>
      <c r="JLW12"/>
      <c r="JLX12"/>
      <c r="JLY12"/>
      <c r="JLZ12"/>
      <c r="JMA12"/>
      <c r="JMB12"/>
      <c r="JMC12"/>
      <c r="JMD12"/>
      <c r="JME12"/>
      <c r="JMF12"/>
      <c r="JMG12"/>
      <c r="JMH12"/>
      <c r="JMI12"/>
      <c r="JMJ12"/>
      <c r="JMK12"/>
      <c r="JML12"/>
      <c r="JMM12"/>
      <c r="JMN12"/>
      <c r="JMO12"/>
      <c r="JMP12"/>
      <c r="JMQ12"/>
      <c r="JMR12"/>
      <c r="JMS12"/>
      <c r="JMT12"/>
      <c r="JMU12"/>
      <c r="JMV12"/>
      <c r="JMW12"/>
      <c r="JMX12"/>
      <c r="JMY12"/>
      <c r="JMZ12"/>
      <c r="JNA12"/>
      <c r="JNB12"/>
      <c r="JNC12"/>
      <c r="JND12"/>
      <c r="JNE12"/>
      <c r="JNF12"/>
      <c r="JNG12"/>
      <c r="JNH12"/>
      <c r="JNI12"/>
      <c r="JNJ12"/>
      <c r="JNK12"/>
      <c r="JNL12"/>
      <c r="JNM12"/>
      <c r="JNN12"/>
      <c r="JNO12"/>
      <c r="JNP12"/>
      <c r="JNQ12"/>
      <c r="JNR12"/>
      <c r="JNS12"/>
      <c r="JNT12"/>
      <c r="JNU12"/>
      <c r="JNV12"/>
      <c r="JNW12"/>
      <c r="JNX12"/>
      <c r="JNY12"/>
      <c r="JNZ12"/>
      <c r="JOA12"/>
      <c r="JOB12"/>
      <c r="JOC12"/>
      <c r="JOD12"/>
      <c r="JOE12"/>
      <c r="JOF12"/>
      <c r="JOG12"/>
      <c r="JOH12"/>
      <c r="JOI12"/>
      <c r="JOJ12"/>
      <c r="JOK12"/>
      <c r="JOL12"/>
      <c r="JOM12"/>
      <c r="JON12"/>
      <c r="JOO12"/>
      <c r="JOP12"/>
      <c r="JOQ12"/>
      <c r="JOR12"/>
      <c r="JOS12"/>
      <c r="JOT12"/>
      <c r="JOU12"/>
      <c r="JOV12"/>
      <c r="JOW12"/>
      <c r="JOX12"/>
      <c r="JOY12"/>
      <c r="JOZ12"/>
      <c r="JPA12"/>
      <c r="JPB12"/>
      <c r="JPC12"/>
      <c r="JPD12"/>
      <c r="JPE12"/>
      <c r="JPF12"/>
      <c r="JPG12"/>
      <c r="JPH12"/>
      <c r="JPI12"/>
      <c r="JPJ12"/>
      <c r="JPK12"/>
      <c r="JPL12"/>
      <c r="JPM12"/>
      <c r="JPN12"/>
      <c r="JPO12"/>
      <c r="JPP12"/>
      <c r="JPQ12"/>
      <c r="JPR12"/>
      <c r="JPS12"/>
      <c r="JPT12"/>
      <c r="JPU12"/>
      <c r="JPV12"/>
      <c r="JPW12"/>
      <c r="JPX12"/>
      <c r="JPY12"/>
      <c r="JPZ12"/>
      <c r="JQA12"/>
      <c r="JQB12"/>
      <c r="JQC12"/>
      <c r="JQD12"/>
      <c r="JQE12"/>
      <c r="JQF12"/>
      <c r="JQG12"/>
      <c r="JQH12"/>
      <c r="JQI12"/>
      <c r="JQJ12"/>
      <c r="JQK12"/>
      <c r="JQL12"/>
      <c r="JQM12"/>
      <c r="JQN12"/>
      <c r="JQO12"/>
      <c r="JQP12"/>
      <c r="JQQ12"/>
      <c r="JQR12"/>
      <c r="JQS12"/>
      <c r="JQT12"/>
      <c r="JQU12"/>
      <c r="JQV12"/>
      <c r="JQW12"/>
      <c r="JQX12"/>
      <c r="JQY12"/>
      <c r="JQZ12"/>
      <c r="JRA12"/>
      <c r="JRB12"/>
      <c r="JRC12"/>
      <c r="JRD12"/>
      <c r="JRE12"/>
      <c r="JRF12"/>
      <c r="JRG12"/>
      <c r="JRH12"/>
      <c r="JRI12"/>
      <c r="JRJ12"/>
      <c r="JRK12"/>
      <c r="JRL12"/>
      <c r="JRM12"/>
      <c r="JRN12"/>
      <c r="JRO12"/>
      <c r="JRP12"/>
      <c r="JRQ12"/>
      <c r="JRR12"/>
      <c r="JRS12"/>
      <c r="JRT12"/>
      <c r="JRU12"/>
      <c r="JRV12"/>
      <c r="JRW12"/>
      <c r="JRX12"/>
      <c r="JRY12"/>
      <c r="JRZ12"/>
      <c r="JSA12"/>
      <c r="JSB12"/>
      <c r="JSC12"/>
      <c r="JSD12"/>
      <c r="JSE12"/>
      <c r="JSF12"/>
      <c r="JSG12"/>
      <c r="JSH12"/>
      <c r="JSI12"/>
      <c r="JSJ12"/>
      <c r="JSK12"/>
      <c r="JSL12"/>
      <c r="JSM12"/>
      <c r="JSN12"/>
      <c r="JSO12"/>
      <c r="JSP12"/>
      <c r="JSQ12"/>
      <c r="JSR12"/>
      <c r="JSS12"/>
      <c r="JST12"/>
      <c r="JSU12"/>
      <c r="JSV12"/>
      <c r="JSW12"/>
      <c r="JSX12"/>
      <c r="JSY12"/>
      <c r="JSZ12"/>
      <c r="JTA12"/>
      <c r="JTB12"/>
      <c r="JTC12"/>
      <c r="JTD12"/>
      <c r="JTE12"/>
      <c r="JTF12"/>
      <c r="JTG12"/>
      <c r="JTH12"/>
      <c r="JTI12"/>
      <c r="JTJ12"/>
      <c r="JTK12"/>
      <c r="JTL12"/>
      <c r="JTM12"/>
      <c r="JTN12"/>
      <c r="JTO12"/>
      <c r="JTP12"/>
      <c r="JTQ12"/>
      <c r="JTR12"/>
      <c r="JTS12"/>
      <c r="JTT12"/>
      <c r="JTU12"/>
      <c r="JTV12"/>
      <c r="JTW12"/>
      <c r="JTX12"/>
      <c r="JTY12"/>
      <c r="JTZ12"/>
      <c r="JUA12"/>
      <c r="JUB12"/>
      <c r="JUC12"/>
      <c r="JUD12"/>
      <c r="JUE12"/>
      <c r="JUF12"/>
      <c r="JUG12"/>
      <c r="JUH12"/>
      <c r="JUI12"/>
      <c r="JUJ12"/>
      <c r="JUK12"/>
      <c r="JUL12"/>
      <c r="JUM12"/>
      <c r="JUN12"/>
      <c r="JUO12"/>
      <c r="JUP12"/>
      <c r="JUQ12"/>
      <c r="JUR12"/>
      <c r="JUS12"/>
      <c r="JUT12"/>
      <c r="JUU12"/>
      <c r="JUV12"/>
      <c r="JUW12"/>
      <c r="JUX12"/>
      <c r="JUY12"/>
      <c r="JUZ12"/>
      <c r="JVA12"/>
      <c r="JVB12"/>
      <c r="JVC12"/>
      <c r="JVD12"/>
      <c r="JVE12"/>
      <c r="JVF12"/>
      <c r="JVG12"/>
      <c r="JVH12"/>
      <c r="JVI12"/>
      <c r="JVJ12"/>
      <c r="JVK12"/>
      <c r="JVL12"/>
      <c r="JVM12"/>
      <c r="JVN12"/>
      <c r="JVO12"/>
      <c r="JVP12"/>
      <c r="JVQ12"/>
      <c r="JVR12"/>
      <c r="JVS12"/>
      <c r="JVT12"/>
      <c r="JVU12"/>
      <c r="JVV12"/>
      <c r="JVW12"/>
      <c r="JVX12"/>
      <c r="JVY12"/>
      <c r="JVZ12"/>
      <c r="JWA12"/>
      <c r="JWB12"/>
      <c r="JWC12"/>
      <c r="JWD12"/>
      <c r="JWE12"/>
      <c r="JWF12"/>
      <c r="JWG12"/>
      <c r="JWH12"/>
      <c r="JWI12"/>
      <c r="JWJ12"/>
      <c r="JWK12"/>
      <c r="JWL12"/>
      <c r="JWM12"/>
      <c r="JWN12"/>
      <c r="JWO12"/>
      <c r="JWP12"/>
      <c r="JWQ12"/>
      <c r="JWR12"/>
      <c r="JWS12"/>
      <c r="JWT12"/>
      <c r="JWU12"/>
      <c r="JWV12"/>
      <c r="JWW12"/>
      <c r="JWX12"/>
      <c r="JWY12"/>
      <c r="JWZ12"/>
      <c r="JXA12"/>
      <c r="JXB12"/>
      <c r="JXC12"/>
      <c r="JXD12"/>
      <c r="JXE12"/>
      <c r="JXF12"/>
      <c r="JXG12"/>
      <c r="JXH12"/>
      <c r="JXI12"/>
      <c r="JXJ12"/>
      <c r="JXK12"/>
      <c r="JXL12"/>
      <c r="JXM12"/>
      <c r="JXN12"/>
      <c r="JXO12"/>
      <c r="JXP12"/>
      <c r="JXQ12"/>
      <c r="JXR12"/>
      <c r="JXS12"/>
      <c r="JXT12"/>
      <c r="JXU12"/>
      <c r="JXV12"/>
      <c r="JXW12"/>
      <c r="JXX12"/>
      <c r="JXY12"/>
      <c r="JXZ12"/>
      <c r="JYA12"/>
      <c r="JYB12"/>
      <c r="JYC12"/>
      <c r="JYD12"/>
      <c r="JYE12"/>
      <c r="JYF12"/>
      <c r="JYG12"/>
      <c r="JYH12"/>
      <c r="JYI12"/>
      <c r="JYJ12"/>
      <c r="JYK12"/>
      <c r="JYL12"/>
      <c r="JYM12"/>
      <c r="JYN12"/>
      <c r="JYO12"/>
      <c r="JYP12"/>
      <c r="JYQ12"/>
      <c r="JYR12"/>
      <c r="JYS12"/>
      <c r="JYT12"/>
      <c r="JYU12"/>
      <c r="JYV12"/>
      <c r="JYW12"/>
      <c r="JYX12"/>
      <c r="JYY12"/>
      <c r="JYZ12"/>
      <c r="JZA12"/>
      <c r="JZB12"/>
      <c r="JZC12"/>
      <c r="JZD12"/>
      <c r="JZE12"/>
      <c r="JZF12"/>
      <c r="JZG12"/>
      <c r="JZH12"/>
      <c r="JZI12"/>
      <c r="JZJ12"/>
      <c r="JZK12"/>
      <c r="JZL12"/>
      <c r="JZM12"/>
      <c r="JZN12"/>
      <c r="JZO12"/>
      <c r="JZP12"/>
      <c r="JZQ12"/>
      <c r="JZR12"/>
      <c r="JZS12"/>
      <c r="JZT12"/>
      <c r="JZU12"/>
      <c r="JZV12"/>
      <c r="JZW12"/>
      <c r="JZX12"/>
      <c r="JZY12"/>
      <c r="JZZ12"/>
      <c r="KAA12"/>
      <c r="KAB12"/>
      <c r="KAC12"/>
      <c r="KAD12"/>
      <c r="KAE12"/>
      <c r="KAF12"/>
      <c r="KAG12"/>
      <c r="KAH12"/>
      <c r="KAI12"/>
      <c r="KAJ12"/>
      <c r="KAK12"/>
      <c r="KAL12"/>
      <c r="KAM12"/>
      <c r="KAN12"/>
      <c r="KAO12"/>
      <c r="KAP12"/>
      <c r="KAQ12"/>
      <c r="KAR12"/>
      <c r="KAS12"/>
      <c r="KAT12"/>
      <c r="KAU12"/>
      <c r="KAV12"/>
      <c r="KAW12"/>
      <c r="KAX12"/>
      <c r="KAY12"/>
      <c r="KAZ12"/>
      <c r="KBA12"/>
      <c r="KBB12"/>
      <c r="KBC12"/>
      <c r="KBD12"/>
      <c r="KBE12"/>
      <c r="KBF12"/>
      <c r="KBG12"/>
      <c r="KBH12"/>
      <c r="KBI12"/>
      <c r="KBJ12"/>
      <c r="KBK12"/>
      <c r="KBL12"/>
      <c r="KBM12"/>
      <c r="KBN12"/>
      <c r="KBO12"/>
      <c r="KBP12"/>
      <c r="KBQ12"/>
      <c r="KBR12"/>
      <c r="KBS12"/>
      <c r="KBT12"/>
      <c r="KBU12"/>
      <c r="KBV12"/>
      <c r="KBW12"/>
      <c r="KBX12"/>
      <c r="KBY12"/>
      <c r="KBZ12"/>
      <c r="KCA12"/>
      <c r="KCB12"/>
      <c r="KCC12"/>
      <c r="KCD12"/>
      <c r="KCE12"/>
      <c r="KCF12"/>
      <c r="KCG12"/>
      <c r="KCH12"/>
      <c r="KCI12"/>
      <c r="KCJ12"/>
      <c r="KCK12"/>
      <c r="KCL12"/>
      <c r="KCM12"/>
      <c r="KCN12"/>
      <c r="KCO12"/>
      <c r="KCP12"/>
      <c r="KCQ12"/>
      <c r="KCR12"/>
      <c r="KCS12"/>
      <c r="KCT12"/>
      <c r="KCU12"/>
      <c r="KCV12"/>
      <c r="KCW12"/>
      <c r="KCX12"/>
      <c r="KCY12"/>
      <c r="KCZ12"/>
      <c r="KDA12"/>
      <c r="KDB12"/>
      <c r="KDC12"/>
      <c r="KDD12"/>
      <c r="KDE12"/>
      <c r="KDF12"/>
      <c r="KDG12"/>
      <c r="KDH12"/>
      <c r="KDI12"/>
      <c r="KDJ12"/>
      <c r="KDK12"/>
      <c r="KDL12"/>
      <c r="KDM12"/>
      <c r="KDN12"/>
      <c r="KDO12"/>
      <c r="KDP12"/>
      <c r="KDQ12"/>
      <c r="KDR12"/>
      <c r="KDS12"/>
      <c r="KDT12"/>
      <c r="KDU12"/>
      <c r="KDV12"/>
      <c r="KDW12"/>
      <c r="KDX12"/>
      <c r="KDY12"/>
      <c r="KDZ12"/>
      <c r="KEA12"/>
      <c r="KEB12"/>
      <c r="KEC12"/>
      <c r="KED12"/>
      <c r="KEE12"/>
      <c r="KEF12"/>
      <c r="KEG12"/>
      <c r="KEH12"/>
      <c r="KEI12"/>
      <c r="KEJ12"/>
      <c r="KEK12"/>
      <c r="KEL12"/>
      <c r="KEM12"/>
      <c r="KEN12"/>
      <c r="KEO12"/>
      <c r="KEP12"/>
      <c r="KEQ12"/>
      <c r="KER12"/>
      <c r="KES12"/>
      <c r="KET12"/>
      <c r="KEU12"/>
      <c r="KEV12"/>
      <c r="KEW12"/>
      <c r="KEX12"/>
      <c r="KEY12"/>
      <c r="KEZ12"/>
      <c r="KFA12"/>
      <c r="KFB12"/>
      <c r="KFC12"/>
      <c r="KFD12"/>
      <c r="KFE12"/>
      <c r="KFF12"/>
      <c r="KFG12"/>
      <c r="KFH12"/>
      <c r="KFI12"/>
      <c r="KFJ12"/>
      <c r="KFK12"/>
      <c r="KFL12"/>
      <c r="KFM12"/>
      <c r="KFN12"/>
      <c r="KFO12"/>
      <c r="KFP12"/>
      <c r="KFQ12"/>
      <c r="KFR12"/>
      <c r="KFS12"/>
      <c r="KFT12"/>
      <c r="KFU12"/>
      <c r="KFV12"/>
      <c r="KFW12"/>
      <c r="KFX12"/>
      <c r="KFY12"/>
      <c r="KFZ12"/>
      <c r="KGA12"/>
      <c r="KGB12"/>
      <c r="KGC12"/>
      <c r="KGD12"/>
      <c r="KGE12"/>
      <c r="KGF12"/>
      <c r="KGG12"/>
      <c r="KGH12"/>
      <c r="KGI12"/>
      <c r="KGJ12"/>
      <c r="KGK12"/>
      <c r="KGL12"/>
      <c r="KGM12"/>
      <c r="KGN12"/>
      <c r="KGO12"/>
      <c r="KGP12"/>
      <c r="KGQ12"/>
      <c r="KGR12"/>
      <c r="KGS12"/>
      <c r="KGT12"/>
      <c r="KGU12"/>
      <c r="KGV12"/>
      <c r="KGW12"/>
      <c r="KGX12"/>
      <c r="KGY12"/>
      <c r="KGZ12"/>
      <c r="KHA12"/>
      <c r="KHB12"/>
      <c r="KHC12"/>
      <c r="KHD12"/>
      <c r="KHE12"/>
      <c r="KHF12"/>
      <c r="KHG12"/>
      <c r="KHH12"/>
      <c r="KHI12"/>
      <c r="KHJ12"/>
      <c r="KHK12"/>
      <c r="KHL12"/>
      <c r="KHM12"/>
      <c r="KHN12"/>
      <c r="KHO12"/>
      <c r="KHP12"/>
      <c r="KHQ12"/>
      <c r="KHR12"/>
      <c r="KHS12"/>
      <c r="KHT12"/>
      <c r="KHU12"/>
      <c r="KHV12"/>
      <c r="KHW12"/>
      <c r="KHX12"/>
      <c r="KHY12"/>
      <c r="KHZ12"/>
      <c r="KIA12"/>
      <c r="KIB12"/>
      <c r="KIC12"/>
      <c r="KID12"/>
      <c r="KIE12"/>
      <c r="KIF12"/>
      <c r="KIG12"/>
      <c r="KIH12"/>
      <c r="KII12"/>
      <c r="KIJ12"/>
      <c r="KIK12"/>
      <c r="KIL12"/>
      <c r="KIM12"/>
      <c r="KIN12"/>
      <c r="KIO12"/>
      <c r="KIP12"/>
      <c r="KIQ12"/>
      <c r="KIR12"/>
      <c r="KIS12"/>
      <c r="KIT12"/>
      <c r="KIU12"/>
      <c r="KIV12"/>
      <c r="KIW12"/>
      <c r="KIX12"/>
      <c r="KIY12"/>
      <c r="KIZ12"/>
      <c r="KJA12"/>
      <c r="KJB12"/>
      <c r="KJC12"/>
      <c r="KJD12"/>
      <c r="KJE12"/>
      <c r="KJF12"/>
      <c r="KJG12"/>
      <c r="KJH12"/>
      <c r="KJI12"/>
      <c r="KJJ12"/>
      <c r="KJK12"/>
      <c r="KJL12"/>
      <c r="KJM12"/>
      <c r="KJN12"/>
      <c r="KJO12"/>
      <c r="KJP12"/>
      <c r="KJQ12"/>
      <c r="KJR12"/>
      <c r="KJS12"/>
      <c r="KJT12"/>
      <c r="KJU12"/>
      <c r="KJV12"/>
      <c r="KJW12"/>
      <c r="KJX12"/>
      <c r="KJY12"/>
      <c r="KJZ12"/>
      <c r="KKA12"/>
      <c r="KKB12"/>
      <c r="KKC12"/>
      <c r="KKD12"/>
      <c r="KKE12"/>
      <c r="KKF12"/>
      <c r="KKG12"/>
      <c r="KKH12"/>
      <c r="KKI12"/>
      <c r="KKJ12"/>
      <c r="KKK12"/>
      <c r="KKL12"/>
      <c r="KKM12"/>
      <c r="KKN12"/>
      <c r="KKO12"/>
      <c r="KKP12"/>
      <c r="KKQ12"/>
      <c r="KKR12"/>
      <c r="KKS12"/>
      <c r="KKT12"/>
      <c r="KKU12"/>
      <c r="KKV12"/>
      <c r="KKW12"/>
      <c r="KKX12"/>
      <c r="KKY12"/>
      <c r="KKZ12"/>
      <c r="KLA12"/>
      <c r="KLB12"/>
      <c r="KLC12"/>
      <c r="KLD12"/>
      <c r="KLE12"/>
      <c r="KLF12"/>
      <c r="KLG12"/>
      <c r="KLH12"/>
      <c r="KLI12"/>
      <c r="KLJ12"/>
      <c r="KLK12"/>
      <c r="KLL12"/>
      <c r="KLM12"/>
      <c r="KLN12"/>
      <c r="KLO12"/>
      <c r="KLP12"/>
      <c r="KLQ12"/>
      <c r="KLR12"/>
      <c r="KLS12"/>
      <c r="KLT12"/>
      <c r="KLU12"/>
      <c r="KLV12"/>
      <c r="KLW12"/>
      <c r="KLX12"/>
      <c r="KLY12"/>
      <c r="KLZ12"/>
      <c r="KMA12"/>
      <c r="KMB12"/>
      <c r="KMC12"/>
      <c r="KMD12"/>
      <c r="KME12"/>
      <c r="KMF12"/>
      <c r="KMG12"/>
      <c r="KMH12"/>
      <c r="KMI12"/>
      <c r="KMJ12"/>
      <c r="KMK12"/>
      <c r="KML12"/>
      <c r="KMM12"/>
      <c r="KMN12"/>
      <c r="KMO12"/>
      <c r="KMP12"/>
      <c r="KMQ12"/>
      <c r="KMR12"/>
      <c r="KMS12"/>
      <c r="KMT12"/>
      <c r="KMU12"/>
      <c r="KMV12"/>
      <c r="KMW12"/>
      <c r="KMX12"/>
      <c r="KMY12"/>
      <c r="KMZ12"/>
      <c r="KNA12"/>
      <c r="KNB12"/>
      <c r="KNC12"/>
      <c r="KND12"/>
      <c r="KNE12"/>
      <c r="KNF12"/>
      <c r="KNG12"/>
      <c r="KNH12"/>
      <c r="KNI12"/>
      <c r="KNJ12"/>
      <c r="KNK12"/>
      <c r="KNL12"/>
      <c r="KNM12"/>
      <c r="KNN12"/>
      <c r="KNO12"/>
      <c r="KNP12"/>
      <c r="KNQ12"/>
      <c r="KNR12"/>
      <c r="KNS12"/>
      <c r="KNT12"/>
      <c r="KNU12"/>
      <c r="KNV12"/>
      <c r="KNW12"/>
      <c r="KNX12"/>
      <c r="KNY12"/>
      <c r="KNZ12"/>
      <c r="KOA12"/>
      <c r="KOB12"/>
      <c r="KOC12"/>
      <c r="KOD12"/>
      <c r="KOE12"/>
      <c r="KOF12"/>
      <c r="KOG12"/>
      <c r="KOH12"/>
      <c r="KOI12"/>
      <c r="KOJ12"/>
      <c r="KOK12"/>
      <c r="KOL12"/>
      <c r="KOM12"/>
      <c r="KON12"/>
      <c r="KOO12"/>
      <c r="KOP12"/>
      <c r="KOQ12"/>
      <c r="KOR12"/>
      <c r="KOS12"/>
      <c r="KOT12"/>
      <c r="KOU12"/>
      <c r="KOV12"/>
      <c r="KOW12"/>
      <c r="KOX12"/>
      <c r="KOY12"/>
      <c r="KOZ12"/>
      <c r="KPA12"/>
      <c r="KPB12"/>
      <c r="KPC12"/>
      <c r="KPD12"/>
      <c r="KPE12"/>
      <c r="KPF12"/>
      <c r="KPG12"/>
      <c r="KPH12"/>
      <c r="KPI12"/>
      <c r="KPJ12"/>
      <c r="KPK12"/>
      <c r="KPL12"/>
      <c r="KPM12"/>
      <c r="KPN12"/>
      <c r="KPO12"/>
      <c r="KPP12"/>
      <c r="KPQ12"/>
      <c r="KPR12"/>
      <c r="KPS12"/>
      <c r="KPT12"/>
      <c r="KPU12"/>
      <c r="KPV12"/>
      <c r="KPW12"/>
      <c r="KPX12"/>
      <c r="KPY12"/>
      <c r="KPZ12"/>
      <c r="KQA12"/>
      <c r="KQB12"/>
      <c r="KQC12"/>
      <c r="KQD12"/>
      <c r="KQE12"/>
      <c r="KQF12"/>
      <c r="KQG12"/>
      <c r="KQH12"/>
      <c r="KQI12"/>
      <c r="KQJ12"/>
      <c r="KQK12"/>
      <c r="KQL12"/>
      <c r="KQM12"/>
      <c r="KQN12"/>
      <c r="KQO12"/>
      <c r="KQP12"/>
      <c r="KQQ12"/>
      <c r="KQR12"/>
      <c r="KQS12"/>
      <c r="KQT12"/>
      <c r="KQU12"/>
      <c r="KQV12"/>
      <c r="KQW12"/>
      <c r="KQX12"/>
      <c r="KQY12"/>
      <c r="KQZ12"/>
      <c r="KRA12"/>
      <c r="KRB12"/>
      <c r="KRC12"/>
      <c r="KRD12"/>
      <c r="KRE12"/>
      <c r="KRF12"/>
      <c r="KRG12"/>
      <c r="KRH12"/>
      <c r="KRI12"/>
      <c r="KRJ12"/>
      <c r="KRK12"/>
      <c r="KRL12"/>
      <c r="KRM12"/>
      <c r="KRN12"/>
      <c r="KRO12"/>
      <c r="KRP12"/>
      <c r="KRQ12"/>
      <c r="KRR12"/>
      <c r="KRS12"/>
      <c r="KRT12"/>
      <c r="KRU12"/>
      <c r="KRV12"/>
      <c r="KRW12"/>
      <c r="KRX12"/>
      <c r="KRY12"/>
      <c r="KRZ12"/>
      <c r="KSA12"/>
      <c r="KSB12"/>
      <c r="KSC12"/>
      <c r="KSD12"/>
      <c r="KSE12"/>
      <c r="KSF12"/>
      <c r="KSG12"/>
      <c r="KSH12"/>
      <c r="KSI12"/>
      <c r="KSJ12"/>
      <c r="KSK12"/>
      <c r="KSL12"/>
      <c r="KSM12"/>
      <c r="KSN12"/>
      <c r="KSO12"/>
      <c r="KSP12"/>
      <c r="KSQ12"/>
      <c r="KSR12"/>
      <c r="KSS12"/>
      <c r="KST12"/>
      <c r="KSU12"/>
      <c r="KSV12"/>
      <c r="KSW12"/>
      <c r="KSX12"/>
      <c r="KSY12"/>
      <c r="KSZ12"/>
      <c r="KTA12"/>
      <c r="KTB12"/>
      <c r="KTC12"/>
      <c r="KTD12"/>
      <c r="KTE12"/>
      <c r="KTF12"/>
      <c r="KTG12"/>
      <c r="KTH12"/>
      <c r="KTI12"/>
      <c r="KTJ12"/>
      <c r="KTK12"/>
      <c r="KTL12"/>
      <c r="KTM12"/>
      <c r="KTN12"/>
      <c r="KTO12"/>
      <c r="KTP12"/>
      <c r="KTQ12"/>
      <c r="KTR12"/>
      <c r="KTS12"/>
      <c r="KTT12"/>
      <c r="KTU12"/>
      <c r="KTV12"/>
      <c r="KTW12"/>
      <c r="KTX12"/>
      <c r="KTY12"/>
      <c r="KTZ12"/>
      <c r="KUA12"/>
      <c r="KUB12"/>
      <c r="KUC12"/>
      <c r="KUD12"/>
      <c r="KUE12"/>
      <c r="KUF12"/>
      <c r="KUG12"/>
      <c r="KUH12"/>
      <c r="KUI12"/>
      <c r="KUJ12"/>
      <c r="KUK12"/>
      <c r="KUL12"/>
      <c r="KUM12"/>
      <c r="KUN12"/>
      <c r="KUO12"/>
      <c r="KUP12"/>
      <c r="KUQ12"/>
      <c r="KUR12"/>
      <c r="KUS12"/>
      <c r="KUT12"/>
      <c r="KUU12"/>
      <c r="KUV12"/>
      <c r="KUW12"/>
      <c r="KUX12"/>
      <c r="KUY12"/>
      <c r="KUZ12"/>
      <c r="KVA12"/>
      <c r="KVB12"/>
      <c r="KVC12"/>
      <c r="KVD12"/>
      <c r="KVE12"/>
      <c r="KVF12"/>
      <c r="KVG12"/>
      <c r="KVH12"/>
      <c r="KVI12"/>
      <c r="KVJ12"/>
      <c r="KVK12"/>
      <c r="KVL12"/>
      <c r="KVM12"/>
      <c r="KVN12"/>
      <c r="KVO12"/>
      <c r="KVP12"/>
      <c r="KVQ12"/>
      <c r="KVR12"/>
      <c r="KVS12"/>
      <c r="KVT12"/>
      <c r="KVU12"/>
      <c r="KVV12"/>
      <c r="KVW12"/>
      <c r="KVX12"/>
      <c r="KVY12"/>
      <c r="KVZ12"/>
      <c r="KWA12"/>
      <c r="KWB12"/>
      <c r="KWC12"/>
      <c r="KWD12"/>
      <c r="KWE12"/>
      <c r="KWF12"/>
      <c r="KWG12"/>
      <c r="KWH12"/>
      <c r="KWI12"/>
      <c r="KWJ12"/>
      <c r="KWK12"/>
      <c r="KWL12"/>
      <c r="KWM12"/>
      <c r="KWN12"/>
      <c r="KWO12"/>
      <c r="KWP12"/>
      <c r="KWQ12"/>
      <c r="KWR12"/>
      <c r="KWS12"/>
      <c r="KWT12"/>
      <c r="KWU12"/>
      <c r="KWV12"/>
      <c r="KWW12"/>
      <c r="KWX12"/>
      <c r="KWY12"/>
      <c r="KWZ12"/>
      <c r="KXA12"/>
      <c r="KXB12"/>
      <c r="KXC12"/>
      <c r="KXD12"/>
      <c r="KXE12"/>
      <c r="KXF12"/>
      <c r="KXG12"/>
      <c r="KXH12"/>
      <c r="KXI12"/>
      <c r="KXJ12"/>
      <c r="KXK12"/>
      <c r="KXL12"/>
      <c r="KXM12"/>
      <c r="KXN12"/>
      <c r="KXO12"/>
      <c r="KXP12"/>
      <c r="KXQ12"/>
      <c r="KXR12"/>
      <c r="KXS12"/>
      <c r="KXT12"/>
      <c r="KXU12"/>
      <c r="KXV12"/>
      <c r="KXW12"/>
      <c r="KXX12"/>
      <c r="KXY12"/>
      <c r="KXZ12"/>
      <c r="KYA12"/>
      <c r="KYB12"/>
      <c r="KYC12"/>
      <c r="KYD12"/>
      <c r="KYE12"/>
      <c r="KYF12"/>
      <c r="KYG12"/>
      <c r="KYH12"/>
      <c r="KYI12"/>
      <c r="KYJ12"/>
      <c r="KYK12"/>
      <c r="KYL12"/>
      <c r="KYM12"/>
      <c r="KYN12"/>
      <c r="KYO12"/>
      <c r="KYP12"/>
      <c r="KYQ12"/>
      <c r="KYR12"/>
      <c r="KYS12"/>
      <c r="KYT12"/>
      <c r="KYU12"/>
      <c r="KYV12"/>
      <c r="KYW12"/>
      <c r="KYX12"/>
      <c r="KYY12"/>
      <c r="KYZ12"/>
      <c r="KZA12"/>
      <c r="KZB12"/>
      <c r="KZC12"/>
      <c r="KZD12"/>
      <c r="KZE12"/>
      <c r="KZF12"/>
      <c r="KZG12"/>
      <c r="KZH12"/>
      <c r="KZI12"/>
      <c r="KZJ12"/>
      <c r="KZK12"/>
      <c r="KZL12"/>
      <c r="KZM12"/>
      <c r="KZN12"/>
      <c r="KZO12"/>
      <c r="KZP12"/>
      <c r="KZQ12"/>
      <c r="KZR12"/>
      <c r="KZS12"/>
      <c r="KZT12"/>
      <c r="KZU12"/>
      <c r="KZV12"/>
      <c r="KZW12"/>
      <c r="KZX12"/>
      <c r="KZY12"/>
      <c r="KZZ12"/>
      <c r="LAA12"/>
      <c r="LAB12"/>
      <c r="LAC12"/>
      <c r="LAD12"/>
      <c r="LAE12"/>
      <c r="LAF12"/>
      <c r="LAG12"/>
      <c r="LAH12"/>
      <c r="LAI12"/>
      <c r="LAJ12"/>
      <c r="LAK12"/>
      <c r="LAL12"/>
      <c r="LAM12"/>
      <c r="LAN12"/>
      <c r="LAO12"/>
      <c r="LAP12"/>
      <c r="LAQ12"/>
      <c r="LAR12"/>
      <c r="LAS12"/>
      <c r="LAT12"/>
      <c r="LAU12"/>
      <c r="LAV12"/>
      <c r="LAW12"/>
      <c r="LAX12"/>
      <c r="LAY12"/>
      <c r="LAZ12"/>
      <c r="LBA12"/>
      <c r="LBB12"/>
      <c r="LBC12"/>
      <c r="LBD12"/>
      <c r="LBE12"/>
      <c r="LBF12"/>
      <c r="LBG12"/>
      <c r="LBH12"/>
      <c r="LBI12"/>
      <c r="LBJ12"/>
      <c r="LBK12"/>
      <c r="LBL12"/>
      <c r="LBM12"/>
      <c r="LBN12"/>
      <c r="LBO12"/>
      <c r="LBP12"/>
      <c r="LBQ12"/>
      <c r="LBR12"/>
      <c r="LBS12"/>
      <c r="LBT12"/>
      <c r="LBU12"/>
      <c r="LBV12"/>
      <c r="LBW12"/>
      <c r="LBX12"/>
      <c r="LBY12"/>
      <c r="LBZ12"/>
      <c r="LCA12"/>
      <c r="LCB12"/>
      <c r="LCC12"/>
      <c r="LCD12"/>
      <c r="LCE12"/>
      <c r="LCF12"/>
      <c r="LCG12"/>
      <c r="LCH12"/>
      <c r="LCI12"/>
      <c r="LCJ12"/>
      <c r="LCK12"/>
      <c r="LCL12"/>
      <c r="LCM12"/>
      <c r="LCN12"/>
      <c r="LCO12"/>
      <c r="LCP12"/>
      <c r="LCQ12"/>
      <c r="LCR12"/>
      <c r="LCS12"/>
      <c r="LCT12"/>
      <c r="LCU12"/>
      <c r="LCV12"/>
      <c r="LCW12"/>
      <c r="LCX12"/>
      <c r="LCY12"/>
      <c r="LCZ12"/>
      <c r="LDA12"/>
      <c r="LDB12"/>
      <c r="LDC12"/>
      <c r="LDD12"/>
      <c r="LDE12"/>
      <c r="LDF12"/>
      <c r="LDG12"/>
      <c r="LDH12"/>
      <c r="LDI12"/>
      <c r="LDJ12"/>
      <c r="LDK12"/>
      <c r="LDL12"/>
      <c r="LDM12"/>
      <c r="LDN12"/>
      <c r="LDO12"/>
      <c r="LDP12"/>
      <c r="LDQ12"/>
      <c r="LDR12"/>
      <c r="LDS12"/>
      <c r="LDT12"/>
      <c r="LDU12"/>
      <c r="LDV12"/>
      <c r="LDW12"/>
      <c r="LDX12"/>
      <c r="LDY12"/>
      <c r="LDZ12"/>
      <c r="LEA12"/>
      <c r="LEB12"/>
      <c r="LEC12"/>
      <c r="LED12"/>
      <c r="LEE12"/>
      <c r="LEF12"/>
      <c r="LEG12"/>
      <c r="LEH12"/>
      <c r="LEI12"/>
      <c r="LEJ12"/>
      <c r="LEK12"/>
      <c r="LEL12"/>
      <c r="LEM12"/>
      <c r="LEN12"/>
      <c r="LEO12"/>
      <c r="LEP12"/>
      <c r="LEQ12"/>
      <c r="LER12"/>
      <c r="LES12"/>
      <c r="LET12"/>
      <c r="LEU12"/>
      <c r="LEV12"/>
      <c r="LEW12"/>
      <c r="LEX12"/>
      <c r="LEY12"/>
      <c r="LEZ12"/>
      <c r="LFA12"/>
      <c r="LFB12"/>
      <c r="LFC12"/>
      <c r="LFD12"/>
      <c r="LFE12"/>
      <c r="LFF12"/>
      <c r="LFG12"/>
      <c r="LFH12"/>
      <c r="LFI12"/>
      <c r="LFJ12"/>
      <c r="LFK12"/>
      <c r="LFL12"/>
      <c r="LFM12"/>
      <c r="LFN12"/>
      <c r="LFO12"/>
      <c r="LFP12"/>
      <c r="LFQ12"/>
      <c r="LFR12"/>
      <c r="LFS12"/>
      <c r="LFT12"/>
      <c r="LFU12"/>
      <c r="LFV12"/>
      <c r="LFW12"/>
      <c r="LFX12"/>
      <c r="LFY12"/>
      <c r="LFZ12"/>
      <c r="LGA12"/>
      <c r="LGB12"/>
      <c r="LGC12"/>
      <c r="LGD12"/>
      <c r="LGE12"/>
      <c r="LGF12"/>
      <c r="LGG12"/>
      <c r="LGH12"/>
      <c r="LGI12"/>
      <c r="LGJ12"/>
      <c r="LGK12"/>
      <c r="LGL12"/>
      <c r="LGM12"/>
      <c r="LGN12"/>
      <c r="LGO12"/>
      <c r="LGP12"/>
      <c r="LGQ12"/>
      <c r="LGR12"/>
      <c r="LGS12"/>
      <c r="LGT12"/>
      <c r="LGU12"/>
      <c r="LGV12"/>
      <c r="LGW12"/>
      <c r="LGX12"/>
      <c r="LGY12"/>
      <c r="LGZ12"/>
      <c r="LHA12"/>
      <c r="LHB12"/>
      <c r="LHC12"/>
      <c r="LHD12"/>
      <c r="LHE12"/>
      <c r="LHF12"/>
      <c r="LHG12"/>
      <c r="LHH12"/>
      <c r="LHI12"/>
      <c r="LHJ12"/>
      <c r="LHK12"/>
      <c r="LHL12"/>
      <c r="LHM12"/>
      <c r="LHN12"/>
      <c r="LHO12"/>
      <c r="LHP12"/>
      <c r="LHQ12"/>
      <c r="LHR12"/>
      <c r="LHS12"/>
      <c r="LHT12"/>
      <c r="LHU12"/>
      <c r="LHV12"/>
      <c r="LHW12"/>
      <c r="LHX12"/>
      <c r="LHY12"/>
      <c r="LHZ12"/>
      <c r="LIA12"/>
      <c r="LIB12"/>
      <c r="LIC12"/>
      <c r="LID12"/>
      <c r="LIE12"/>
      <c r="LIF12"/>
      <c r="LIG12"/>
      <c r="LIH12"/>
      <c r="LII12"/>
      <c r="LIJ12"/>
      <c r="LIK12"/>
      <c r="LIL12"/>
      <c r="LIM12"/>
      <c r="LIN12"/>
      <c r="LIO12"/>
      <c r="LIP12"/>
      <c r="LIQ12"/>
      <c r="LIR12"/>
      <c r="LIS12"/>
      <c r="LIT12"/>
      <c r="LIU12"/>
      <c r="LIV12"/>
      <c r="LIW12"/>
      <c r="LIX12"/>
      <c r="LIY12"/>
      <c r="LIZ12"/>
      <c r="LJA12"/>
      <c r="LJB12"/>
      <c r="LJC12"/>
      <c r="LJD12"/>
      <c r="LJE12"/>
      <c r="LJF12"/>
      <c r="LJG12"/>
      <c r="LJH12"/>
      <c r="LJI12"/>
      <c r="LJJ12"/>
      <c r="LJK12"/>
      <c r="LJL12"/>
      <c r="LJM12"/>
      <c r="LJN12"/>
      <c r="LJO12"/>
      <c r="LJP12"/>
      <c r="LJQ12"/>
      <c r="LJR12"/>
      <c r="LJS12"/>
      <c r="LJT12"/>
      <c r="LJU12"/>
      <c r="LJV12"/>
      <c r="LJW12"/>
      <c r="LJX12"/>
      <c r="LJY12"/>
      <c r="LJZ12"/>
      <c r="LKA12"/>
      <c r="LKB12"/>
      <c r="LKC12"/>
      <c r="LKD12"/>
      <c r="LKE12"/>
      <c r="LKF12"/>
      <c r="LKG12"/>
      <c r="LKH12"/>
      <c r="LKI12"/>
      <c r="LKJ12"/>
      <c r="LKK12"/>
      <c r="LKL12"/>
      <c r="LKM12"/>
      <c r="LKN12"/>
      <c r="LKO12"/>
      <c r="LKP12"/>
      <c r="LKQ12"/>
      <c r="LKR12"/>
      <c r="LKS12"/>
      <c r="LKT12"/>
      <c r="LKU12"/>
      <c r="LKV12"/>
      <c r="LKW12"/>
      <c r="LKX12"/>
      <c r="LKY12"/>
      <c r="LKZ12"/>
      <c r="LLA12"/>
      <c r="LLB12"/>
      <c r="LLC12"/>
      <c r="LLD12"/>
      <c r="LLE12"/>
      <c r="LLF12"/>
      <c r="LLG12"/>
      <c r="LLH12"/>
      <c r="LLI12"/>
      <c r="LLJ12"/>
      <c r="LLK12"/>
      <c r="LLL12"/>
      <c r="LLM12"/>
      <c r="LLN12"/>
      <c r="LLO12"/>
      <c r="LLP12"/>
      <c r="LLQ12"/>
      <c r="LLR12"/>
      <c r="LLS12"/>
      <c r="LLT12"/>
      <c r="LLU12"/>
      <c r="LLV12"/>
      <c r="LLW12"/>
      <c r="LLX12"/>
      <c r="LLY12"/>
      <c r="LLZ12"/>
      <c r="LMA12"/>
      <c r="LMB12"/>
      <c r="LMC12"/>
      <c r="LMD12"/>
      <c r="LME12"/>
      <c r="LMF12"/>
      <c r="LMG12"/>
      <c r="LMH12"/>
      <c r="LMI12"/>
      <c r="LMJ12"/>
      <c r="LMK12"/>
      <c r="LML12"/>
      <c r="LMM12"/>
      <c r="LMN12"/>
      <c r="LMO12"/>
      <c r="LMP12"/>
      <c r="LMQ12"/>
      <c r="LMR12"/>
      <c r="LMS12"/>
      <c r="LMT12"/>
      <c r="LMU12"/>
      <c r="LMV12"/>
      <c r="LMW12"/>
      <c r="LMX12"/>
      <c r="LMY12"/>
      <c r="LMZ12"/>
      <c r="LNA12"/>
      <c r="LNB12"/>
      <c r="LNC12"/>
      <c r="LND12"/>
      <c r="LNE12"/>
      <c r="LNF12"/>
      <c r="LNG12"/>
      <c r="LNH12"/>
      <c r="LNI12"/>
      <c r="LNJ12"/>
      <c r="LNK12"/>
      <c r="LNL12"/>
      <c r="LNM12"/>
      <c r="LNN12"/>
      <c r="LNO12"/>
      <c r="LNP12"/>
      <c r="LNQ12"/>
      <c r="LNR12"/>
      <c r="LNS12"/>
      <c r="LNT12"/>
      <c r="LNU12"/>
      <c r="LNV12"/>
      <c r="LNW12"/>
      <c r="LNX12"/>
      <c r="LNY12"/>
      <c r="LNZ12"/>
      <c r="LOA12"/>
      <c r="LOB12"/>
      <c r="LOC12"/>
      <c r="LOD12"/>
      <c r="LOE12"/>
      <c r="LOF12"/>
      <c r="LOG12"/>
      <c r="LOH12"/>
      <c r="LOI12"/>
      <c r="LOJ12"/>
      <c r="LOK12"/>
      <c r="LOL12"/>
      <c r="LOM12"/>
      <c r="LON12"/>
      <c r="LOO12"/>
      <c r="LOP12"/>
      <c r="LOQ12"/>
      <c r="LOR12"/>
      <c r="LOS12"/>
      <c r="LOT12"/>
      <c r="LOU12"/>
      <c r="LOV12"/>
      <c r="LOW12"/>
      <c r="LOX12"/>
      <c r="LOY12"/>
      <c r="LOZ12"/>
      <c r="LPA12"/>
      <c r="LPB12"/>
      <c r="LPC12"/>
      <c r="LPD12"/>
      <c r="LPE12"/>
      <c r="LPF12"/>
      <c r="LPG12"/>
      <c r="LPH12"/>
      <c r="LPI12"/>
      <c r="LPJ12"/>
      <c r="LPK12"/>
      <c r="LPL12"/>
      <c r="LPM12"/>
      <c r="LPN12"/>
      <c r="LPO12"/>
      <c r="LPP12"/>
      <c r="LPQ12"/>
      <c r="LPR12"/>
      <c r="LPS12"/>
      <c r="LPT12"/>
      <c r="LPU12"/>
      <c r="LPV12"/>
      <c r="LPW12"/>
      <c r="LPX12"/>
      <c r="LPY12"/>
      <c r="LPZ12"/>
      <c r="LQA12"/>
      <c r="LQB12"/>
      <c r="LQC12"/>
      <c r="LQD12"/>
      <c r="LQE12"/>
      <c r="LQF12"/>
      <c r="LQG12"/>
      <c r="LQH12"/>
      <c r="LQI12"/>
      <c r="LQJ12"/>
      <c r="LQK12"/>
      <c r="LQL12"/>
      <c r="LQM12"/>
      <c r="LQN12"/>
      <c r="LQO12"/>
      <c r="LQP12"/>
      <c r="LQQ12"/>
      <c r="LQR12"/>
      <c r="LQS12"/>
      <c r="LQT12"/>
      <c r="LQU12"/>
      <c r="LQV12"/>
      <c r="LQW12"/>
      <c r="LQX12"/>
      <c r="LQY12"/>
      <c r="LQZ12"/>
      <c r="LRA12"/>
      <c r="LRB12"/>
      <c r="LRC12"/>
      <c r="LRD12"/>
      <c r="LRE12"/>
      <c r="LRF12"/>
      <c r="LRG12"/>
      <c r="LRH12"/>
      <c r="LRI12"/>
      <c r="LRJ12"/>
      <c r="LRK12"/>
      <c r="LRL12"/>
      <c r="LRM12"/>
      <c r="LRN12"/>
      <c r="LRO12"/>
      <c r="LRP12"/>
      <c r="LRQ12"/>
      <c r="LRR12"/>
      <c r="LRS12"/>
      <c r="LRT12"/>
      <c r="LRU12"/>
      <c r="LRV12"/>
      <c r="LRW12"/>
      <c r="LRX12"/>
      <c r="LRY12"/>
      <c r="LRZ12"/>
      <c r="LSA12"/>
      <c r="LSB12"/>
      <c r="LSC12"/>
      <c r="LSD12"/>
      <c r="LSE12"/>
      <c r="LSF12"/>
      <c r="LSG12"/>
      <c r="LSH12"/>
      <c r="LSI12"/>
      <c r="LSJ12"/>
      <c r="LSK12"/>
      <c r="LSL12"/>
      <c r="LSM12"/>
      <c r="LSN12"/>
      <c r="LSO12"/>
      <c r="LSP12"/>
      <c r="LSQ12"/>
      <c r="LSR12"/>
      <c r="LSS12"/>
      <c r="LST12"/>
      <c r="LSU12"/>
      <c r="LSV12"/>
      <c r="LSW12"/>
      <c r="LSX12"/>
      <c r="LSY12"/>
      <c r="LSZ12"/>
      <c r="LTA12"/>
      <c r="LTB12"/>
      <c r="LTC12"/>
      <c r="LTD12"/>
      <c r="LTE12"/>
      <c r="LTF12"/>
      <c r="LTG12"/>
      <c r="LTH12"/>
      <c r="LTI12"/>
      <c r="LTJ12"/>
      <c r="LTK12"/>
      <c r="LTL12"/>
      <c r="LTM12"/>
      <c r="LTN12"/>
      <c r="LTO12"/>
      <c r="LTP12"/>
      <c r="LTQ12"/>
      <c r="LTR12"/>
      <c r="LTS12"/>
      <c r="LTT12"/>
      <c r="LTU12"/>
      <c r="LTV12"/>
      <c r="LTW12"/>
      <c r="LTX12"/>
      <c r="LTY12"/>
      <c r="LTZ12"/>
      <c r="LUA12"/>
      <c r="LUB12"/>
      <c r="LUC12"/>
      <c r="LUD12"/>
      <c r="LUE12"/>
      <c r="LUF12"/>
      <c r="LUG12"/>
      <c r="LUH12"/>
      <c r="LUI12"/>
      <c r="LUJ12"/>
      <c r="LUK12"/>
      <c r="LUL12"/>
      <c r="LUM12"/>
      <c r="LUN12"/>
      <c r="LUO12"/>
      <c r="LUP12"/>
      <c r="LUQ12"/>
      <c r="LUR12"/>
      <c r="LUS12"/>
      <c r="LUT12"/>
      <c r="LUU12"/>
      <c r="LUV12"/>
      <c r="LUW12"/>
      <c r="LUX12"/>
      <c r="LUY12"/>
      <c r="LUZ12"/>
      <c r="LVA12"/>
      <c r="LVB12"/>
      <c r="LVC12"/>
      <c r="LVD12"/>
      <c r="LVE12"/>
      <c r="LVF12"/>
      <c r="LVG12"/>
      <c r="LVH12"/>
      <c r="LVI12"/>
      <c r="LVJ12"/>
      <c r="LVK12"/>
      <c r="LVL12"/>
      <c r="LVM12"/>
      <c r="LVN12"/>
      <c r="LVO12"/>
      <c r="LVP12"/>
      <c r="LVQ12"/>
      <c r="LVR12"/>
      <c r="LVS12"/>
      <c r="LVT12"/>
      <c r="LVU12"/>
      <c r="LVV12"/>
      <c r="LVW12"/>
      <c r="LVX12"/>
      <c r="LVY12"/>
      <c r="LVZ12"/>
      <c r="LWA12"/>
      <c r="LWB12"/>
      <c r="LWC12"/>
      <c r="LWD12"/>
      <c r="LWE12"/>
      <c r="LWF12"/>
      <c r="LWG12"/>
      <c r="LWH12"/>
      <c r="LWI12"/>
      <c r="LWJ12"/>
      <c r="LWK12"/>
      <c r="LWL12"/>
      <c r="LWM12"/>
      <c r="LWN12"/>
      <c r="LWO12"/>
      <c r="LWP12"/>
      <c r="LWQ12"/>
      <c r="LWR12"/>
      <c r="LWS12"/>
      <c r="LWT12"/>
      <c r="LWU12"/>
      <c r="LWV12"/>
      <c r="LWW12"/>
      <c r="LWX12"/>
      <c r="LWY12"/>
      <c r="LWZ12"/>
      <c r="LXA12"/>
      <c r="LXB12"/>
      <c r="LXC12"/>
      <c r="LXD12"/>
      <c r="LXE12"/>
      <c r="LXF12"/>
      <c r="LXG12"/>
      <c r="LXH12"/>
      <c r="LXI12"/>
      <c r="LXJ12"/>
      <c r="LXK12"/>
      <c r="LXL12"/>
      <c r="LXM12"/>
      <c r="LXN12"/>
      <c r="LXO12"/>
      <c r="LXP12"/>
      <c r="LXQ12"/>
      <c r="LXR12"/>
      <c r="LXS12"/>
      <c r="LXT12"/>
      <c r="LXU12"/>
      <c r="LXV12"/>
      <c r="LXW12"/>
      <c r="LXX12"/>
      <c r="LXY12"/>
      <c r="LXZ12"/>
      <c r="LYA12"/>
      <c r="LYB12"/>
      <c r="LYC12"/>
      <c r="LYD12"/>
      <c r="LYE12"/>
      <c r="LYF12"/>
      <c r="LYG12"/>
      <c r="LYH12"/>
      <c r="LYI12"/>
      <c r="LYJ12"/>
      <c r="LYK12"/>
      <c r="LYL12"/>
      <c r="LYM12"/>
      <c r="LYN12"/>
      <c r="LYO12"/>
      <c r="LYP12"/>
      <c r="LYQ12"/>
      <c r="LYR12"/>
      <c r="LYS12"/>
      <c r="LYT12"/>
      <c r="LYU12"/>
      <c r="LYV12"/>
      <c r="LYW12"/>
      <c r="LYX12"/>
      <c r="LYY12"/>
      <c r="LYZ12"/>
      <c r="LZA12"/>
      <c r="LZB12"/>
      <c r="LZC12"/>
      <c r="LZD12"/>
      <c r="LZE12"/>
      <c r="LZF12"/>
      <c r="LZG12"/>
      <c r="LZH12"/>
      <c r="LZI12"/>
      <c r="LZJ12"/>
      <c r="LZK12"/>
      <c r="LZL12"/>
      <c r="LZM12"/>
      <c r="LZN12"/>
      <c r="LZO12"/>
      <c r="LZP12"/>
      <c r="LZQ12"/>
      <c r="LZR12"/>
      <c r="LZS12"/>
      <c r="LZT12"/>
      <c r="LZU12"/>
      <c r="LZV12"/>
      <c r="LZW12"/>
      <c r="LZX12"/>
      <c r="LZY12"/>
      <c r="LZZ12"/>
      <c r="MAA12"/>
      <c r="MAB12"/>
      <c r="MAC12"/>
      <c r="MAD12"/>
      <c r="MAE12"/>
      <c r="MAF12"/>
      <c r="MAG12"/>
      <c r="MAH12"/>
      <c r="MAI12"/>
      <c r="MAJ12"/>
      <c r="MAK12"/>
      <c r="MAL12"/>
      <c r="MAM12"/>
      <c r="MAN12"/>
      <c r="MAO12"/>
      <c r="MAP12"/>
      <c r="MAQ12"/>
      <c r="MAR12"/>
      <c r="MAS12"/>
      <c r="MAT12"/>
      <c r="MAU12"/>
      <c r="MAV12"/>
      <c r="MAW12"/>
      <c r="MAX12"/>
      <c r="MAY12"/>
      <c r="MAZ12"/>
      <c r="MBA12"/>
      <c r="MBB12"/>
      <c r="MBC12"/>
      <c r="MBD12"/>
      <c r="MBE12"/>
      <c r="MBF12"/>
      <c r="MBG12"/>
      <c r="MBH12"/>
      <c r="MBI12"/>
      <c r="MBJ12"/>
      <c r="MBK12"/>
      <c r="MBL12"/>
      <c r="MBM12"/>
      <c r="MBN12"/>
      <c r="MBO12"/>
      <c r="MBP12"/>
      <c r="MBQ12"/>
      <c r="MBR12"/>
      <c r="MBS12"/>
      <c r="MBT12"/>
      <c r="MBU12"/>
      <c r="MBV12"/>
      <c r="MBW12"/>
      <c r="MBX12"/>
      <c r="MBY12"/>
      <c r="MBZ12"/>
      <c r="MCA12"/>
      <c r="MCB12"/>
      <c r="MCC12"/>
      <c r="MCD12"/>
      <c r="MCE12"/>
      <c r="MCF12"/>
      <c r="MCG12"/>
      <c r="MCH12"/>
      <c r="MCI12"/>
      <c r="MCJ12"/>
      <c r="MCK12"/>
      <c r="MCL12"/>
      <c r="MCM12"/>
      <c r="MCN12"/>
      <c r="MCO12"/>
      <c r="MCP12"/>
      <c r="MCQ12"/>
      <c r="MCR12"/>
      <c r="MCS12"/>
      <c r="MCT12"/>
      <c r="MCU12"/>
      <c r="MCV12"/>
      <c r="MCW12"/>
      <c r="MCX12"/>
      <c r="MCY12"/>
      <c r="MCZ12"/>
      <c r="MDA12"/>
      <c r="MDB12"/>
      <c r="MDC12"/>
      <c r="MDD12"/>
      <c r="MDE12"/>
      <c r="MDF12"/>
      <c r="MDG12"/>
      <c r="MDH12"/>
      <c r="MDI12"/>
      <c r="MDJ12"/>
      <c r="MDK12"/>
      <c r="MDL12"/>
      <c r="MDM12"/>
      <c r="MDN12"/>
      <c r="MDO12"/>
      <c r="MDP12"/>
      <c r="MDQ12"/>
      <c r="MDR12"/>
      <c r="MDS12"/>
      <c r="MDT12"/>
      <c r="MDU12"/>
      <c r="MDV12"/>
      <c r="MDW12"/>
      <c r="MDX12"/>
      <c r="MDY12"/>
      <c r="MDZ12"/>
      <c r="MEA12"/>
      <c r="MEB12"/>
      <c r="MEC12"/>
      <c r="MED12"/>
      <c r="MEE12"/>
      <c r="MEF12"/>
      <c r="MEG12"/>
      <c r="MEH12"/>
      <c r="MEI12"/>
      <c r="MEJ12"/>
      <c r="MEK12"/>
      <c r="MEL12"/>
      <c r="MEM12"/>
      <c r="MEN12"/>
      <c r="MEO12"/>
      <c r="MEP12"/>
      <c r="MEQ12"/>
      <c r="MER12"/>
      <c r="MES12"/>
      <c r="MET12"/>
      <c r="MEU12"/>
      <c r="MEV12"/>
      <c r="MEW12"/>
      <c r="MEX12"/>
      <c r="MEY12"/>
      <c r="MEZ12"/>
      <c r="MFA12"/>
      <c r="MFB12"/>
      <c r="MFC12"/>
      <c r="MFD12"/>
      <c r="MFE12"/>
      <c r="MFF12"/>
      <c r="MFG12"/>
      <c r="MFH12"/>
      <c r="MFI12"/>
      <c r="MFJ12"/>
      <c r="MFK12"/>
      <c r="MFL12"/>
      <c r="MFM12"/>
      <c r="MFN12"/>
      <c r="MFO12"/>
      <c r="MFP12"/>
      <c r="MFQ12"/>
      <c r="MFR12"/>
      <c r="MFS12"/>
      <c r="MFT12"/>
      <c r="MFU12"/>
      <c r="MFV12"/>
      <c r="MFW12"/>
      <c r="MFX12"/>
      <c r="MFY12"/>
      <c r="MFZ12"/>
      <c r="MGA12"/>
      <c r="MGB12"/>
      <c r="MGC12"/>
      <c r="MGD12"/>
      <c r="MGE12"/>
      <c r="MGF12"/>
      <c r="MGG12"/>
      <c r="MGH12"/>
      <c r="MGI12"/>
      <c r="MGJ12"/>
      <c r="MGK12"/>
      <c r="MGL12"/>
      <c r="MGM12"/>
      <c r="MGN12"/>
      <c r="MGO12"/>
      <c r="MGP12"/>
      <c r="MGQ12"/>
      <c r="MGR12"/>
      <c r="MGS12"/>
      <c r="MGT12"/>
      <c r="MGU12"/>
      <c r="MGV12"/>
      <c r="MGW12"/>
      <c r="MGX12"/>
      <c r="MGY12"/>
      <c r="MGZ12"/>
      <c r="MHA12"/>
      <c r="MHB12"/>
      <c r="MHC12"/>
      <c r="MHD12"/>
      <c r="MHE12"/>
      <c r="MHF12"/>
      <c r="MHG12"/>
      <c r="MHH12"/>
      <c r="MHI12"/>
      <c r="MHJ12"/>
      <c r="MHK12"/>
      <c r="MHL12"/>
      <c r="MHM12"/>
      <c r="MHN12"/>
      <c r="MHO12"/>
      <c r="MHP12"/>
      <c r="MHQ12"/>
      <c r="MHR12"/>
      <c r="MHS12"/>
      <c r="MHT12"/>
      <c r="MHU12"/>
      <c r="MHV12"/>
      <c r="MHW12"/>
      <c r="MHX12"/>
      <c r="MHY12"/>
      <c r="MHZ12"/>
      <c r="MIA12"/>
      <c r="MIB12"/>
      <c r="MIC12"/>
      <c r="MID12"/>
      <c r="MIE12"/>
      <c r="MIF12"/>
      <c r="MIG12"/>
      <c r="MIH12"/>
      <c r="MII12"/>
      <c r="MIJ12"/>
      <c r="MIK12"/>
      <c r="MIL12"/>
      <c r="MIM12"/>
      <c r="MIN12"/>
      <c r="MIO12"/>
      <c r="MIP12"/>
      <c r="MIQ12"/>
      <c r="MIR12"/>
      <c r="MIS12"/>
      <c r="MIT12"/>
      <c r="MIU12"/>
      <c r="MIV12"/>
      <c r="MIW12"/>
      <c r="MIX12"/>
      <c r="MIY12"/>
      <c r="MIZ12"/>
      <c r="MJA12"/>
      <c r="MJB12"/>
      <c r="MJC12"/>
      <c r="MJD12"/>
      <c r="MJE12"/>
      <c r="MJF12"/>
      <c r="MJG12"/>
      <c r="MJH12"/>
      <c r="MJI12"/>
      <c r="MJJ12"/>
      <c r="MJK12"/>
      <c r="MJL12"/>
      <c r="MJM12"/>
      <c r="MJN12"/>
      <c r="MJO12"/>
      <c r="MJP12"/>
      <c r="MJQ12"/>
      <c r="MJR12"/>
      <c r="MJS12"/>
      <c r="MJT12"/>
      <c r="MJU12"/>
      <c r="MJV12"/>
      <c r="MJW12"/>
      <c r="MJX12"/>
      <c r="MJY12"/>
      <c r="MJZ12"/>
      <c r="MKA12"/>
      <c r="MKB12"/>
      <c r="MKC12"/>
      <c r="MKD12"/>
      <c r="MKE12"/>
      <c r="MKF12"/>
      <c r="MKG12"/>
      <c r="MKH12"/>
      <c r="MKI12"/>
      <c r="MKJ12"/>
      <c r="MKK12"/>
      <c r="MKL12"/>
      <c r="MKM12"/>
      <c r="MKN12"/>
      <c r="MKO12"/>
      <c r="MKP12"/>
      <c r="MKQ12"/>
      <c r="MKR12"/>
      <c r="MKS12"/>
      <c r="MKT12"/>
      <c r="MKU12"/>
      <c r="MKV12"/>
      <c r="MKW12"/>
      <c r="MKX12"/>
      <c r="MKY12"/>
      <c r="MKZ12"/>
      <c r="MLA12"/>
      <c r="MLB12"/>
      <c r="MLC12"/>
      <c r="MLD12"/>
      <c r="MLE12"/>
      <c r="MLF12"/>
      <c r="MLG12"/>
      <c r="MLH12"/>
      <c r="MLI12"/>
      <c r="MLJ12"/>
      <c r="MLK12"/>
      <c r="MLL12"/>
      <c r="MLM12"/>
      <c r="MLN12"/>
      <c r="MLO12"/>
      <c r="MLP12"/>
      <c r="MLQ12"/>
      <c r="MLR12"/>
      <c r="MLS12"/>
      <c r="MLT12"/>
      <c r="MLU12"/>
      <c r="MLV12"/>
      <c r="MLW12"/>
      <c r="MLX12"/>
      <c r="MLY12"/>
      <c r="MLZ12"/>
      <c r="MMA12"/>
      <c r="MMB12"/>
      <c r="MMC12"/>
      <c r="MMD12"/>
      <c r="MME12"/>
      <c r="MMF12"/>
      <c r="MMG12"/>
      <c r="MMH12"/>
      <c r="MMI12"/>
      <c r="MMJ12"/>
      <c r="MMK12"/>
      <c r="MML12"/>
      <c r="MMM12"/>
      <c r="MMN12"/>
      <c r="MMO12"/>
      <c r="MMP12"/>
      <c r="MMQ12"/>
      <c r="MMR12"/>
      <c r="MMS12"/>
      <c r="MMT12"/>
      <c r="MMU12"/>
      <c r="MMV12"/>
      <c r="MMW12"/>
      <c r="MMX12"/>
      <c r="MMY12"/>
      <c r="MMZ12"/>
      <c r="MNA12"/>
      <c r="MNB12"/>
      <c r="MNC12"/>
      <c r="MND12"/>
      <c r="MNE12"/>
      <c r="MNF12"/>
      <c r="MNG12"/>
      <c r="MNH12"/>
      <c r="MNI12"/>
      <c r="MNJ12"/>
      <c r="MNK12"/>
      <c r="MNL12"/>
      <c r="MNM12"/>
      <c r="MNN12"/>
      <c r="MNO12"/>
      <c r="MNP12"/>
      <c r="MNQ12"/>
      <c r="MNR12"/>
      <c r="MNS12"/>
      <c r="MNT12"/>
      <c r="MNU12"/>
      <c r="MNV12"/>
      <c r="MNW12"/>
      <c r="MNX12"/>
      <c r="MNY12"/>
      <c r="MNZ12"/>
      <c r="MOA12"/>
      <c r="MOB12"/>
      <c r="MOC12"/>
      <c r="MOD12"/>
      <c r="MOE12"/>
      <c r="MOF12"/>
      <c r="MOG12"/>
      <c r="MOH12"/>
      <c r="MOI12"/>
      <c r="MOJ12"/>
      <c r="MOK12"/>
      <c r="MOL12"/>
      <c r="MOM12"/>
      <c r="MON12"/>
      <c r="MOO12"/>
      <c r="MOP12"/>
      <c r="MOQ12"/>
      <c r="MOR12"/>
      <c r="MOS12"/>
      <c r="MOT12"/>
      <c r="MOU12"/>
      <c r="MOV12"/>
      <c r="MOW12"/>
      <c r="MOX12"/>
      <c r="MOY12"/>
      <c r="MOZ12"/>
      <c r="MPA12"/>
      <c r="MPB12"/>
      <c r="MPC12"/>
      <c r="MPD12"/>
      <c r="MPE12"/>
      <c r="MPF12"/>
      <c r="MPG12"/>
      <c r="MPH12"/>
      <c r="MPI12"/>
      <c r="MPJ12"/>
      <c r="MPK12"/>
      <c r="MPL12"/>
      <c r="MPM12"/>
      <c r="MPN12"/>
      <c r="MPO12"/>
      <c r="MPP12"/>
      <c r="MPQ12"/>
      <c r="MPR12"/>
      <c r="MPS12"/>
      <c r="MPT12"/>
      <c r="MPU12"/>
      <c r="MPV12"/>
      <c r="MPW12"/>
      <c r="MPX12"/>
      <c r="MPY12"/>
      <c r="MPZ12"/>
      <c r="MQA12"/>
      <c r="MQB12"/>
      <c r="MQC12"/>
      <c r="MQD12"/>
      <c r="MQE12"/>
      <c r="MQF12"/>
      <c r="MQG12"/>
      <c r="MQH12"/>
      <c r="MQI12"/>
      <c r="MQJ12"/>
      <c r="MQK12"/>
      <c r="MQL12"/>
      <c r="MQM12"/>
      <c r="MQN12"/>
      <c r="MQO12"/>
      <c r="MQP12"/>
      <c r="MQQ12"/>
      <c r="MQR12"/>
      <c r="MQS12"/>
      <c r="MQT12"/>
      <c r="MQU12"/>
      <c r="MQV12"/>
      <c r="MQW12"/>
      <c r="MQX12"/>
      <c r="MQY12"/>
      <c r="MQZ12"/>
      <c r="MRA12"/>
      <c r="MRB12"/>
      <c r="MRC12"/>
      <c r="MRD12"/>
      <c r="MRE12"/>
      <c r="MRF12"/>
      <c r="MRG12"/>
      <c r="MRH12"/>
      <c r="MRI12"/>
      <c r="MRJ12"/>
      <c r="MRK12"/>
      <c r="MRL12"/>
      <c r="MRM12"/>
      <c r="MRN12"/>
      <c r="MRO12"/>
      <c r="MRP12"/>
      <c r="MRQ12"/>
      <c r="MRR12"/>
      <c r="MRS12"/>
      <c r="MRT12"/>
      <c r="MRU12"/>
      <c r="MRV12"/>
      <c r="MRW12"/>
      <c r="MRX12"/>
      <c r="MRY12"/>
      <c r="MRZ12"/>
      <c r="MSA12"/>
      <c r="MSB12"/>
      <c r="MSC12"/>
      <c r="MSD12"/>
      <c r="MSE12"/>
      <c r="MSF12"/>
      <c r="MSG12"/>
      <c r="MSH12"/>
      <c r="MSI12"/>
      <c r="MSJ12"/>
      <c r="MSK12"/>
      <c r="MSL12"/>
      <c r="MSM12"/>
      <c r="MSN12"/>
      <c r="MSO12"/>
      <c r="MSP12"/>
      <c r="MSQ12"/>
      <c r="MSR12"/>
      <c r="MSS12"/>
      <c r="MST12"/>
      <c r="MSU12"/>
      <c r="MSV12"/>
      <c r="MSW12"/>
      <c r="MSX12"/>
      <c r="MSY12"/>
      <c r="MSZ12"/>
      <c r="MTA12"/>
      <c r="MTB12"/>
      <c r="MTC12"/>
      <c r="MTD12"/>
      <c r="MTE12"/>
      <c r="MTF12"/>
      <c r="MTG12"/>
      <c r="MTH12"/>
      <c r="MTI12"/>
      <c r="MTJ12"/>
      <c r="MTK12"/>
      <c r="MTL12"/>
      <c r="MTM12"/>
      <c r="MTN12"/>
      <c r="MTO12"/>
      <c r="MTP12"/>
      <c r="MTQ12"/>
      <c r="MTR12"/>
      <c r="MTS12"/>
      <c r="MTT12"/>
      <c r="MTU12"/>
      <c r="MTV12"/>
      <c r="MTW12"/>
      <c r="MTX12"/>
      <c r="MTY12"/>
      <c r="MTZ12"/>
      <c r="MUA12"/>
      <c r="MUB12"/>
      <c r="MUC12"/>
      <c r="MUD12"/>
      <c r="MUE12"/>
      <c r="MUF12"/>
      <c r="MUG12"/>
      <c r="MUH12"/>
      <c r="MUI12"/>
      <c r="MUJ12"/>
      <c r="MUK12"/>
      <c r="MUL12"/>
      <c r="MUM12"/>
      <c r="MUN12"/>
      <c r="MUO12"/>
      <c r="MUP12"/>
      <c r="MUQ12"/>
      <c r="MUR12"/>
      <c r="MUS12"/>
      <c r="MUT12"/>
      <c r="MUU12"/>
      <c r="MUV12"/>
      <c r="MUW12"/>
      <c r="MUX12"/>
      <c r="MUY12"/>
      <c r="MUZ12"/>
      <c r="MVA12"/>
      <c r="MVB12"/>
      <c r="MVC12"/>
      <c r="MVD12"/>
      <c r="MVE12"/>
      <c r="MVF12"/>
      <c r="MVG12"/>
      <c r="MVH12"/>
      <c r="MVI12"/>
      <c r="MVJ12"/>
      <c r="MVK12"/>
      <c r="MVL12"/>
      <c r="MVM12"/>
      <c r="MVN12"/>
      <c r="MVO12"/>
      <c r="MVP12"/>
      <c r="MVQ12"/>
      <c r="MVR12"/>
      <c r="MVS12"/>
      <c r="MVT12"/>
      <c r="MVU12"/>
      <c r="MVV12"/>
      <c r="MVW12"/>
      <c r="MVX12"/>
      <c r="MVY12"/>
      <c r="MVZ12"/>
      <c r="MWA12"/>
      <c r="MWB12"/>
      <c r="MWC12"/>
      <c r="MWD12"/>
      <c r="MWE12"/>
      <c r="MWF12"/>
      <c r="MWG12"/>
      <c r="MWH12"/>
      <c r="MWI12"/>
      <c r="MWJ12"/>
      <c r="MWK12"/>
      <c r="MWL12"/>
      <c r="MWM12"/>
      <c r="MWN12"/>
      <c r="MWO12"/>
      <c r="MWP12"/>
      <c r="MWQ12"/>
      <c r="MWR12"/>
      <c r="MWS12"/>
      <c r="MWT12"/>
      <c r="MWU12"/>
      <c r="MWV12"/>
      <c r="MWW12"/>
      <c r="MWX12"/>
      <c r="MWY12"/>
      <c r="MWZ12"/>
      <c r="MXA12"/>
      <c r="MXB12"/>
      <c r="MXC12"/>
      <c r="MXD12"/>
      <c r="MXE12"/>
      <c r="MXF12"/>
      <c r="MXG12"/>
      <c r="MXH12"/>
      <c r="MXI12"/>
      <c r="MXJ12"/>
      <c r="MXK12"/>
      <c r="MXL12"/>
      <c r="MXM12"/>
      <c r="MXN12"/>
      <c r="MXO12"/>
      <c r="MXP12"/>
      <c r="MXQ12"/>
      <c r="MXR12"/>
      <c r="MXS12"/>
      <c r="MXT12"/>
      <c r="MXU12"/>
      <c r="MXV12"/>
      <c r="MXW12"/>
      <c r="MXX12"/>
      <c r="MXY12"/>
      <c r="MXZ12"/>
      <c r="MYA12"/>
      <c r="MYB12"/>
      <c r="MYC12"/>
      <c r="MYD12"/>
      <c r="MYE12"/>
      <c r="MYF12"/>
      <c r="MYG12"/>
      <c r="MYH12"/>
      <c r="MYI12"/>
      <c r="MYJ12"/>
      <c r="MYK12"/>
      <c r="MYL12"/>
      <c r="MYM12"/>
      <c r="MYN12"/>
      <c r="MYO12"/>
      <c r="MYP12"/>
      <c r="MYQ12"/>
      <c r="MYR12"/>
      <c r="MYS12"/>
      <c r="MYT12"/>
      <c r="MYU12"/>
      <c r="MYV12"/>
      <c r="MYW12"/>
      <c r="MYX12"/>
      <c r="MYY12"/>
      <c r="MYZ12"/>
      <c r="MZA12"/>
      <c r="MZB12"/>
      <c r="MZC12"/>
      <c r="MZD12"/>
      <c r="MZE12"/>
      <c r="MZF12"/>
      <c r="MZG12"/>
      <c r="MZH12"/>
      <c r="MZI12"/>
      <c r="MZJ12"/>
      <c r="MZK12"/>
      <c r="MZL12"/>
      <c r="MZM12"/>
      <c r="MZN12"/>
      <c r="MZO12"/>
      <c r="MZP12"/>
      <c r="MZQ12"/>
      <c r="MZR12"/>
      <c r="MZS12"/>
      <c r="MZT12"/>
      <c r="MZU12"/>
      <c r="MZV12"/>
      <c r="MZW12"/>
      <c r="MZX12"/>
      <c r="MZY12"/>
      <c r="MZZ12"/>
      <c r="NAA12"/>
      <c r="NAB12"/>
      <c r="NAC12"/>
      <c r="NAD12"/>
      <c r="NAE12"/>
      <c r="NAF12"/>
      <c r="NAG12"/>
      <c r="NAH12"/>
      <c r="NAI12"/>
      <c r="NAJ12"/>
      <c r="NAK12"/>
      <c r="NAL12"/>
      <c r="NAM12"/>
      <c r="NAN12"/>
      <c r="NAO12"/>
      <c r="NAP12"/>
      <c r="NAQ12"/>
      <c r="NAR12"/>
      <c r="NAS12"/>
      <c r="NAT12"/>
      <c r="NAU12"/>
      <c r="NAV12"/>
      <c r="NAW12"/>
      <c r="NAX12"/>
      <c r="NAY12"/>
      <c r="NAZ12"/>
      <c r="NBA12"/>
      <c r="NBB12"/>
      <c r="NBC12"/>
      <c r="NBD12"/>
      <c r="NBE12"/>
      <c r="NBF12"/>
      <c r="NBG12"/>
      <c r="NBH12"/>
      <c r="NBI12"/>
      <c r="NBJ12"/>
      <c r="NBK12"/>
      <c r="NBL12"/>
      <c r="NBM12"/>
      <c r="NBN12"/>
      <c r="NBO12"/>
      <c r="NBP12"/>
      <c r="NBQ12"/>
      <c r="NBR12"/>
      <c r="NBS12"/>
      <c r="NBT12"/>
      <c r="NBU12"/>
      <c r="NBV12"/>
      <c r="NBW12"/>
      <c r="NBX12"/>
      <c r="NBY12"/>
      <c r="NBZ12"/>
      <c r="NCA12"/>
      <c r="NCB12"/>
      <c r="NCC12"/>
      <c r="NCD12"/>
      <c r="NCE12"/>
      <c r="NCF12"/>
      <c r="NCG12"/>
      <c r="NCH12"/>
      <c r="NCI12"/>
      <c r="NCJ12"/>
      <c r="NCK12"/>
      <c r="NCL12"/>
      <c r="NCM12"/>
      <c r="NCN12"/>
      <c r="NCO12"/>
      <c r="NCP12"/>
      <c r="NCQ12"/>
      <c r="NCR12"/>
      <c r="NCS12"/>
      <c r="NCT12"/>
      <c r="NCU12"/>
      <c r="NCV12"/>
      <c r="NCW12"/>
      <c r="NCX12"/>
      <c r="NCY12"/>
      <c r="NCZ12"/>
      <c r="NDA12"/>
      <c r="NDB12"/>
      <c r="NDC12"/>
      <c r="NDD12"/>
      <c r="NDE12"/>
      <c r="NDF12"/>
      <c r="NDG12"/>
      <c r="NDH12"/>
      <c r="NDI12"/>
      <c r="NDJ12"/>
      <c r="NDK12"/>
      <c r="NDL12"/>
      <c r="NDM12"/>
      <c r="NDN12"/>
      <c r="NDO12"/>
      <c r="NDP12"/>
      <c r="NDQ12"/>
      <c r="NDR12"/>
      <c r="NDS12"/>
      <c r="NDT12"/>
      <c r="NDU12"/>
      <c r="NDV12"/>
      <c r="NDW12"/>
      <c r="NDX12"/>
      <c r="NDY12"/>
      <c r="NDZ12"/>
      <c r="NEA12"/>
      <c r="NEB12"/>
      <c r="NEC12"/>
      <c r="NED12"/>
      <c r="NEE12"/>
      <c r="NEF12"/>
      <c r="NEG12"/>
      <c r="NEH12"/>
      <c r="NEI12"/>
      <c r="NEJ12"/>
      <c r="NEK12"/>
      <c r="NEL12"/>
      <c r="NEM12"/>
      <c r="NEN12"/>
      <c r="NEO12"/>
      <c r="NEP12"/>
      <c r="NEQ12"/>
      <c r="NER12"/>
      <c r="NES12"/>
      <c r="NET12"/>
      <c r="NEU12"/>
      <c r="NEV12"/>
      <c r="NEW12"/>
      <c r="NEX12"/>
      <c r="NEY12"/>
      <c r="NEZ12"/>
      <c r="NFA12"/>
      <c r="NFB12"/>
      <c r="NFC12"/>
      <c r="NFD12"/>
      <c r="NFE12"/>
      <c r="NFF12"/>
      <c r="NFG12"/>
      <c r="NFH12"/>
      <c r="NFI12"/>
      <c r="NFJ12"/>
      <c r="NFK12"/>
      <c r="NFL12"/>
      <c r="NFM12"/>
      <c r="NFN12"/>
      <c r="NFO12"/>
      <c r="NFP12"/>
      <c r="NFQ12"/>
      <c r="NFR12"/>
      <c r="NFS12"/>
      <c r="NFT12"/>
      <c r="NFU12"/>
      <c r="NFV12"/>
      <c r="NFW12"/>
      <c r="NFX12"/>
      <c r="NFY12"/>
      <c r="NFZ12"/>
      <c r="NGA12"/>
      <c r="NGB12"/>
      <c r="NGC12"/>
      <c r="NGD12"/>
      <c r="NGE12"/>
      <c r="NGF12"/>
      <c r="NGG12"/>
      <c r="NGH12"/>
      <c r="NGI12"/>
      <c r="NGJ12"/>
      <c r="NGK12"/>
      <c r="NGL12"/>
      <c r="NGM12"/>
      <c r="NGN12"/>
      <c r="NGO12"/>
      <c r="NGP12"/>
      <c r="NGQ12"/>
      <c r="NGR12"/>
      <c r="NGS12"/>
      <c r="NGT12"/>
      <c r="NGU12"/>
      <c r="NGV12"/>
      <c r="NGW12"/>
      <c r="NGX12"/>
      <c r="NGY12"/>
      <c r="NGZ12"/>
      <c r="NHA12"/>
      <c r="NHB12"/>
      <c r="NHC12"/>
      <c r="NHD12"/>
      <c r="NHE12"/>
      <c r="NHF12"/>
      <c r="NHG12"/>
      <c r="NHH12"/>
      <c r="NHI12"/>
      <c r="NHJ12"/>
      <c r="NHK12"/>
      <c r="NHL12"/>
      <c r="NHM12"/>
      <c r="NHN12"/>
      <c r="NHO12"/>
      <c r="NHP12"/>
      <c r="NHQ12"/>
      <c r="NHR12"/>
      <c r="NHS12"/>
      <c r="NHT12"/>
      <c r="NHU12"/>
      <c r="NHV12"/>
      <c r="NHW12"/>
      <c r="NHX12"/>
      <c r="NHY12"/>
      <c r="NHZ12"/>
      <c r="NIA12"/>
      <c r="NIB12"/>
      <c r="NIC12"/>
      <c r="NID12"/>
      <c r="NIE12"/>
      <c r="NIF12"/>
      <c r="NIG12"/>
      <c r="NIH12"/>
      <c r="NII12"/>
      <c r="NIJ12"/>
      <c r="NIK12"/>
      <c r="NIL12"/>
      <c r="NIM12"/>
      <c r="NIN12"/>
      <c r="NIO12"/>
      <c r="NIP12"/>
      <c r="NIQ12"/>
      <c r="NIR12"/>
      <c r="NIS12"/>
      <c r="NIT12"/>
      <c r="NIU12"/>
      <c r="NIV12"/>
      <c r="NIW12"/>
      <c r="NIX12"/>
      <c r="NIY12"/>
      <c r="NIZ12"/>
      <c r="NJA12"/>
      <c r="NJB12"/>
      <c r="NJC12"/>
      <c r="NJD12"/>
      <c r="NJE12"/>
      <c r="NJF12"/>
      <c r="NJG12"/>
      <c r="NJH12"/>
      <c r="NJI12"/>
      <c r="NJJ12"/>
      <c r="NJK12"/>
      <c r="NJL12"/>
      <c r="NJM12"/>
      <c r="NJN12"/>
      <c r="NJO12"/>
      <c r="NJP12"/>
      <c r="NJQ12"/>
      <c r="NJR12"/>
      <c r="NJS12"/>
      <c r="NJT12"/>
      <c r="NJU12"/>
      <c r="NJV12"/>
      <c r="NJW12"/>
      <c r="NJX12"/>
      <c r="NJY12"/>
      <c r="NJZ12"/>
      <c r="NKA12"/>
      <c r="NKB12"/>
      <c r="NKC12"/>
      <c r="NKD12"/>
      <c r="NKE12"/>
      <c r="NKF12"/>
      <c r="NKG12"/>
      <c r="NKH12"/>
      <c r="NKI12"/>
      <c r="NKJ12"/>
      <c r="NKK12"/>
      <c r="NKL12"/>
      <c r="NKM12"/>
      <c r="NKN12"/>
      <c r="NKO12"/>
      <c r="NKP12"/>
      <c r="NKQ12"/>
      <c r="NKR12"/>
      <c r="NKS12"/>
      <c r="NKT12"/>
      <c r="NKU12"/>
      <c r="NKV12"/>
      <c r="NKW12"/>
      <c r="NKX12"/>
      <c r="NKY12"/>
      <c r="NKZ12"/>
      <c r="NLA12"/>
      <c r="NLB12"/>
      <c r="NLC12"/>
      <c r="NLD12"/>
      <c r="NLE12"/>
      <c r="NLF12"/>
      <c r="NLG12"/>
      <c r="NLH12"/>
      <c r="NLI12"/>
      <c r="NLJ12"/>
      <c r="NLK12"/>
      <c r="NLL12"/>
      <c r="NLM12"/>
      <c r="NLN12"/>
      <c r="NLO12"/>
      <c r="NLP12"/>
      <c r="NLQ12"/>
      <c r="NLR12"/>
      <c r="NLS12"/>
      <c r="NLT12"/>
      <c r="NLU12"/>
      <c r="NLV12"/>
      <c r="NLW12"/>
      <c r="NLX12"/>
      <c r="NLY12"/>
      <c r="NLZ12"/>
      <c r="NMA12"/>
      <c r="NMB12"/>
      <c r="NMC12"/>
      <c r="NMD12"/>
      <c r="NME12"/>
      <c r="NMF12"/>
      <c r="NMG12"/>
      <c r="NMH12"/>
      <c r="NMI12"/>
      <c r="NMJ12"/>
      <c r="NMK12"/>
      <c r="NML12"/>
      <c r="NMM12"/>
      <c r="NMN12"/>
      <c r="NMO12"/>
      <c r="NMP12"/>
      <c r="NMQ12"/>
      <c r="NMR12"/>
      <c r="NMS12"/>
      <c r="NMT12"/>
      <c r="NMU12"/>
      <c r="NMV12"/>
      <c r="NMW12"/>
      <c r="NMX12"/>
      <c r="NMY12"/>
      <c r="NMZ12"/>
      <c r="NNA12"/>
      <c r="NNB12"/>
      <c r="NNC12"/>
      <c r="NND12"/>
      <c r="NNE12"/>
      <c r="NNF12"/>
      <c r="NNG12"/>
      <c r="NNH12"/>
      <c r="NNI12"/>
      <c r="NNJ12"/>
      <c r="NNK12"/>
      <c r="NNL12"/>
      <c r="NNM12"/>
      <c r="NNN12"/>
      <c r="NNO12"/>
      <c r="NNP12"/>
      <c r="NNQ12"/>
      <c r="NNR12"/>
      <c r="NNS12"/>
      <c r="NNT12"/>
      <c r="NNU12"/>
      <c r="NNV12"/>
      <c r="NNW12"/>
      <c r="NNX12"/>
      <c r="NNY12"/>
      <c r="NNZ12"/>
      <c r="NOA12"/>
      <c r="NOB12"/>
      <c r="NOC12"/>
      <c r="NOD12"/>
      <c r="NOE12"/>
      <c r="NOF12"/>
      <c r="NOG12"/>
      <c r="NOH12"/>
      <c r="NOI12"/>
      <c r="NOJ12"/>
      <c r="NOK12"/>
      <c r="NOL12"/>
      <c r="NOM12"/>
      <c r="NON12"/>
      <c r="NOO12"/>
      <c r="NOP12"/>
      <c r="NOQ12"/>
      <c r="NOR12"/>
      <c r="NOS12"/>
      <c r="NOT12"/>
      <c r="NOU12"/>
      <c r="NOV12"/>
      <c r="NOW12"/>
      <c r="NOX12"/>
      <c r="NOY12"/>
      <c r="NOZ12"/>
      <c r="NPA12"/>
      <c r="NPB12"/>
      <c r="NPC12"/>
      <c r="NPD12"/>
      <c r="NPE12"/>
      <c r="NPF12"/>
      <c r="NPG12"/>
      <c r="NPH12"/>
      <c r="NPI12"/>
      <c r="NPJ12"/>
      <c r="NPK12"/>
      <c r="NPL12"/>
      <c r="NPM12"/>
      <c r="NPN12"/>
      <c r="NPO12"/>
      <c r="NPP12"/>
      <c r="NPQ12"/>
      <c r="NPR12"/>
      <c r="NPS12"/>
      <c r="NPT12"/>
      <c r="NPU12"/>
      <c r="NPV12"/>
      <c r="NPW12"/>
      <c r="NPX12"/>
      <c r="NPY12"/>
      <c r="NPZ12"/>
      <c r="NQA12"/>
      <c r="NQB12"/>
      <c r="NQC12"/>
      <c r="NQD12"/>
      <c r="NQE12"/>
      <c r="NQF12"/>
      <c r="NQG12"/>
      <c r="NQH12"/>
      <c r="NQI12"/>
      <c r="NQJ12"/>
      <c r="NQK12"/>
      <c r="NQL12"/>
      <c r="NQM12"/>
      <c r="NQN12"/>
      <c r="NQO12"/>
      <c r="NQP12"/>
      <c r="NQQ12"/>
      <c r="NQR12"/>
      <c r="NQS12"/>
      <c r="NQT12"/>
      <c r="NQU12"/>
      <c r="NQV12"/>
      <c r="NQW12"/>
      <c r="NQX12"/>
      <c r="NQY12"/>
      <c r="NQZ12"/>
      <c r="NRA12"/>
      <c r="NRB12"/>
      <c r="NRC12"/>
      <c r="NRD12"/>
      <c r="NRE12"/>
      <c r="NRF12"/>
      <c r="NRG12"/>
      <c r="NRH12"/>
      <c r="NRI12"/>
      <c r="NRJ12"/>
      <c r="NRK12"/>
      <c r="NRL12"/>
      <c r="NRM12"/>
      <c r="NRN12"/>
      <c r="NRO12"/>
      <c r="NRP12"/>
      <c r="NRQ12"/>
      <c r="NRR12"/>
      <c r="NRS12"/>
      <c r="NRT12"/>
      <c r="NRU12"/>
      <c r="NRV12"/>
      <c r="NRW12"/>
      <c r="NRX12"/>
      <c r="NRY12"/>
      <c r="NRZ12"/>
      <c r="NSA12"/>
      <c r="NSB12"/>
      <c r="NSC12"/>
      <c r="NSD12"/>
      <c r="NSE12"/>
      <c r="NSF12"/>
      <c r="NSG12"/>
      <c r="NSH12"/>
      <c r="NSI12"/>
      <c r="NSJ12"/>
      <c r="NSK12"/>
      <c r="NSL12"/>
      <c r="NSM12"/>
      <c r="NSN12"/>
      <c r="NSO12"/>
      <c r="NSP12"/>
      <c r="NSQ12"/>
      <c r="NSR12"/>
      <c r="NSS12"/>
      <c r="NST12"/>
      <c r="NSU12"/>
      <c r="NSV12"/>
      <c r="NSW12"/>
      <c r="NSX12"/>
      <c r="NSY12"/>
      <c r="NSZ12"/>
      <c r="NTA12"/>
      <c r="NTB12"/>
      <c r="NTC12"/>
      <c r="NTD12"/>
      <c r="NTE12"/>
      <c r="NTF12"/>
      <c r="NTG12"/>
      <c r="NTH12"/>
      <c r="NTI12"/>
      <c r="NTJ12"/>
      <c r="NTK12"/>
      <c r="NTL12"/>
      <c r="NTM12"/>
      <c r="NTN12"/>
      <c r="NTO12"/>
      <c r="NTP12"/>
      <c r="NTQ12"/>
      <c r="NTR12"/>
      <c r="NTS12"/>
      <c r="NTT12"/>
      <c r="NTU12"/>
      <c r="NTV12"/>
      <c r="NTW12"/>
      <c r="NTX12"/>
      <c r="NTY12"/>
      <c r="NTZ12"/>
      <c r="NUA12"/>
      <c r="NUB12"/>
      <c r="NUC12"/>
      <c r="NUD12"/>
      <c r="NUE12"/>
      <c r="NUF12"/>
      <c r="NUG12"/>
      <c r="NUH12"/>
      <c r="NUI12"/>
      <c r="NUJ12"/>
      <c r="NUK12"/>
      <c r="NUL12"/>
      <c r="NUM12"/>
      <c r="NUN12"/>
      <c r="NUO12"/>
      <c r="NUP12"/>
      <c r="NUQ12"/>
      <c r="NUR12"/>
      <c r="NUS12"/>
      <c r="NUT12"/>
      <c r="NUU12"/>
      <c r="NUV12"/>
      <c r="NUW12"/>
      <c r="NUX12"/>
      <c r="NUY12"/>
      <c r="NUZ12"/>
      <c r="NVA12"/>
      <c r="NVB12"/>
      <c r="NVC12"/>
      <c r="NVD12"/>
      <c r="NVE12"/>
      <c r="NVF12"/>
      <c r="NVG12"/>
      <c r="NVH12"/>
      <c r="NVI12"/>
      <c r="NVJ12"/>
      <c r="NVK12"/>
      <c r="NVL12"/>
      <c r="NVM12"/>
      <c r="NVN12"/>
      <c r="NVO12"/>
      <c r="NVP12"/>
      <c r="NVQ12"/>
      <c r="NVR12"/>
      <c r="NVS12"/>
      <c r="NVT12"/>
      <c r="NVU12"/>
      <c r="NVV12"/>
      <c r="NVW12"/>
      <c r="NVX12"/>
      <c r="NVY12"/>
      <c r="NVZ12"/>
      <c r="NWA12"/>
      <c r="NWB12"/>
      <c r="NWC12"/>
      <c r="NWD12"/>
      <c r="NWE12"/>
      <c r="NWF12"/>
      <c r="NWG12"/>
      <c r="NWH12"/>
      <c r="NWI12"/>
      <c r="NWJ12"/>
      <c r="NWK12"/>
      <c r="NWL12"/>
      <c r="NWM12"/>
      <c r="NWN12"/>
      <c r="NWO12"/>
      <c r="NWP12"/>
      <c r="NWQ12"/>
      <c r="NWR12"/>
      <c r="NWS12"/>
      <c r="NWT12"/>
      <c r="NWU12"/>
      <c r="NWV12"/>
      <c r="NWW12"/>
      <c r="NWX12"/>
      <c r="NWY12"/>
      <c r="NWZ12"/>
      <c r="NXA12"/>
      <c r="NXB12"/>
      <c r="NXC12"/>
      <c r="NXD12"/>
      <c r="NXE12"/>
      <c r="NXF12"/>
      <c r="NXG12"/>
      <c r="NXH12"/>
      <c r="NXI12"/>
      <c r="NXJ12"/>
      <c r="NXK12"/>
      <c r="NXL12"/>
      <c r="NXM12"/>
      <c r="NXN12"/>
      <c r="NXO12"/>
      <c r="NXP12"/>
      <c r="NXQ12"/>
      <c r="NXR12"/>
      <c r="NXS12"/>
      <c r="NXT12"/>
      <c r="NXU12"/>
      <c r="NXV12"/>
      <c r="NXW12"/>
      <c r="NXX12"/>
      <c r="NXY12"/>
      <c r="NXZ12"/>
      <c r="NYA12"/>
      <c r="NYB12"/>
      <c r="NYC12"/>
      <c r="NYD12"/>
      <c r="NYE12"/>
      <c r="NYF12"/>
      <c r="NYG12"/>
      <c r="NYH12"/>
      <c r="NYI12"/>
      <c r="NYJ12"/>
      <c r="NYK12"/>
      <c r="NYL12"/>
      <c r="NYM12"/>
      <c r="NYN12"/>
      <c r="NYO12"/>
      <c r="NYP12"/>
      <c r="NYQ12"/>
      <c r="NYR12"/>
      <c r="NYS12"/>
      <c r="NYT12"/>
      <c r="NYU12"/>
      <c r="NYV12"/>
      <c r="NYW12"/>
      <c r="NYX12"/>
      <c r="NYY12"/>
      <c r="NYZ12"/>
      <c r="NZA12"/>
      <c r="NZB12"/>
      <c r="NZC12"/>
      <c r="NZD12"/>
      <c r="NZE12"/>
      <c r="NZF12"/>
      <c r="NZG12"/>
      <c r="NZH12"/>
      <c r="NZI12"/>
      <c r="NZJ12"/>
      <c r="NZK12"/>
      <c r="NZL12"/>
      <c r="NZM12"/>
      <c r="NZN12"/>
      <c r="NZO12"/>
      <c r="NZP12"/>
      <c r="NZQ12"/>
      <c r="NZR12"/>
      <c r="NZS12"/>
      <c r="NZT12"/>
      <c r="NZU12"/>
      <c r="NZV12"/>
      <c r="NZW12"/>
      <c r="NZX12"/>
      <c r="NZY12"/>
      <c r="NZZ12"/>
      <c r="OAA12"/>
      <c r="OAB12"/>
      <c r="OAC12"/>
      <c r="OAD12"/>
      <c r="OAE12"/>
      <c r="OAF12"/>
      <c r="OAG12"/>
      <c r="OAH12"/>
      <c r="OAI12"/>
      <c r="OAJ12"/>
      <c r="OAK12"/>
      <c r="OAL12"/>
      <c r="OAM12"/>
      <c r="OAN12"/>
      <c r="OAO12"/>
      <c r="OAP12"/>
      <c r="OAQ12"/>
      <c r="OAR12"/>
      <c r="OAS12"/>
      <c r="OAT12"/>
      <c r="OAU12"/>
      <c r="OAV12"/>
      <c r="OAW12"/>
      <c r="OAX12"/>
      <c r="OAY12"/>
      <c r="OAZ12"/>
      <c r="OBA12"/>
      <c r="OBB12"/>
      <c r="OBC12"/>
      <c r="OBD12"/>
      <c r="OBE12"/>
      <c r="OBF12"/>
      <c r="OBG12"/>
      <c r="OBH12"/>
      <c r="OBI12"/>
      <c r="OBJ12"/>
      <c r="OBK12"/>
      <c r="OBL12"/>
      <c r="OBM12"/>
      <c r="OBN12"/>
      <c r="OBO12"/>
      <c r="OBP12"/>
      <c r="OBQ12"/>
      <c r="OBR12"/>
      <c r="OBS12"/>
      <c r="OBT12"/>
      <c r="OBU12"/>
      <c r="OBV12"/>
      <c r="OBW12"/>
      <c r="OBX12"/>
      <c r="OBY12"/>
      <c r="OBZ12"/>
      <c r="OCA12"/>
      <c r="OCB12"/>
      <c r="OCC12"/>
      <c r="OCD12"/>
      <c r="OCE12"/>
      <c r="OCF12"/>
      <c r="OCG12"/>
      <c r="OCH12"/>
      <c r="OCI12"/>
      <c r="OCJ12"/>
      <c r="OCK12"/>
      <c r="OCL12"/>
      <c r="OCM12"/>
      <c r="OCN12"/>
      <c r="OCO12"/>
      <c r="OCP12"/>
      <c r="OCQ12"/>
      <c r="OCR12"/>
      <c r="OCS12"/>
      <c r="OCT12"/>
      <c r="OCU12"/>
      <c r="OCV12"/>
      <c r="OCW12"/>
      <c r="OCX12"/>
      <c r="OCY12"/>
      <c r="OCZ12"/>
      <c r="ODA12"/>
      <c r="ODB12"/>
      <c r="ODC12"/>
      <c r="ODD12"/>
      <c r="ODE12"/>
      <c r="ODF12"/>
      <c r="ODG12"/>
      <c r="ODH12"/>
      <c r="ODI12"/>
      <c r="ODJ12"/>
      <c r="ODK12"/>
      <c r="ODL12"/>
      <c r="ODM12"/>
      <c r="ODN12"/>
      <c r="ODO12"/>
      <c r="ODP12"/>
      <c r="ODQ12"/>
      <c r="ODR12"/>
      <c r="ODS12"/>
      <c r="ODT12"/>
      <c r="ODU12"/>
      <c r="ODV12"/>
      <c r="ODW12"/>
      <c r="ODX12"/>
      <c r="ODY12"/>
      <c r="ODZ12"/>
      <c r="OEA12"/>
      <c r="OEB12"/>
      <c r="OEC12"/>
      <c r="OED12"/>
      <c r="OEE12"/>
      <c r="OEF12"/>
      <c r="OEG12"/>
      <c r="OEH12"/>
      <c r="OEI12"/>
      <c r="OEJ12"/>
      <c r="OEK12"/>
      <c r="OEL12"/>
      <c r="OEM12"/>
      <c r="OEN12"/>
      <c r="OEO12"/>
      <c r="OEP12"/>
      <c r="OEQ12"/>
      <c r="OER12"/>
      <c r="OES12"/>
      <c r="OET12"/>
      <c r="OEU12"/>
      <c r="OEV12"/>
      <c r="OEW12"/>
      <c r="OEX12"/>
      <c r="OEY12"/>
      <c r="OEZ12"/>
      <c r="OFA12"/>
      <c r="OFB12"/>
      <c r="OFC12"/>
      <c r="OFD12"/>
      <c r="OFE12"/>
      <c r="OFF12"/>
      <c r="OFG12"/>
      <c r="OFH12"/>
      <c r="OFI12"/>
      <c r="OFJ12"/>
      <c r="OFK12"/>
      <c r="OFL12"/>
      <c r="OFM12"/>
      <c r="OFN12"/>
      <c r="OFO12"/>
      <c r="OFP12"/>
      <c r="OFQ12"/>
      <c r="OFR12"/>
      <c r="OFS12"/>
      <c r="OFT12"/>
      <c r="OFU12"/>
      <c r="OFV12"/>
      <c r="OFW12"/>
      <c r="OFX12"/>
      <c r="OFY12"/>
      <c r="OFZ12"/>
      <c r="OGA12"/>
      <c r="OGB12"/>
      <c r="OGC12"/>
      <c r="OGD12"/>
      <c r="OGE12"/>
      <c r="OGF12"/>
      <c r="OGG12"/>
      <c r="OGH12"/>
      <c r="OGI12"/>
      <c r="OGJ12"/>
      <c r="OGK12"/>
      <c r="OGL12"/>
      <c r="OGM12"/>
      <c r="OGN12"/>
      <c r="OGO12"/>
      <c r="OGP12"/>
      <c r="OGQ12"/>
      <c r="OGR12"/>
      <c r="OGS12"/>
      <c r="OGT12"/>
      <c r="OGU12"/>
      <c r="OGV12"/>
      <c r="OGW12"/>
      <c r="OGX12"/>
      <c r="OGY12"/>
      <c r="OGZ12"/>
      <c r="OHA12"/>
      <c r="OHB12"/>
      <c r="OHC12"/>
      <c r="OHD12"/>
      <c r="OHE12"/>
      <c r="OHF12"/>
      <c r="OHG12"/>
      <c r="OHH12"/>
      <c r="OHI12"/>
      <c r="OHJ12"/>
      <c r="OHK12"/>
      <c r="OHL12"/>
      <c r="OHM12"/>
      <c r="OHN12"/>
      <c r="OHO12"/>
      <c r="OHP12"/>
      <c r="OHQ12"/>
      <c r="OHR12"/>
      <c r="OHS12"/>
      <c r="OHT12"/>
      <c r="OHU12"/>
      <c r="OHV12"/>
      <c r="OHW12"/>
      <c r="OHX12"/>
      <c r="OHY12"/>
      <c r="OHZ12"/>
      <c r="OIA12"/>
      <c r="OIB12"/>
      <c r="OIC12"/>
      <c r="OID12"/>
      <c r="OIE12"/>
      <c r="OIF12"/>
      <c r="OIG12"/>
      <c r="OIH12"/>
      <c r="OII12"/>
      <c r="OIJ12"/>
      <c r="OIK12"/>
      <c r="OIL12"/>
    </row>
    <row r="13" spans="1:10386" s="93" customFormat="1" ht="20.100000000000001" customHeight="1" x14ac:dyDescent="0.25">
      <c r="A13" s="90" t="s">
        <v>185</v>
      </c>
      <c r="B13" s="91" t="s">
        <v>7</v>
      </c>
      <c r="C13" s="92" t="s">
        <v>3</v>
      </c>
      <c r="D13" s="92">
        <f t="shared" ref="D13:E13" si="19">(D12-C12)/C12</f>
        <v>5.3569581209326643E-3</v>
      </c>
      <c r="E13" s="92">
        <f t="shared" si="19"/>
        <v>4.7965383449058777E-3</v>
      </c>
      <c r="F13" s="92">
        <f>(F12-E12)/E12</f>
        <v>4.9597031950519999E-3</v>
      </c>
      <c r="G13" s="92">
        <f t="shared" ref="G13:BM13" si="20">(G12-F12)/F12</f>
        <v>4.740872955982591E-3</v>
      </c>
      <c r="H13" s="92">
        <f t="shared" si="20"/>
        <v>4.9587499416205161E-3</v>
      </c>
      <c r="I13" s="362">
        <v>5.2744343317618902E-3</v>
      </c>
      <c r="J13" s="92">
        <f t="shared" si="20"/>
        <v>4.4093777500865596E-3</v>
      </c>
      <c r="K13" s="92">
        <f t="shared" si="20"/>
        <v>2.7125760712086748E-3</v>
      </c>
      <c r="L13" s="92">
        <f t="shared" si="20"/>
        <v>2.5800326698736963E-3</v>
      </c>
      <c r="M13" s="92">
        <f t="shared" si="20"/>
        <v>3.2598830193845607E-3</v>
      </c>
      <c r="N13" s="92">
        <f t="shared" si="20"/>
        <v>2.2680564750868831E-3</v>
      </c>
      <c r="O13" s="92">
        <f t="shared" si="20"/>
        <v>2.131832847088086E-3</v>
      </c>
      <c r="P13" s="92">
        <f t="shared" si="20"/>
        <v>1.7833990250841166E-3</v>
      </c>
      <c r="Q13" s="92">
        <f t="shared" si="20"/>
        <v>1.6028841767904431E-3</v>
      </c>
      <c r="R13" s="92">
        <f t="shared" si="20"/>
        <v>2.1328651094973498E-3</v>
      </c>
      <c r="S13" s="92">
        <f t="shared" si="20"/>
        <v>2.256364270342307E-3</v>
      </c>
      <c r="T13" s="92">
        <f t="shared" si="20"/>
        <v>2.1147746934050801E-3</v>
      </c>
      <c r="U13" s="92">
        <f t="shared" si="20"/>
        <v>1.9816685833416023E-3</v>
      </c>
      <c r="V13" s="92">
        <f t="shared" si="20"/>
        <v>1.8594353851307205E-3</v>
      </c>
      <c r="W13" s="92">
        <f t="shared" si="20"/>
        <v>1.7471398800934664E-3</v>
      </c>
      <c r="X13" s="92">
        <f t="shared" si="20"/>
        <v>1.6430768655330483E-3</v>
      </c>
      <c r="Y13" s="92">
        <f t="shared" si="20"/>
        <v>1.5444987236898826E-3</v>
      </c>
      <c r="Z13" s="92">
        <f t="shared" si="20"/>
        <v>1.4477968666251927E-3</v>
      </c>
      <c r="AA13" s="92">
        <f t="shared" si="20"/>
        <v>1.3507189511181058E-3</v>
      </c>
      <c r="AB13" s="92">
        <f t="shared" si="20"/>
        <v>1.2515528403415604E-3</v>
      </c>
      <c r="AC13" s="92">
        <f t="shared" si="20"/>
        <v>1.1493373168387571E-3</v>
      </c>
      <c r="AD13" s="92">
        <f t="shared" si="20"/>
        <v>1.0431288647613894E-3</v>
      </c>
      <c r="AE13" s="92">
        <f t="shared" si="20"/>
        <v>9.3233342464107592E-4</v>
      </c>
      <c r="AF13" s="92">
        <f t="shared" si="20"/>
        <v>8.1736903626155623E-4</v>
      </c>
      <c r="AG13" s="92">
        <f t="shared" si="20"/>
        <v>7.0067277552492786E-4</v>
      </c>
      <c r="AH13" s="92">
        <f t="shared" si="20"/>
        <v>5.8390210331290041E-4</v>
      </c>
      <c r="AI13" s="92">
        <f t="shared" si="20"/>
        <v>4.6990722865860045E-4</v>
      </c>
      <c r="AJ13" s="92">
        <f t="shared" si="20"/>
        <v>3.6177736347595759E-4</v>
      </c>
      <c r="AK13" s="92">
        <f t="shared" si="20"/>
        <v>2.5963921787714497E-4</v>
      </c>
      <c r="AL13" s="92">
        <f t="shared" si="20"/>
        <v>1.6452060585218388E-4</v>
      </c>
      <c r="AM13" s="92">
        <f t="shared" si="20"/>
        <v>7.6862769211849161E-5</v>
      </c>
      <c r="AN13" s="92">
        <f t="shared" si="20"/>
        <v>-3.7959351452212207E-6</v>
      </c>
      <c r="AO13" s="92">
        <f t="shared" si="20"/>
        <v>-7.9671640837587385E-5</v>
      </c>
      <c r="AP13" s="92">
        <f t="shared" si="20"/>
        <v>-1.5255736681683417E-4</v>
      </c>
      <c r="AQ13" s="92">
        <f t="shared" si="20"/>
        <v>-2.2513909972771379E-4</v>
      </c>
      <c r="AR13" s="92">
        <f t="shared" si="20"/>
        <v>-2.9763463494481002E-4</v>
      </c>
      <c r="AS13" s="92">
        <f t="shared" si="20"/>
        <v>-3.7203850625261431E-4</v>
      </c>
      <c r="AT13" s="92">
        <f t="shared" si="20"/>
        <v>-4.4818158525512786E-4</v>
      </c>
      <c r="AU13" s="92">
        <f t="shared" si="20"/>
        <v>-5.2588129460704814E-4</v>
      </c>
      <c r="AV13" s="92">
        <f t="shared" si="20"/>
        <v>-6.0301772970767305E-4</v>
      </c>
      <c r="AW13" s="92">
        <f t="shared" si="20"/>
        <v>-6.8794357146292255E-4</v>
      </c>
      <c r="AX13" s="92">
        <f t="shared" si="20"/>
        <v>-7.6698375903200852E-4</v>
      </c>
      <c r="AY13" s="92">
        <f t="shared" si="20"/>
        <v>-8.374453390857209E-4</v>
      </c>
      <c r="AZ13" s="92">
        <f t="shared" si="20"/>
        <v>-8.9754761462099782E-4</v>
      </c>
      <c r="BA13" s="92">
        <f t="shared" si="20"/>
        <v>-9.4501676428379632E-4</v>
      </c>
      <c r="BB13" s="92">
        <f t="shared" si="20"/>
        <v>-9.78085288763972E-4</v>
      </c>
      <c r="BC13" s="92">
        <f t="shared" si="20"/>
        <v>-9.9655695594005954E-4</v>
      </c>
      <c r="BD13" s="92">
        <f t="shared" si="20"/>
        <v>-1.0001138240312512E-3</v>
      </c>
      <c r="BE13" s="92">
        <f t="shared" si="20"/>
        <v>-9.8976060911358976E-4</v>
      </c>
      <c r="BF13" s="92">
        <f t="shared" si="20"/>
        <v>-9.6665293932146721E-4</v>
      </c>
      <c r="BG13" s="92">
        <f t="shared" si="20"/>
        <v>-9.3174949549707962E-4</v>
      </c>
      <c r="BH13" s="92">
        <f t="shared" si="20"/>
        <v>-8.8749317712120274E-4</v>
      </c>
      <c r="BI13" s="92">
        <f t="shared" si="20"/>
        <v>-8.3501067253136617E-4</v>
      </c>
      <c r="BJ13" s="92">
        <f t="shared" si="20"/>
        <v>-7.771802027931483E-4</v>
      </c>
      <c r="BK13" s="92">
        <f t="shared" si="20"/>
        <v>-7.1732044054779488E-4</v>
      </c>
      <c r="BL13" s="92">
        <f t="shared" si="20"/>
        <v>-6.5826627179391573E-4</v>
      </c>
      <c r="BM13" s="92">
        <f t="shared" si="20"/>
        <v>-6.0383145054965562E-4</v>
      </c>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c r="WJ13"/>
      <c r="WK13"/>
      <c r="WL13"/>
      <c r="WM13"/>
      <c r="WN13"/>
      <c r="WO13"/>
      <c r="WP13"/>
      <c r="WQ13"/>
      <c r="WR13"/>
      <c r="WS13"/>
      <c r="WT13"/>
      <c r="WU13"/>
      <c r="WV13"/>
      <c r="WW13"/>
      <c r="WX13"/>
      <c r="WY13"/>
      <c r="WZ13"/>
      <c r="XA13"/>
      <c r="XB13"/>
      <c r="XC13"/>
      <c r="XD13"/>
      <c r="XE13"/>
      <c r="XF13"/>
      <c r="XG13"/>
      <c r="XH13"/>
      <c r="XI13"/>
      <c r="XJ13"/>
      <c r="XK13"/>
      <c r="XL13"/>
      <c r="XM13"/>
      <c r="XN13"/>
      <c r="XO13"/>
      <c r="XP13"/>
      <c r="XQ13"/>
      <c r="XR13"/>
      <c r="XS13"/>
      <c r="XT13"/>
      <c r="XU13"/>
      <c r="XV13"/>
      <c r="XW13"/>
      <c r="XX13"/>
      <c r="XY13"/>
      <c r="XZ13"/>
      <c r="YA13"/>
      <c r="YB13"/>
      <c r="YC13"/>
      <c r="YD13"/>
      <c r="YE13"/>
      <c r="YF13"/>
      <c r="YG13"/>
      <c r="YH13"/>
      <c r="YI13"/>
      <c r="YJ13"/>
      <c r="YK13"/>
      <c r="YL13"/>
      <c r="YM13"/>
      <c r="YN13"/>
      <c r="YO13"/>
      <c r="YP13"/>
      <c r="YQ13"/>
      <c r="YR13"/>
      <c r="YS13"/>
      <c r="YT13"/>
      <c r="YU13"/>
      <c r="YV13"/>
      <c r="YW13"/>
      <c r="YX13"/>
      <c r="YY13"/>
      <c r="YZ13"/>
      <c r="ZA13"/>
      <c r="ZB13"/>
      <c r="ZC13"/>
      <c r="ZD13"/>
      <c r="ZE13"/>
      <c r="ZF13"/>
      <c r="ZG13"/>
      <c r="ZH13"/>
      <c r="ZI13"/>
      <c r="ZJ13"/>
      <c r="ZK13"/>
      <c r="ZL13"/>
      <c r="ZM13"/>
      <c r="ZN13"/>
      <c r="ZO13"/>
      <c r="ZP13"/>
      <c r="ZQ13"/>
      <c r="ZR13"/>
      <c r="ZS13"/>
      <c r="ZT13"/>
      <c r="ZU13"/>
      <c r="ZV13"/>
      <c r="ZW13"/>
      <c r="ZX13"/>
      <c r="ZY13"/>
      <c r="ZZ13"/>
      <c r="AAA13"/>
      <c r="AAB13"/>
      <c r="AAC13"/>
      <c r="AAD13"/>
      <c r="AAE13"/>
      <c r="AAF13"/>
      <c r="AAG13"/>
      <c r="AAH13"/>
      <c r="AAI13"/>
      <c r="AAJ13"/>
      <c r="AAK13"/>
      <c r="AAL13"/>
      <c r="AAM13"/>
      <c r="AAN13"/>
      <c r="AAO13"/>
      <c r="AAP13"/>
      <c r="AAQ13"/>
      <c r="AAR13"/>
      <c r="AAS13"/>
      <c r="AAT13"/>
      <c r="AAU13"/>
      <c r="AAV13"/>
      <c r="AAW13"/>
      <c r="AAX13"/>
      <c r="AAY13"/>
      <c r="AAZ13"/>
      <c r="ABA13"/>
      <c r="ABB13"/>
      <c r="ABC13"/>
      <c r="ABD13"/>
      <c r="ABE13"/>
      <c r="ABF13"/>
      <c r="ABG13"/>
      <c r="ABH13"/>
      <c r="ABI13"/>
      <c r="ABJ13"/>
      <c r="ABK13"/>
      <c r="ABL13"/>
      <c r="ABM13"/>
      <c r="ABN13"/>
      <c r="ABO13"/>
      <c r="ABP13"/>
      <c r="ABQ13"/>
      <c r="ABR13"/>
      <c r="ABS13"/>
      <c r="ABT13"/>
      <c r="ABU13"/>
      <c r="ABV13"/>
      <c r="ABW13"/>
      <c r="ABX13"/>
      <c r="ABY13"/>
      <c r="ABZ13"/>
      <c r="ACA13"/>
      <c r="ACB13"/>
      <c r="ACC13"/>
      <c r="ACD13"/>
      <c r="ACE13"/>
      <c r="ACF13"/>
      <c r="ACG13"/>
      <c r="ACH13"/>
      <c r="ACI13"/>
      <c r="ACJ13"/>
      <c r="ACK13"/>
      <c r="ACL13"/>
      <c r="ACM13"/>
      <c r="ACN13"/>
      <c r="ACO13"/>
      <c r="ACP13"/>
      <c r="ACQ13"/>
      <c r="ACR13"/>
      <c r="ACS13"/>
      <c r="ACT13"/>
      <c r="ACU13"/>
      <c r="ACV13"/>
      <c r="ACW13"/>
      <c r="ACX13"/>
      <c r="ACY13"/>
      <c r="ACZ13"/>
      <c r="ADA13"/>
      <c r="ADB13"/>
      <c r="ADC13"/>
      <c r="ADD13"/>
      <c r="ADE13"/>
      <c r="ADF13"/>
      <c r="ADG13"/>
      <c r="ADH13"/>
      <c r="ADI13"/>
      <c r="ADJ13"/>
      <c r="ADK13"/>
      <c r="ADL13"/>
      <c r="ADM13"/>
      <c r="ADN13"/>
      <c r="ADO13"/>
      <c r="ADP13"/>
      <c r="ADQ13"/>
      <c r="ADR13"/>
      <c r="ADS13"/>
      <c r="ADT13"/>
      <c r="ADU13"/>
      <c r="ADV13"/>
      <c r="ADW13"/>
      <c r="ADX13"/>
      <c r="ADY13"/>
      <c r="ADZ13"/>
      <c r="AEA13"/>
      <c r="AEB13"/>
      <c r="AEC13"/>
      <c r="AED13"/>
      <c r="AEE13"/>
      <c r="AEF13"/>
      <c r="AEG13"/>
      <c r="AEH13"/>
      <c r="AEI13"/>
      <c r="AEJ13"/>
      <c r="AEK13"/>
      <c r="AEL13"/>
      <c r="AEM13"/>
      <c r="AEN13"/>
      <c r="AEO13"/>
      <c r="AEP13"/>
      <c r="AEQ13"/>
      <c r="AER13"/>
      <c r="AES13"/>
      <c r="AET13"/>
      <c r="AEU13"/>
      <c r="AEV13"/>
      <c r="AEW13"/>
      <c r="AEX13"/>
      <c r="AEY13"/>
      <c r="AEZ13"/>
      <c r="AFA13"/>
      <c r="AFB13"/>
      <c r="AFC13"/>
      <c r="AFD13"/>
      <c r="AFE13"/>
      <c r="AFF13"/>
      <c r="AFG13"/>
      <c r="AFH13"/>
      <c r="AFI13"/>
      <c r="AFJ13"/>
      <c r="AFK13"/>
      <c r="AFL13"/>
      <c r="AFM13"/>
      <c r="AFN13"/>
      <c r="AFO13"/>
      <c r="AFP13"/>
      <c r="AFQ13"/>
      <c r="AFR13"/>
      <c r="AFS13"/>
      <c r="AFT13"/>
      <c r="AFU13"/>
      <c r="AFV13"/>
      <c r="AFW13"/>
      <c r="AFX13"/>
      <c r="AFY13"/>
      <c r="AFZ13"/>
      <c r="AGA13"/>
      <c r="AGB13"/>
      <c r="AGC13"/>
      <c r="AGD13"/>
      <c r="AGE13"/>
      <c r="AGF13"/>
      <c r="AGG13"/>
      <c r="AGH13"/>
      <c r="AGI13"/>
      <c r="AGJ13"/>
      <c r="AGK13"/>
      <c r="AGL13"/>
      <c r="AGM13"/>
      <c r="AGN13"/>
      <c r="AGO13"/>
      <c r="AGP13"/>
      <c r="AGQ13"/>
      <c r="AGR13"/>
      <c r="AGS13"/>
      <c r="AGT13"/>
      <c r="AGU13"/>
      <c r="AGV13"/>
      <c r="AGW13"/>
      <c r="AGX13"/>
      <c r="AGY13"/>
      <c r="AGZ13"/>
      <c r="AHA13"/>
      <c r="AHB13"/>
      <c r="AHC13"/>
      <c r="AHD13"/>
      <c r="AHE13"/>
      <c r="AHF13"/>
      <c r="AHG13"/>
      <c r="AHH13"/>
      <c r="AHI13"/>
      <c r="AHJ13"/>
      <c r="AHK13"/>
      <c r="AHL13"/>
      <c r="AHM13"/>
      <c r="AHN13"/>
      <c r="AHO13"/>
      <c r="AHP13"/>
      <c r="AHQ13"/>
      <c r="AHR13"/>
      <c r="AHS13"/>
      <c r="AHT13"/>
      <c r="AHU13"/>
      <c r="AHV13"/>
      <c r="AHW13"/>
      <c r="AHX13"/>
      <c r="AHY13"/>
      <c r="AHZ13"/>
      <c r="AIA13"/>
      <c r="AIB13"/>
      <c r="AIC13"/>
      <c r="AID13"/>
      <c r="AIE13"/>
      <c r="AIF13"/>
      <c r="AIG13"/>
      <c r="AIH13"/>
      <c r="AII13"/>
      <c r="AIJ13"/>
      <c r="AIK13"/>
      <c r="AIL13"/>
      <c r="AIM13"/>
      <c r="AIN13"/>
      <c r="AIO13"/>
      <c r="AIP13"/>
      <c r="AIQ13"/>
      <c r="AIR13"/>
      <c r="AIS13"/>
      <c r="AIT13"/>
      <c r="AIU13"/>
      <c r="AIV13"/>
      <c r="AIW13"/>
      <c r="AIX13"/>
      <c r="AIY13"/>
      <c r="AIZ13"/>
      <c r="AJA13"/>
      <c r="AJB13"/>
      <c r="AJC13"/>
      <c r="AJD13"/>
      <c r="AJE13"/>
      <c r="AJF13"/>
      <c r="AJG13"/>
      <c r="AJH13"/>
      <c r="AJI13"/>
      <c r="AJJ13"/>
      <c r="AJK13"/>
      <c r="AJL13"/>
      <c r="AJM13"/>
      <c r="AJN13"/>
      <c r="AJO13"/>
      <c r="AJP13"/>
      <c r="AJQ13"/>
      <c r="AJR13"/>
      <c r="AJS13"/>
      <c r="AJT13"/>
      <c r="AJU13"/>
      <c r="AJV13"/>
      <c r="AJW13"/>
      <c r="AJX13"/>
      <c r="AJY13"/>
      <c r="AJZ13"/>
      <c r="AKA13"/>
      <c r="AKB13"/>
      <c r="AKC13"/>
      <c r="AKD13"/>
      <c r="AKE13"/>
      <c r="AKF13"/>
      <c r="AKG13"/>
      <c r="AKH13"/>
      <c r="AKI13"/>
      <c r="AKJ13"/>
      <c r="AKK13"/>
      <c r="AKL13"/>
      <c r="AKM13"/>
      <c r="AKN13"/>
      <c r="AKO13"/>
      <c r="AKP13"/>
      <c r="AKQ13"/>
      <c r="AKR13"/>
      <c r="AKS13"/>
      <c r="AKT13"/>
      <c r="AKU13"/>
      <c r="AKV13"/>
      <c r="AKW13"/>
      <c r="AKX13"/>
      <c r="AKY13"/>
      <c r="AKZ13"/>
      <c r="ALA13"/>
      <c r="ALB13"/>
      <c r="ALC13"/>
      <c r="ALD13"/>
      <c r="ALE13"/>
      <c r="ALF13"/>
      <c r="ALG13"/>
      <c r="ALH13"/>
      <c r="ALI13"/>
      <c r="ALJ13"/>
      <c r="ALK13"/>
      <c r="ALL13"/>
      <c r="ALM13"/>
      <c r="ALN13"/>
      <c r="ALO13"/>
      <c r="ALP13"/>
      <c r="ALQ13"/>
      <c r="ALR13"/>
      <c r="ALS13"/>
      <c r="ALT13"/>
      <c r="ALU13"/>
      <c r="ALV13"/>
      <c r="ALW13"/>
      <c r="ALX13"/>
      <c r="ALY13"/>
      <c r="ALZ13"/>
      <c r="AMA13"/>
      <c r="AMB13"/>
      <c r="AMC13"/>
      <c r="AMD13"/>
      <c r="AME13"/>
      <c r="AMF13"/>
      <c r="AMG13"/>
      <c r="AMH13"/>
      <c r="AMI13"/>
      <c r="AMJ13"/>
      <c r="AMK13"/>
      <c r="AML13"/>
      <c r="AMM13"/>
      <c r="AMN13"/>
      <c r="AMO13"/>
      <c r="AMP13"/>
      <c r="AMQ13"/>
      <c r="AMR13"/>
      <c r="AMS13"/>
      <c r="AMT13"/>
      <c r="AMU13"/>
      <c r="AMV13"/>
      <c r="AMW13"/>
      <c r="AMX13"/>
      <c r="AMY13"/>
      <c r="AMZ13"/>
      <c r="ANA13"/>
      <c r="ANB13"/>
      <c r="ANC13"/>
      <c r="AND13"/>
      <c r="ANE13"/>
      <c r="ANF13"/>
      <c r="ANG13"/>
      <c r="ANH13"/>
      <c r="ANI13"/>
      <c r="ANJ13"/>
      <c r="ANK13"/>
      <c r="ANL13"/>
      <c r="ANM13"/>
      <c r="ANN13"/>
      <c r="ANO13"/>
      <c r="ANP13"/>
      <c r="ANQ13"/>
      <c r="ANR13"/>
      <c r="ANS13"/>
      <c r="ANT13"/>
      <c r="ANU13"/>
      <c r="ANV13"/>
      <c r="ANW13"/>
      <c r="ANX13"/>
      <c r="ANY13"/>
      <c r="ANZ13"/>
      <c r="AOA13"/>
      <c r="AOB13"/>
      <c r="AOC13"/>
      <c r="AOD13"/>
      <c r="AOE13"/>
      <c r="AOF13"/>
      <c r="AOG13"/>
      <c r="AOH13"/>
      <c r="AOI13"/>
      <c r="AOJ13"/>
      <c r="AOK13"/>
      <c r="AOL13"/>
      <c r="AOM13"/>
      <c r="AON13"/>
      <c r="AOO13"/>
      <c r="AOP13"/>
      <c r="AOQ13"/>
      <c r="AOR13"/>
      <c r="AOS13"/>
      <c r="AOT13"/>
      <c r="AOU13"/>
      <c r="AOV13"/>
      <c r="AOW13"/>
      <c r="AOX13"/>
      <c r="AOY13"/>
      <c r="AOZ13"/>
      <c r="APA13"/>
      <c r="APB13"/>
      <c r="APC13"/>
      <c r="APD13"/>
      <c r="APE13"/>
      <c r="APF13"/>
      <c r="APG13"/>
      <c r="APH13"/>
      <c r="API13"/>
      <c r="APJ13"/>
      <c r="APK13"/>
      <c r="APL13"/>
      <c r="APM13"/>
      <c r="APN13"/>
      <c r="APO13"/>
      <c r="APP13"/>
      <c r="APQ13"/>
      <c r="APR13"/>
      <c r="APS13"/>
      <c r="APT13"/>
      <c r="APU13"/>
      <c r="APV13"/>
      <c r="APW13"/>
      <c r="APX13"/>
      <c r="APY13"/>
      <c r="APZ13"/>
      <c r="AQA13"/>
      <c r="AQB13"/>
      <c r="AQC13"/>
      <c r="AQD13"/>
      <c r="AQE13"/>
      <c r="AQF13"/>
      <c r="AQG13"/>
      <c r="AQH13"/>
      <c r="AQI13"/>
      <c r="AQJ13"/>
      <c r="AQK13"/>
      <c r="AQL13"/>
      <c r="AQM13"/>
      <c r="AQN13"/>
      <c r="AQO13"/>
      <c r="AQP13"/>
      <c r="AQQ13"/>
      <c r="AQR13"/>
      <c r="AQS13"/>
      <c r="AQT13"/>
      <c r="AQU13"/>
      <c r="AQV13"/>
      <c r="AQW13"/>
      <c r="AQX13"/>
      <c r="AQY13"/>
      <c r="AQZ13"/>
      <c r="ARA13"/>
      <c r="ARB13"/>
      <c r="ARC13"/>
      <c r="ARD13"/>
      <c r="ARE13"/>
      <c r="ARF13"/>
      <c r="ARG13"/>
      <c r="ARH13"/>
      <c r="ARI13"/>
      <c r="ARJ13"/>
      <c r="ARK13"/>
      <c r="ARL13"/>
      <c r="ARM13"/>
      <c r="ARN13"/>
      <c r="ARO13"/>
      <c r="ARP13"/>
      <c r="ARQ13"/>
      <c r="ARR13"/>
      <c r="ARS13"/>
      <c r="ART13"/>
      <c r="ARU13"/>
      <c r="ARV13"/>
      <c r="ARW13"/>
      <c r="ARX13"/>
      <c r="ARY13"/>
      <c r="ARZ13"/>
      <c r="ASA13"/>
      <c r="ASB13"/>
      <c r="ASC13"/>
      <c r="ASD13"/>
      <c r="ASE13"/>
      <c r="ASF13"/>
      <c r="ASG13"/>
      <c r="ASH13"/>
      <c r="ASI13"/>
      <c r="ASJ13"/>
      <c r="ASK13"/>
      <c r="ASL13"/>
      <c r="ASM13"/>
      <c r="ASN13"/>
      <c r="ASO13"/>
      <c r="ASP13"/>
      <c r="ASQ13"/>
      <c r="ASR13"/>
      <c r="ASS13"/>
      <c r="AST13"/>
      <c r="ASU13"/>
      <c r="ASV13"/>
      <c r="ASW13"/>
      <c r="ASX13"/>
      <c r="ASY13"/>
      <c r="ASZ13"/>
      <c r="ATA13"/>
      <c r="ATB13"/>
      <c r="ATC13"/>
      <c r="ATD13"/>
      <c r="ATE13"/>
      <c r="ATF13"/>
      <c r="ATG13"/>
      <c r="ATH13"/>
      <c r="ATI13"/>
      <c r="ATJ13"/>
      <c r="ATK13"/>
      <c r="ATL13"/>
      <c r="ATM13"/>
      <c r="ATN13"/>
      <c r="ATO13"/>
      <c r="ATP13"/>
      <c r="ATQ13"/>
      <c r="ATR13"/>
      <c r="ATS13"/>
      <c r="ATT13"/>
      <c r="ATU13"/>
      <c r="ATV13"/>
      <c r="ATW13"/>
      <c r="ATX13"/>
      <c r="ATY13"/>
      <c r="ATZ13"/>
      <c r="AUA13"/>
      <c r="AUB13"/>
      <c r="AUC13"/>
      <c r="AUD13"/>
      <c r="AUE13"/>
      <c r="AUF13"/>
      <c r="AUG13"/>
      <c r="AUH13"/>
      <c r="AUI13"/>
      <c r="AUJ13"/>
      <c r="AUK13"/>
      <c r="AUL13"/>
      <c r="AUM13"/>
      <c r="AUN13"/>
      <c r="AUO13"/>
      <c r="AUP13"/>
      <c r="AUQ13"/>
      <c r="AUR13"/>
      <c r="AUS13"/>
      <c r="AUT13"/>
      <c r="AUU13"/>
      <c r="AUV13"/>
      <c r="AUW13"/>
      <c r="AUX13"/>
      <c r="AUY13"/>
      <c r="AUZ13"/>
      <c r="AVA13"/>
      <c r="AVB13"/>
      <c r="AVC13"/>
      <c r="AVD13"/>
      <c r="AVE13"/>
      <c r="AVF13"/>
      <c r="AVG13"/>
      <c r="AVH13"/>
      <c r="AVI13"/>
      <c r="AVJ13"/>
      <c r="AVK13"/>
      <c r="AVL13"/>
      <c r="AVM13"/>
      <c r="AVN13"/>
      <c r="AVO13"/>
      <c r="AVP13"/>
      <c r="AVQ13"/>
      <c r="AVR13"/>
      <c r="AVS13"/>
      <c r="AVT13"/>
      <c r="AVU13"/>
      <c r="AVV13"/>
      <c r="AVW13"/>
      <c r="AVX13"/>
      <c r="AVY13"/>
      <c r="AVZ13"/>
      <c r="AWA13"/>
      <c r="AWB13"/>
      <c r="AWC13"/>
      <c r="AWD13"/>
      <c r="AWE13"/>
      <c r="AWF13"/>
      <c r="AWG13"/>
      <c r="AWH13"/>
      <c r="AWI13"/>
      <c r="AWJ13"/>
      <c r="AWK13"/>
      <c r="AWL13"/>
      <c r="AWM13"/>
      <c r="AWN13"/>
      <c r="AWO13"/>
      <c r="AWP13"/>
      <c r="AWQ13"/>
      <c r="AWR13"/>
      <c r="AWS13"/>
      <c r="AWT13"/>
      <c r="AWU13"/>
      <c r="AWV13"/>
      <c r="AWW13"/>
      <c r="AWX13"/>
      <c r="AWY13"/>
      <c r="AWZ13"/>
      <c r="AXA13"/>
      <c r="AXB13"/>
      <c r="AXC13"/>
      <c r="AXD13"/>
      <c r="AXE13"/>
      <c r="AXF13"/>
      <c r="AXG13"/>
      <c r="AXH13"/>
      <c r="AXI13"/>
      <c r="AXJ13"/>
      <c r="AXK13"/>
      <c r="AXL13"/>
      <c r="AXM13"/>
      <c r="AXN13"/>
      <c r="AXO13"/>
      <c r="AXP13"/>
      <c r="AXQ13"/>
      <c r="AXR13"/>
      <c r="AXS13"/>
      <c r="AXT13"/>
      <c r="AXU13"/>
      <c r="AXV13"/>
      <c r="AXW13"/>
      <c r="AXX13"/>
      <c r="AXY13"/>
      <c r="AXZ13"/>
      <c r="AYA13"/>
      <c r="AYB13"/>
      <c r="AYC13"/>
      <c r="AYD13"/>
      <c r="AYE13"/>
      <c r="AYF13"/>
      <c r="AYG13"/>
      <c r="AYH13"/>
      <c r="AYI13"/>
      <c r="AYJ13"/>
      <c r="AYK13"/>
      <c r="AYL13"/>
      <c r="AYM13"/>
      <c r="AYN13"/>
      <c r="AYO13"/>
      <c r="AYP13"/>
      <c r="AYQ13"/>
      <c r="AYR13"/>
      <c r="AYS13"/>
      <c r="AYT13"/>
      <c r="AYU13"/>
      <c r="AYV13"/>
      <c r="AYW13"/>
      <c r="AYX13"/>
      <c r="AYY13"/>
      <c r="AYZ13"/>
      <c r="AZA13"/>
      <c r="AZB13"/>
      <c r="AZC13"/>
      <c r="AZD13"/>
      <c r="AZE13"/>
      <c r="AZF13"/>
      <c r="AZG13"/>
      <c r="AZH13"/>
      <c r="AZI13"/>
      <c r="AZJ13"/>
      <c r="AZK13"/>
      <c r="AZL13"/>
      <c r="AZM13"/>
      <c r="AZN13"/>
      <c r="AZO13"/>
      <c r="AZP13"/>
      <c r="AZQ13"/>
      <c r="AZR13"/>
      <c r="AZS13"/>
      <c r="AZT13"/>
      <c r="AZU13"/>
      <c r="AZV13"/>
      <c r="AZW13"/>
      <c r="AZX13"/>
      <c r="AZY13"/>
      <c r="AZZ13"/>
      <c r="BAA13"/>
      <c r="BAB13"/>
      <c r="BAC13"/>
      <c r="BAD13"/>
      <c r="BAE13"/>
      <c r="BAF13"/>
      <c r="BAG13"/>
      <c r="BAH13"/>
      <c r="BAI13"/>
      <c r="BAJ13"/>
      <c r="BAK13"/>
      <c r="BAL13"/>
      <c r="BAM13"/>
      <c r="BAN13"/>
      <c r="BAO13"/>
      <c r="BAP13"/>
      <c r="BAQ13"/>
      <c r="BAR13"/>
      <c r="BAS13"/>
      <c r="BAT13"/>
      <c r="BAU13"/>
      <c r="BAV13"/>
      <c r="BAW13"/>
      <c r="BAX13"/>
      <c r="BAY13"/>
      <c r="BAZ13"/>
      <c r="BBA13"/>
      <c r="BBB13"/>
      <c r="BBC13"/>
      <c r="BBD13"/>
      <c r="BBE13"/>
      <c r="BBF13"/>
      <c r="BBG13"/>
      <c r="BBH13"/>
      <c r="BBI13"/>
      <c r="BBJ13"/>
      <c r="BBK13"/>
      <c r="BBL13"/>
      <c r="BBM13"/>
      <c r="BBN13"/>
      <c r="BBO13"/>
      <c r="BBP13"/>
      <c r="BBQ13"/>
      <c r="BBR13"/>
      <c r="BBS13"/>
      <c r="BBT13"/>
      <c r="BBU13"/>
      <c r="BBV13"/>
      <c r="BBW13"/>
      <c r="BBX13"/>
      <c r="BBY13"/>
      <c r="BBZ13"/>
      <c r="BCA13"/>
      <c r="BCB13"/>
      <c r="BCC13"/>
      <c r="BCD13"/>
      <c r="BCE13"/>
      <c r="BCF13"/>
      <c r="BCG13"/>
      <c r="BCH13"/>
      <c r="BCI13"/>
      <c r="BCJ13"/>
      <c r="BCK13"/>
      <c r="BCL13"/>
      <c r="BCM13"/>
      <c r="BCN13"/>
      <c r="BCO13"/>
      <c r="BCP13"/>
      <c r="BCQ13"/>
      <c r="BCR13"/>
      <c r="BCS13"/>
      <c r="BCT13"/>
      <c r="BCU13"/>
      <c r="BCV13"/>
      <c r="BCW13"/>
      <c r="BCX13"/>
      <c r="BCY13"/>
      <c r="BCZ13"/>
      <c r="BDA13"/>
      <c r="BDB13"/>
      <c r="BDC13"/>
      <c r="BDD13"/>
      <c r="BDE13"/>
      <c r="BDF13"/>
      <c r="BDG13"/>
      <c r="BDH13"/>
      <c r="BDI13"/>
      <c r="BDJ13"/>
      <c r="BDK13"/>
      <c r="BDL13"/>
      <c r="BDM13"/>
      <c r="BDN13"/>
      <c r="BDO13"/>
      <c r="BDP13"/>
      <c r="BDQ13"/>
      <c r="BDR13"/>
      <c r="BDS13"/>
      <c r="BDT13"/>
      <c r="BDU13"/>
      <c r="BDV13"/>
      <c r="BDW13"/>
      <c r="BDX13"/>
      <c r="BDY13"/>
      <c r="BDZ13"/>
      <c r="BEA13"/>
      <c r="BEB13"/>
      <c r="BEC13"/>
      <c r="BED13"/>
      <c r="BEE13"/>
      <c r="BEF13"/>
      <c r="BEG13"/>
      <c r="BEH13"/>
      <c r="BEI13"/>
      <c r="BEJ13"/>
      <c r="BEK13"/>
      <c r="BEL13"/>
      <c r="BEM13"/>
      <c r="BEN13"/>
      <c r="BEO13"/>
      <c r="BEP13"/>
      <c r="BEQ13"/>
      <c r="BER13"/>
      <c r="BES13"/>
      <c r="BET13"/>
      <c r="BEU13"/>
      <c r="BEV13"/>
      <c r="BEW13"/>
      <c r="BEX13"/>
      <c r="BEY13"/>
      <c r="BEZ13"/>
      <c r="BFA13"/>
      <c r="BFB13"/>
      <c r="BFC13"/>
      <c r="BFD13"/>
      <c r="BFE13"/>
      <c r="BFF13"/>
      <c r="BFG13"/>
      <c r="BFH13"/>
      <c r="BFI13"/>
      <c r="BFJ13"/>
      <c r="BFK13"/>
      <c r="BFL13"/>
      <c r="BFM13"/>
      <c r="BFN13"/>
      <c r="BFO13"/>
      <c r="BFP13"/>
      <c r="BFQ13"/>
      <c r="BFR13"/>
      <c r="BFS13"/>
      <c r="BFT13"/>
      <c r="BFU13"/>
      <c r="BFV13"/>
      <c r="BFW13"/>
      <c r="BFX13"/>
      <c r="BFY13"/>
      <c r="BFZ13"/>
      <c r="BGA13"/>
      <c r="BGB13"/>
      <c r="BGC13"/>
      <c r="BGD13"/>
      <c r="BGE13"/>
      <c r="BGF13"/>
      <c r="BGG13"/>
      <c r="BGH13"/>
      <c r="BGI13"/>
      <c r="BGJ13"/>
      <c r="BGK13"/>
      <c r="BGL13"/>
      <c r="BGM13"/>
      <c r="BGN13"/>
      <c r="BGO13"/>
      <c r="BGP13"/>
      <c r="BGQ13"/>
      <c r="BGR13"/>
      <c r="BGS13"/>
      <c r="BGT13"/>
      <c r="BGU13"/>
      <c r="BGV13"/>
      <c r="BGW13"/>
      <c r="BGX13"/>
      <c r="BGY13"/>
      <c r="BGZ13"/>
      <c r="BHA13"/>
      <c r="BHB13"/>
      <c r="BHC13"/>
      <c r="BHD13"/>
      <c r="BHE13"/>
      <c r="BHF13"/>
      <c r="BHG13"/>
      <c r="BHH13"/>
      <c r="BHI13"/>
      <c r="BHJ13"/>
      <c r="BHK13"/>
      <c r="BHL13"/>
      <c r="BHM13"/>
      <c r="BHN13"/>
      <c r="BHO13"/>
      <c r="BHP13"/>
      <c r="BHQ13"/>
      <c r="BHR13"/>
      <c r="BHS13"/>
      <c r="BHT13"/>
      <c r="BHU13"/>
      <c r="BHV13"/>
      <c r="BHW13"/>
      <c r="BHX13"/>
      <c r="BHY13"/>
      <c r="BHZ13"/>
      <c r="BIA13"/>
      <c r="BIB13"/>
      <c r="BIC13"/>
      <c r="BID13"/>
      <c r="BIE13"/>
      <c r="BIF13"/>
      <c r="BIG13"/>
      <c r="BIH13"/>
      <c r="BII13"/>
      <c r="BIJ13"/>
      <c r="BIK13"/>
      <c r="BIL13"/>
      <c r="BIM13"/>
      <c r="BIN13"/>
      <c r="BIO13"/>
      <c r="BIP13"/>
      <c r="BIQ13"/>
      <c r="BIR13"/>
      <c r="BIS13"/>
      <c r="BIT13"/>
      <c r="BIU13"/>
      <c r="BIV13"/>
      <c r="BIW13"/>
      <c r="BIX13"/>
      <c r="BIY13"/>
      <c r="BIZ13"/>
      <c r="BJA13"/>
      <c r="BJB13"/>
      <c r="BJC13"/>
      <c r="BJD13"/>
      <c r="BJE13"/>
      <c r="BJF13"/>
      <c r="BJG13"/>
      <c r="BJH13"/>
      <c r="BJI13"/>
      <c r="BJJ13"/>
      <c r="BJK13"/>
      <c r="BJL13"/>
      <c r="BJM13"/>
      <c r="BJN13"/>
      <c r="BJO13"/>
      <c r="BJP13"/>
      <c r="BJQ13"/>
      <c r="BJR13"/>
      <c r="BJS13"/>
      <c r="BJT13"/>
      <c r="BJU13"/>
      <c r="BJV13"/>
      <c r="BJW13"/>
      <c r="BJX13"/>
      <c r="BJY13"/>
      <c r="BJZ13"/>
      <c r="BKA13"/>
      <c r="BKB13"/>
      <c r="BKC13"/>
      <c r="BKD13"/>
      <c r="BKE13"/>
      <c r="BKF13"/>
      <c r="BKG13"/>
      <c r="BKH13"/>
      <c r="BKI13"/>
      <c r="BKJ13"/>
      <c r="BKK13"/>
      <c r="BKL13"/>
      <c r="BKM13"/>
      <c r="BKN13"/>
      <c r="BKO13"/>
      <c r="BKP13"/>
      <c r="BKQ13"/>
      <c r="BKR13"/>
      <c r="BKS13"/>
      <c r="BKT13"/>
      <c r="BKU13"/>
      <c r="BKV13"/>
      <c r="BKW13"/>
      <c r="BKX13"/>
      <c r="BKY13"/>
      <c r="BKZ13"/>
      <c r="BLA13"/>
      <c r="BLB13"/>
      <c r="BLC13"/>
      <c r="BLD13"/>
      <c r="BLE13"/>
      <c r="BLF13"/>
      <c r="BLG13"/>
      <c r="BLH13"/>
      <c r="BLI13"/>
      <c r="BLJ13"/>
      <c r="BLK13"/>
      <c r="BLL13"/>
      <c r="BLM13"/>
      <c r="BLN13"/>
      <c r="BLO13"/>
      <c r="BLP13"/>
      <c r="BLQ13"/>
      <c r="BLR13"/>
      <c r="BLS13"/>
      <c r="BLT13"/>
      <c r="BLU13"/>
      <c r="BLV13"/>
      <c r="BLW13"/>
      <c r="BLX13"/>
      <c r="BLY13"/>
      <c r="BLZ13"/>
      <c r="BMA13"/>
      <c r="BMB13"/>
      <c r="BMC13"/>
      <c r="BMD13"/>
      <c r="BME13"/>
      <c r="BMF13"/>
      <c r="BMG13"/>
      <c r="BMH13"/>
      <c r="BMI13"/>
      <c r="BMJ13"/>
      <c r="BMK13"/>
      <c r="BML13"/>
      <c r="BMM13"/>
      <c r="BMN13"/>
      <c r="BMO13"/>
      <c r="BMP13"/>
      <c r="BMQ13"/>
      <c r="BMR13"/>
      <c r="BMS13"/>
      <c r="BMT13"/>
      <c r="BMU13"/>
      <c r="BMV13"/>
      <c r="BMW13"/>
      <c r="BMX13"/>
      <c r="BMY13"/>
      <c r="BMZ13"/>
      <c r="BNA13"/>
      <c r="BNB13"/>
      <c r="BNC13"/>
      <c r="BND13"/>
      <c r="BNE13"/>
      <c r="BNF13"/>
      <c r="BNG13"/>
      <c r="BNH13"/>
      <c r="BNI13"/>
      <c r="BNJ13"/>
      <c r="BNK13"/>
      <c r="BNL13"/>
      <c r="BNM13"/>
      <c r="BNN13"/>
      <c r="BNO13"/>
      <c r="BNP13"/>
      <c r="BNQ13"/>
      <c r="BNR13"/>
      <c r="BNS13"/>
      <c r="BNT13"/>
      <c r="BNU13"/>
      <c r="BNV13"/>
      <c r="BNW13"/>
      <c r="BNX13"/>
      <c r="BNY13"/>
      <c r="BNZ13"/>
      <c r="BOA13"/>
      <c r="BOB13"/>
      <c r="BOC13"/>
      <c r="BOD13"/>
      <c r="BOE13"/>
      <c r="BOF13"/>
      <c r="BOG13"/>
      <c r="BOH13"/>
      <c r="BOI13"/>
      <c r="BOJ13"/>
      <c r="BOK13"/>
      <c r="BOL13"/>
      <c r="BOM13"/>
      <c r="BON13"/>
      <c r="BOO13"/>
      <c r="BOP13"/>
      <c r="BOQ13"/>
      <c r="BOR13"/>
      <c r="BOS13"/>
      <c r="BOT13"/>
      <c r="BOU13"/>
      <c r="BOV13"/>
      <c r="BOW13"/>
      <c r="BOX13"/>
      <c r="BOY13"/>
      <c r="BOZ13"/>
      <c r="BPA13"/>
      <c r="BPB13"/>
      <c r="BPC13"/>
      <c r="BPD13"/>
      <c r="BPE13"/>
      <c r="BPF13"/>
      <c r="BPG13"/>
      <c r="BPH13"/>
      <c r="BPI13"/>
      <c r="BPJ13"/>
      <c r="BPK13"/>
      <c r="BPL13"/>
      <c r="BPM13"/>
      <c r="BPN13"/>
      <c r="BPO13"/>
      <c r="BPP13"/>
      <c r="BPQ13"/>
      <c r="BPR13"/>
      <c r="BPS13"/>
      <c r="BPT13"/>
      <c r="BPU13"/>
      <c r="BPV13"/>
      <c r="BPW13"/>
      <c r="BPX13"/>
      <c r="BPY13"/>
      <c r="BPZ13"/>
      <c r="BQA13"/>
      <c r="BQB13"/>
      <c r="BQC13"/>
      <c r="BQD13"/>
      <c r="BQE13"/>
      <c r="BQF13"/>
      <c r="BQG13"/>
      <c r="BQH13"/>
      <c r="BQI13"/>
      <c r="BQJ13"/>
      <c r="BQK13"/>
      <c r="BQL13"/>
      <c r="BQM13"/>
      <c r="BQN13"/>
      <c r="BQO13"/>
      <c r="BQP13"/>
      <c r="BQQ13"/>
      <c r="BQR13"/>
      <c r="BQS13"/>
      <c r="BQT13"/>
      <c r="BQU13"/>
      <c r="BQV13"/>
      <c r="BQW13"/>
      <c r="BQX13"/>
      <c r="BQY13"/>
      <c r="BQZ13"/>
      <c r="BRA13"/>
      <c r="BRB13"/>
      <c r="BRC13"/>
      <c r="BRD13"/>
      <c r="BRE13"/>
      <c r="BRF13"/>
      <c r="BRG13"/>
      <c r="BRH13"/>
      <c r="BRI13"/>
      <c r="BRJ13"/>
      <c r="BRK13"/>
      <c r="BRL13"/>
      <c r="BRM13"/>
      <c r="BRN13"/>
      <c r="BRO13"/>
      <c r="BRP13"/>
      <c r="BRQ13"/>
      <c r="BRR13"/>
      <c r="BRS13"/>
      <c r="BRT13"/>
      <c r="BRU13"/>
      <c r="BRV13"/>
      <c r="BRW13"/>
      <c r="BRX13"/>
      <c r="BRY13"/>
      <c r="BRZ13"/>
      <c r="BSA13"/>
      <c r="BSB13"/>
      <c r="BSC13"/>
      <c r="BSD13"/>
      <c r="BSE13"/>
      <c r="BSF13"/>
      <c r="BSG13"/>
      <c r="BSH13"/>
      <c r="BSI13"/>
      <c r="BSJ13"/>
      <c r="BSK13"/>
      <c r="BSL13"/>
      <c r="BSM13"/>
      <c r="BSN13"/>
      <c r="BSO13"/>
      <c r="BSP13"/>
      <c r="BSQ13"/>
      <c r="BSR13"/>
      <c r="BSS13"/>
      <c r="BST13"/>
      <c r="BSU13"/>
      <c r="BSV13"/>
      <c r="BSW13"/>
      <c r="BSX13"/>
      <c r="BSY13"/>
      <c r="BSZ13"/>
      <c r="BTA13"/>
      <c r="BTB13"/>
      <c r="BTC13"/>
      <c r="BTD13"/>
      <c r="BTE13"/>
      <c r="BTF13"/>
      <c r="BTG13"/>
      <c r="BTH13"/>
      <c r="BTI13"/>
      <c r="BTJ13"/>
      <c r="BTK13"/>
      <c r="BTL13"/>
      <c r="BTM13"/>
      <c r="BTN13"/>
      <c r="BTO13"/>
      <c r="BTP13"/>
      <c r="BTQ13"/>
      <c r="BTR13"/>
      <c r="BTS13"/>
      <c r="BTT13"/>
      <c r="BTU13"/>
      <c r="BTV13"/>
      <c r="BTW13"/>
      <c r="BTX13"/>
      <c r="BTY13"/>
      <c r="BTZ13"/>
      <c r="BUA13"/>
      <c r="BUB13"/>
      <c r="BUC13"/>
      <c r="BUD13"/>
      <c r="BUE13"/>
      <c r="BUF13"/>
      <c r="BUG13"/>
      <c r="BUH13"/>
      <c r="BUI13"/>
      <c r="BUJ13"/>
      <c r="BUK13"/>
      <c r="BUL13"/>
      <c r="BUM13"/>
      <c r="BUN13"/>
      <c r="BUO13"/>
      <c r="BUP13"/>
      <c r="BUQ13"/>
      <c r="BUR13"/>
      <c r="BUS13"/>
      <c r="BUT13"/>
      <c r="BUU13"/>
      <c r="BUV13"/>
      <c r="BUW13"/>
      <c r="BUX13"/>
      <c r="BUY13"/>
      <c r="BUZ13"/>
      <c r="BVA13"/>
      <c r="BVB13"/>
      <c r="BVC13"/>
      <c r="BVD13"/>
      <c r="BVE13"/>
      <c r="BVF13"/>
      <c r="BVG13"/>
      <c r="BVH13"/>
      <c r="BVI13"/>
      <c r="BVJ13"/>
      <c r="BVK13"/>
      <c r="BVL13"/>
      <c r="BVM13"/>
      <c r="BVN13"/>
      <c r="BVO13"/>
      <c r="BVP13"/>
      <c r="BVQ13"/>
      <c r="BVR13"/>
      <c r="BVS13"/>
      <c r="BVT13"/>
      <c r="BVU13"/>
      <c r="BVV13"/>
      <c r="BVW13"/>
      <c r="BVX13"/>
      <c r="BVY13"/>
      <c r="BVZ13"/>
      <c r="BWA13"/>
      <c r="BWB13"/>
      <c r="BWC13"/>
      <c r="BWD13"/>
      <c r="BWE13"/>
      <c r="BWF13"/>
      <c r="BWG13"/>
      <c r="BWH13"/>
      <c r="BWI13"/>
      <c r="BWJ13"/>
      <c r="BWK13"/>
      <c r="BWL13"/>
      <c r="BWM13"/>
      <c r="BWN13"/>
      <c r="BWO13"/>
      <c r="BWP13"/>
      <c r="BWQ13"/>
      <c r="BWR13"/>
      <c r="BWS13"/>
      <c r="BWT13"/>
      <c r="BWU13"/>
      <c r="BWV13"/>
      <c r="BWW13"/>
      <c r="BWX13"/>
      <c r="BWY13"/>
      <c r="BWZ13"/>
      <c r="BXA13"/>
      <c r="BXB13"/>
      <c r="BXC13"/>
      <c r="BXD13"/>
      <c r="BXE13"/>
      <c r="BXF13"/>
      <c r="BXG13"/>
      <c r="BXH13"/>
      <c r="BXI13"/>
      <c r="BXJ13"/>
      <c r="BXK13"/>
      <c r="BXL13"/>
      <c r="BXM13"/>
      <c r="BXN13"/>
      <c r="BXO13"/>
      <c r="BXP13"/>
      <c r="BXQ13"/>
      <c r="BXR13"/>
      <c r="BXS13"/>
      <c r="BXT13"/>
      <c r="BXU13"/>
      <c r="BXV13"/>
      <c r="BXW13"/>
      <c r="BXX13"/>
      <c r="BXY13"/>
      <c r="BXZ13"/>
      <c r="BYA13"/>
      <c r="BYB13"/>
      <c r="BYC13"/>
      <c r="BYD13"/>
      <c r="BYE13"/>
      <c r="BYF13"/>
      <c r="BYG13"/>
      <c r="BYH13"/>
      <c r="BYI13"/>
      <c r="BYJ13"/>
      <c r="BYK13"/>
      <c r="BYL13"/>
      <c r="BYM13"/>
      <c r="BYN13"/>
      <c r="BYO13"/>
      <c r="BYP13"/>
      <c r="BYQ13"/>
      <c r="BYR13"/>
      <c r="BYS13"/>
      <c r="BYT13"/>
      <c r="BYU13"/>
      <c r="BYV13"/>
      <c r="BYW13"/>
      <c r="BYX13"/>
      <c r="BYY13"/>
      <c r="BYZ13"/>
      <c r="BZA13"/>
      <c r="BZB13"/>
      <c r="BZC13"/>
      <c r="BZD13"/>
      <c r="BZE13"/>
      <c r="BZF13"/>
      <c r="BZG13"/>
      <c r="BZH13"/>
      <c r="BZI13"/>
      <c r="BZJ13"/>
      <c r="BZK13"/>
      <c r="BZL13"/>
      <c r="BZM13"/>
      <c r="BZN13"/>
      <c r="BZO13"/>
      <c r="BZP13"/>
      <c r="BZQ13"/>
      <c r="BZR13"/>
      <c r="BZS13"/>
      <c r="BZT13"/>
      <c r="BZU13"/>
      <c r="BZV13"/>
      <c r="BZW13"/>
      <c r="BZX13"/>
      <c r="BZY13"/>
      <c r="BZZ13"/>
      <c r="CAA13"/>
      <c r="CAB13"/>
      <c r="CAC13"/>
      <c r="CAD13"/>
      <c r="CAE13"/>
      <c r="CAF13"/>
      <c r="CAG13"/>
      <c r="CAH13"/>
      <c r="CAI13"/>
      <c r="CAJ13"/>
      <c r="CAK13"/>
      <c r="CAL13"/>
      <c r="CAM13"/>
      <c r="CAN13"/>
      <c r="CAO13"/>
      <c r="CAP13"/>
      <c r="CAQ13"/>
      <c r="CAR13"/>
      <c r="CAS13"/>
      <c r="CAT13"/>
      <c r="CAU13"/>
      <c r="CAV13"/>
      <c r="CAW13"/>
      <c r="CAX13"/>
      <c r="CAY13"/>
      <c r="CAZ13"/>
      <c r="CBA13"/>
      <c r="CBB13"/>
      <c r="CBC13"/>
      <c r="CBD13"/>
      <c r="CBE13"/>
      <c r="CBF13"/>
      <c r="CBG13"/>
      <c r="CBH13"/>
      <c r="CBI13"/>
      <c r="CBJ13"/>
      <c r="CBK13"/>
      <c r="CBL13"/>
      <c r="CBM13"/>
      <c r="CBN13"/>
      <c r="CBO13"/>
      <c r="CBP13"/>
      <c r="CBQ13"/>
      <c r="CBR13"/>
      <c r="CBS13"/>
      <c r="CBT13"/>
      <c r="CBU13"/>
      <c r="CBV13"/>
      <c r="CBW13"/>
      <c r="CBX13"/>
      <c r="CBY13"/>
      <c r="CBZ13"/>
      <c r="CCA13"/>
      <c r="CCB13"/>
      <c r="CCC13"/>
      <c r="CCD13"/>
      <c r="CCE13"/>
      <c r="CCF13"/>
      <c r="CCG13"/>
      <c r="CCH13"/>
      <c r="CCI13"/>
      <c r="CCJ13"/>
      <c r="CCK13"/>
      <c r="CCL13"/>
      <c r="CCM13"/>
      <c r="CCN13"/>
      <c r="CCO13"/>
      <c r="CCP13"/>
      <c r="CCQ13"/>
      <c r="CCR13"/>
      <c r="CCS13"/>
      <c r="CCT13"/>
      <c r="CCU13"/>
      <c r="CCV13"/>
      <c r="CCW13"/>
      <c r="CCX13"/>
      <c r="CCY13"/>
      <c r="CCZ13"/>
      <c r="CDA13"/>
      <c r="CDB13"/>
      <c r="CDC13"/>
      <c r="CDD13"/>
      <c r="CDE13"/>
      <c r="CDF13"/>
      <c r="CDG13"/>
      <c r="CDH13"/>
      <c r="CDI13"/>
      <c r="CDJ13"/>
      <c r="CDK13"/>
      <c r="CDL13"/>
      <c r="CDM13"/>
      <c r="CDN13"/>
      <c r="CDO13"/>
      <c r="CDP13"/>
      <c r="CDQ13"/>
      <c r="CDR13"/>
      <c r="CDS13"/>
      <c r="CDT13"/>
      <c r="CDU13"/>
      <c r="CDV13"/>
      <c r="CDW13"/>
      <c r="CDX13"/>
      <c r="CDY13"/>
      <c r="CDZ13"/>
      <c r="CEA13"/>
      <c r="CEB13"/>
      <c r="CEC13"/>
      <c r="CED13"/>
      <c r="CEE13"/>
      <c r="CEF13"/>
      <c r="CEG13"/>
      <c r="CEH13"/>
      <c r="CEI13"/>
      <c r="CEJ13"/>
      <c r="CEK13"/>
      <c r="CEL13"/>
      <c r="CEM13"/>
      <c r="CEN13"/>
      <c r="CEO13"/>
      <c r="CEP13"/>
      <c r="CEQ13"/>
      <c r="CER13"/>
      <c r="CES13"/>
      <c r="CET13"/>
      <c r="CEU13"/>
      <c r="CEV13"/>
      <c r="CEW13"/>
      <c r="CEX13"/>
      <c r="CEY13"/>
      <c r="CEZ13"/>
      <c r="CFA13"/>
      <c r="CFB13"/>
      <c r="CFC13"/>
      <c r="CFD13"/>
      <c r="CFE13"/>
      <c r="CFF13"/>
      <c r="CFG13"/>
      <c r="CFH13"/>
      <c r="CFI13"/>
      <c r="CFJ13"/>
      <c r="CFK13"/>
      <c r="CFL13"/>
      <c r="CFM13"/>
      <c r="CFN13"/>
      <c r="CFO13"/>
      <c r="CFP13"/>
      <c r="CFQ13"/>
      <c r="CFR13"/>
      <c r="CFS13"/>
      <c r="CFT13"/>
      <c r="CFU13"/>
      <c r="CFV13"/>
      <c r="CFW13"/>
      <c r="CFX13"/>
      <c r="CFY13"/>
      <c r="CFZ13"/>
      <c r="CGA13"/>
      <c r="CGB13"/>
      <c r="CGC13"/>
      <c r="CGD13"/>
      <c r="CGE13"/>
      <c r="CGF13"/>
      <c r="CGG13"/>
      <c r="CGH13"/>
      <c r="CGI13"/>
      <c r="CGJ13"/>
      <c r="CGK13"/>
      <c r="CGL13"/>
      <c r="CGM13"/>
      <c r="CGN13"/>
      <c r="CGO13"/>
      <c r="CGP13"/>
      <c r="CGQ13"/>
      <c r="CGR13"/>
      <c r="CGS13"/>
      <c r="CGT13"/>
      <c r="CGU13"/>
      <c r="CGV13"/>
      <c r="CGW13"/>
      <c r="CGX13"/>
      <c r="CGY13"/>
      <c r="CGZ13"/>
      <c r="CHA13"/>
      <c r="CHB13"/>
      <c r="CHC13"/>
      <c r="CHD13"/>
      <c r="CHE13"/>
      <c r="CHF13"/>
      <c r="CHG13"/>
      <c r="CHH13"/>
      <c r="CHI13"/>
      <c r="CHJ13"/>
      <c r="CHK13"/>
      <c r="CHL13"/>
      <c r="CHM13"/>
      <c r="CHN13"/>
      <c r="CHO13"/>
      <c r="CHP13"/>
      <c r="CHQ13"/>
      <c r="CHR13"/>
      <c r="CHS13"/>
      <c r="CHT13"/>
      <c r="CHU13"/>
      <c r="CHV13"/>
      <c r="CHW13"/>
      <c r="CHX13"/>
      <c r="CHY13"/>
      <c r="CHZ13"/>
      <c r="CIA13"/>
      <c r="CIB13"/>
      <c r="CIC13"/>
      <c r="CID13"/>
      <c r="CIE13"/>
      <c r="CIF13"/>
      <c r="CIG13"/>
      <c r="CIH13"/>
      <c r="CII13"/>
      <c r="CIJ13"/>
      <c r="CIK13"/>
      <c r="CIL13"/>
      <c r="CIM13"/>
      <c r="CIN13"/>
      <c r="CIO13"/>
      <c r="CIP13"/>
      <c r="CIQ13"/>
      <c r="CIR13"/>
      <c r="CIS13"/>
      <c r="CIT13"/>
      <c r="CIU13"/>
      <c r="CIV13"/>
      <c r="CIW13"/>
      <c r="CIX13"/>
      <c r="CIY13"/>
      <c r="CIZ13"/>
      <c r="CJA13"/>
      <c r="CJB13"/>
      <c r="CJC13"/>
      <c r="CJD13"/>
      <c r="CJE13"/>
      <c r="CJF13"/>
      <c r="CJG13"/>
      <c r="CJH13"/>
      <c r="CJI13"/>
      <c r="CJJ13"/>
      <c r="CJK13"/>
      <c r="CJL13"/>
      <c r="CJM13"/>
      <c r="CJN13"/>
      <c r="CJO13"/>
      <c r="CJP13"/>
      <c r="CJQ13"/>
      <c r="CJR13"/>
      <c r="CJS13"/>
      <c r="CJT13"/>
      <c r="CJU13"/>
      <c r="CJV13"/>
      <c r="CJW13"/>
      <c r="CJX13"/>
      <c r="CJY13"/>
      <c r="CJZ13"/>
      <c r="CKA13"/>
      <c r="CKB13"/>
      <c r="CKC13"/>
      <c r="CKD13"/>
      <c r="CKE13"/>
      <c r="CKF13"/>
      <c r="CKG13"/>
      <c r="CKH13"/>
      <c r="CKI13"/>
      <c r="CKJ13"/>
      <c r="CKK13"/>
      <c r="CKL13"/>
      <c r="CKM13"/>
      <c r="CKN13"/>
      <c r="CKO13"/>
      <c r="CKP13"/>
      <c r="CKQ13"/>
      <c r="CKR13"/>
      <c r="CKS13"/>
      <c r="CKT13"/>
      <c r="CKU13"/>
      <c r="CKV13"/>
      <c r="CKW13"/>
      <c r="CKX13"/>
      <c r="CKY13"/>
      <c r="CKZ13"/>
      <c r="CLA13"/>
      <c r="CLB13"/>
      <c r="CLC13"/>
      <c r="CLD13"/>
      <c r="CLE13"/>
      <c r="CLF13"/>
      <c r="CLG13"/>
      <c r="CLH13"/>
      <c r="CLI13"/>
      <c r="CLJ13"/>
      <c r="CLK13"/>
      <c r="CLL13"/>
      <c r="CLM13"/>
      <c r="CLN13"/>
      <c r="CLO13"/>
      <c r="CLP13"/>
      <c r="CLQ13"/>
      <c r="CLR13"/>
      <c r="CLS13"/>
      <c r="CLT13"/>
      <c r="CLU13"/>
      <c r="CLV13"/>
      <c r="CLW13"/>
      <c r="CLX13"/>
      <c r="CLY13"/>
      <c r="CLZ13"/>
      <c r="CMA13"/>
      <c r="CMB13"/>
      <c r="CMC13"/>
      <c r="CMD13"/>
      <c r="CME13"/>
      <c r="CMF13"/>
      <c r="CMG13"/>
      <c r="CMH13"/>
      <c r="CMI13"/>
      <c r="CMJ13"/>
      <c r="CMK13"/>
      <c r="CML13"/>
      <c r="CMM13"/>
      <c r="CMN13"/>
      <c r="CMO13"/>
      <c r="CMP13"/>
      <c r="CMQ13"/>
      <c r="CMR13"/>
      <c r="CMS13"/>
      <c r="CMT13"/>
      <c r="CMU13"/>
      <c r="CMV13"/>
      <c r="CMW13"/>
      <c r="CMX13"/>
      <c r="CMY13"/>
      <c r="CMZ13"/>
      <c r="CNA13"/>
      <c r="CNB13"/>
      <c r="CNC13"/>
      <c r="CND13"/>
      <c r="CNE13"/>
      <c r="CNF13"/>
      <c r="CNG13"/>
      <c r="CNH13"/>
      <c r="CNI13"/>
      <c r="CNJ13"/>
      <c r="CNK13"/>
      <c r="CNL13"/>
      <c r="CNM13"/>
      <c r="CNN13"/>
      <c r="CNO13"/>
      <c r="CNP13"/>
      <c r="CNQ13"/>
      <c r="CNR13"/>
      <c r="CNS13"/>
      <c r="CNT13"/>
      <c r="CNU13"/>
      <c r="CNV13"/>
      <c r="CNW13"/>
      <c r="CNX13"/>
      <c r="CNY13"/>
      <c r="CNZ13"/>
      <c r="COA13"/>
      <c r="COB13"/>
      <c r="COC13"/>
      <c r="COD13"/>
      <c r="COE13"/>
      <c r="COF13"/>
      <c r="COG13"/>
      <c r="COH13"/>
      <c r="COI13"/>
      <c r="COJ13"/>
      <c r="COK13"/>
      <c r="COL13"/>
      <c r="COM13"/>
      <c r="CON13"/>
      <c r="COO13"/>
      <c r="COP13"/>
      <c r="COQ13"/>
      <c r="COR13"/>
      <c r="COS13"/>
      <c r="COT13"/>
      <c r="COU13"/>
      <c r="COV13"/>
      <c r="COW13"/>
      <c r="COX13"/>
      <c r="COY13"/>
      <c r="COZ13"/>
      <c r="CPA13"/>
      <c r="CPB13"/>
      <c r="CPC13"/>
      <c r="CPD13"/>
      <c r="CPE13"/>
      <c r="CPF13"/>
      <c r="CPG13"/>
      <c r="CPH13"/>
      <c r="CPI13"/>
      <c r="CPJ13"/>
      <c r="CPK13"/>
      <c r="CPL13"/>
      <c r="CPM13"/>
      <c r="CPN13"/>
      <c r="CPO13"/>
      <c r="CPP13"/>
      <c r="CPQ13"/>
      <c r="CPR13"/>
      <c r="CPS13"/>
      <c r="CPT13"/>
      <c r="CPU13"/>
      <c r="CPV13"/>
      <c r="CPW13"/>
      <c r="CPX13"/>
      <c r="CPY13"/>
      <c r="CPZ13"/>
      <c r="CQA13"/>
      <c r="CQB13"/>
      <c r="CQC13"/>
      <c r="CQD13"/>
      <c r="CQE13"/>
      <c r="CQF13"/>
      <c r="CQG13"/>
      <c r="CQH13"/>
      <c r="CQI13"/>
      <c r="CQJ13"/>
      <c r="CQK13"/>
      <c r="CQL13"/>
      <c r="CQM13"/>
      <c r="CQN13"/>
      <c r="CQO13"/>
      <c r="CQP13"/>
      <c r="CQQ13"/>
      <c r="CQR13"/>
      <c r="CQS13"/>
      <c r="CQT13"/>
      <c r="CQU13"/>
      <c r="CQV13"/>
      <c r="CQW13"/>
      <c r="CQX13"/>
      <c r="CQY13"/>
      <c r="CQZ13"/>
      <c r="CRA13"/>
      <c r="CRB13"/>
      <c r="CRC13"/>
      <c r="CRD13"/>
      <c r="CRE13"/>
      <c r="CRF13"/>
      <c r="CRG13"/>
      <c r="CRH13"/>
      <c r="CRI13"/>
      <c r="CRJ13"/>
      <c r="CRK13"/>
      <c r="CRL13"/>
      <c r="CRM13"/>
      <c r="CRN13"/>
      <c r="CRO13"/>
      <c r="CRP13"/>
      <c r="CRQ13"/>
      <c r="CRR13"/>
      <c r="CRS13"/>
      <c r="CRT13"/>
      <c r="CRU13"/>
      <c r="CRV13"/>
      <c r="CRW13"/>
      <c r="CRX13"/>
      <c r="CRY13"/>
      <c r="CRZ13"/>
      <c r="CSA13"/>
      <c r="CSB13"/>
      <c r="CSC13"/>
      <c r="CSD13"/>
      <c r="CSE13"/>
      <c r="CSF13"/>
      <c r="CSG13"/>
      <c r="CSH13"/>
      <c r="CSI13"/>
      <c r="CSJ13"/>
      <c r="CSK13"/>
      <c r="CSL13"/>
      <c r="CSM13"/>
      <c r="CSN13"/>
      <c r="CSO13"/>
      <c r="CSP13"/>
      <c r="CSQ13"/>
      <c r="CSR13"/>
      <c r="CSS13"/>
      <c r="CST13"/>
      <c r="CSU13"/>
      <c r="CSV13"/>
      <c r="CSW13"/>
      <c r="CSX13"/>
      <c r="CSY13"/>
      <c r="CSZ13"/>
      <c r="CTA13"/>
      <c r="CTB13"/>
      <c r="CTC13"/>
      <c r="CTD13"/>
      <c r="CTE13"/>
      <c r="CTF13"/>
      <c r="CTG13"/>
      <c r="CTH13"/>
      <c r="CTI13"/>
      <c r="CTJ13"/>
      <c r="CTK13"/>
      <c r="CTL13"/>
      <c r="CTM13"/>
      <c r="CTN13"/>
      <c r="CTO13"/>
      <c r="CTP13"/>
      <c r="CTQ13"/>
      <c r="CTR13"/>
      <c r="CTS13"/>
      <c r="CTT13"/>
      <c r="CTU13"/>
      <c r="CTV13"/>
      <c r="CTW13"/>
      <c r="CTX13"/>
      <c r="CTY13"/>
      <c r="CTZ13"/>
      <c r="CUA13"/>
      <c r="CUB13"/>
      <c r="CUC13"/>
      <c r="CUD13"/>
      <c r="CUE13"/>
      <c r="CUF13"/>
      <c r="CUG13"/>
      <c r="CUH13"/>
      <c r="CUI13"/>
      <c r="CUJ13"/>
      <c r="CUK13"/>
      <c r="CUL13"/>
      <c r="CUM13"/>
      <c r="CUN13"/>
      <c r="CUO13"/>
      <c r="CUP13"/>
      <c r="CUQ13"/>
      <c r="CUR13"/>
      <c r="CUS13"/>
      <c r="CUT13"/>
      <c r="CUU13"/>
      <c r="CUV13"/>
      <c r="CUW13"/>
      <c r="CUX13"/>
      <c r="CUY13"/>
      <c r="CUZ13"/>
      <c r="CVA13"/>
      <c r="CVB13"/>
      <c r="CVC13"/>
      <c r="CVD13"/>
      <c r="CVE13"/>
      <c r="CVF13"/>
      <c r="CVG13"/>
      <c r="CVH13"/>
      <c r="CVI13"/>
      <c r="CVJ13"/>
      <c r="CVK13"/>
      <c r="CVL13"/>
      <c r="CVM13"/>
      <c r="CVN13"/>
      <c r="CVO13"/>
      <c r="CVP13"/>
      <c r="CVQ13"/>
      <c r="CVR13"/>
      <c r="CVS13"/>
      <c r="CVT13"/>
      <c r="CVU13"/>
      <c r="CVV13"/>
      <c r="CVW13"/>
      <c r="CVX13"/>
      <c r="CVY13"/>
      <c r="CVZ13"/>
      <c r="CWA13"/>
      <c r="CWB13"/>
      <c r="CWC13"/>
      <c r="CWD13"/>
      <c r="CWE13"/>
      <c r="CWF13"/>
      <c r="CWG13"/>
      <c r="CWH13"/>
      <c r="CWI13"/>
      <c r="CWJ13"/>
      <c r="CWK13"/>
      <c r="CWL13"/>
      <c r="CWM13"/>
      <c r="CWN13"/>
      <c r="CWO13"/>
      <c r="CWP13"/>
      <c r="CWQ13"/>
      <c r="CWR13"/>
      <c r="CWS13"/>
      <c r="CWT13"/>
      <c r="CWU13"/>
      <c r="CWV13"/>
      <c r="CWW13"/>
      <c r="CWX13"/>
      <c r="CWY13"/>
      <c r="CWZ13"/>
      <c r="CXA13"/>
      <c r="CXB13"/>
      <c r="CXC13"/>
      <c r="CXD13"/>
      <c r="CXE13"/>
      <c r="CXF13"/>
      <c r="CXG13"/>
      <c r="CXH13"/>
      <c r="CXI13"/>
      <c r="CXJ13"/>
      <c r="CXK13"/>
      <c r="CXL13"/>
      <c r="CXM13"/>
      <c r="CXN13"/>
      <c r="CXO13"/>
      <c r="CXP13"/>
      <c r="CXQ13"/>
      <c r="CXR13"/>
      <c r="CXS13"/>
      <c r="CXT13"/>
      <c r="CXU13"/>
      <c r="CXV13"/>
      <c r="CXW13"/>
      <c r="CXX13"/>
      <c r="CXY13"/>
      <c r="CXZ13"/>
      <c r="CYA13"/>
      <c r="CYB13"/>
      <c r="CYC13"/>
      <c r="CYD13"/>
      <c r="CYE13"/>
      <c r="CYF13"/>
      <c r="CYG13"/>
      <c r="CYH13"/>
      <c r="CYI13"/>
      <c r="CYJ13"/>
      <c r="CYK13"/>
      <c r="CYL13"/>
      <c r="CYM13"/>
      <c r="CYN13"/>
      <c r="CYO13"/>
      <c r="CYP13"/>
      <c r="CYQ13"/>
      <c r="CYR13"/>
      <c r="CYS13"/>
      <c r="CYT13"/>
      <c r="CYU13"/>
      <c r="CYV13"/>
      <c r="CYW13"/>
      <c r="CYX13"/>
      <c r="CYY13"/>
      <c r="CYZ13"/>
      <c r="CZA13"/>
      <c r="CZB13"/>
      <c r="CZC13"/>
      <c r="CZD13"/>
      <c r="CZE13"/>
      <c r="CZF13"/>
      <c r="CZG13"/>
      <c r="CZH13"/>
      <c r="CZI13"/>
      <c r="CZJ13"/>
      <c r="CZK13"/>
      <c r="CZL13"/>
      <c r="CZM13"/>
      <c r="CZN13"/>
      <c r="CZO13"/>
      <c r="CZP13"/>
      <c r="CZQ13"/>
      <c r="CZR13"/>
      <c r="CZS13"/>
      <c r="CZT13"/>
      <c r="CZU13"/>
      <c r="CZV13"/>
      <c r="CZW13"/>
      <c r="CZX13"/>
      <c r="CZY13"/>
      <c r="CZZ13"/>
      <c r="DAA13"/>
      <c r="DAB13"/>
      <c r="DAC13"/>
      <c r="DAD13"/>
      <c r="DAE13"/>
      <c r="DAF13"/>
      <c r="DAG13"/>
      <c r="DAH13"/>
      <c r="DAI13"/>
      <c r="DAJ13"/>
      <c r="DAK13"/>
      <c r="DAL13"/>
      <c r="DAM13"/>
      <c r="DAN13"/>
      <c r="DAO13"/>
      <c r="DAP13"/>
      <c r="DAQ13"/>
      <c r="DAR13"/>
      <c r="DAS13"/>
      <c r="DAT13"/>
      <c r="DAU13"/>
      <c r="DAV13"/>
      <c r="DAW13"/>
      <c r="DAX13"/>
      <c r="DAY13"/>
      <c r="DAZ13"/>
      <c r="DBA13"/>
      <c r="DBB13"/>
      <c r="DBC13"/>
      <c r="DBD13"/>
      <c r="DBE13"/>
      <c r="DBF13"/>
      <c r="DBG13"/>
      <c r="DBH13"/>
      <c r="DBI13"/>
      <c r="DBJ13"/>
      <c r="DBK13"/>
      <c r="DBL13"/>
      <c r="DBM13"/>
      <c r="DBN13"/>
      <c r="DBO13"/>
      <c r="DBP13"/>
      <c r="DBQ13"/>
      <c r="DBR13"/>
      <c r="DBS13"/>
      <c r="DBT13"/>
      <c r="DBU13"/>
      <c r="DBV13"/>
      <c r="DBW13"/>
      <c r="DBX13"/>
      <c r="DBY13"/>
      <c r="DBZ13"/>
      <c r="DCA13"/>
      <c r="DCB13"/>
      <c r="DCC13"/>
      <c r="DCD13"/>
      <c r="DCE13"/>
      <c r="DCF13"/>
      <c r="DCG13"/>
      <c r="DCH13"/>
      <c r="DCI13"/>
      <c r="DCJ13"/>
      <c r="DCK13"/>
      <c r="DCL13"/>
      <c r="DCM13"/>
      <c r="DCN13"/>
      <c r="DCO13"/>
      <c r="DCP13"/>
      <c r="DCQ13"/>
      <c r="DCR13"/>
      <c r="DCS13"/>
      <c r="DCT13"/>
      <c r="DCU13"/>
      <c r="DCV13"/>
      <c r="DCW13"/>
      <c r="DCX13"/>
      <c r="DCY13"/>
      <c r="DCZ13"/>
      <c r="DDA13"/>
      <c r="DDB13"/>
      <c r="DDC13"/>
      <c r="DDD13"/>
      <c r="DDE13"/>
      <c r="DDF13"/>
      <c r="DDG13"/>
      <c r="DDH13"/>
      <c r="DDI13"/>
      <c r="DDJ13"/>
      <c r="DDK13"/>
      <c r="DDL13"/>
      <c r="DDM13"/>
      <c r="DDN13"/>
      <c r="DDO13"/>
      <c r="DDP13"/>
      <c r="DDQ13"/>
      <c r="DDR13"/>
      <c r="DDS13"/>
      <c r="DDT13"/>
      <c r="DDU13"/>
      <c r="DDV13"/>
      <c r="DDW13"/>
      <c r="DDX13"/>
      <c r="DDY13"/>
      <c r="DDZ13"/>
      <c r="DEA13"/>
      <c r="DEB13"/>
      <c r="DEC13"/>
      <c r="DED13"/>
      <c r="DEE13"/>
      <c r="DEF13"/>
      <c r="DEG13"/>
      <c r="DEH13"/>
      <c r="DEI13"/>
      <c r="DEJ13"/>
      <c r="DEK13"/>
      <c r="DEL13"/>
      <c r="DEM13"/>
      <c r="DEN13"/>
      <c r="DEO13"/>
      <c r="DEP13"/>
      <c r="DEQ13"/>
      <c r="DER13"/>
      <c r="DES13"/>
      <c r="DET13"/>
      <c r="DEU13"/>
      <c r="DEV13"/>
      <c r="DEW13"/>
      <c r="DEX13"/>
      <c r="DEY13"/>
      <c r="DEZ13"/>
      <c r="DFA13"/>
      <c r="DFB13"/>
      <c r="DFC13"/>
      <c r="DFD13"/>
      <c r="DFE13"/>
      <c r="DFF13"/>
      <c r="DFG13"/>
      <c r="DFH13"/>
      <c r="DFI13"/>
      <c r="DFJ13"/>
      <c r="DFK13"/>
      <c r="DFL13"/>
      <c r="DFM13"/>
      <c r="DFN13"/>
      <c r="DFO13"/>
      <c r="DFP13"/>
      <c r="DFQ13"/>
      <c r="DFR13"/>
      <c r="DFS13"/>
      <c r="DFT13"/>
      <c r="DFU13"/>
      <c r="DFV13"/>
      <c r="DFW13"/>
      <c r="DFX13"/>
      <c r="DFY13"/>
      <c r="DFZ13"/>
      <c r="DGA13"/>
      <c r="DGB13"/>
      <c r="DGC13"/>
      <c r="DGD13"/>
      <c r="DGE13"/>
      <c r="DGF13"/>
      <c r="DGG13"/>
      <c r="DGH13"/>
      <c r="DGI13"/>
      <c r="DGJ13"/>
      <c r="DGK13"/>
      <c r="DGL13"/>
      <c r="DGM13"/>
      <c r="DGN13"/>
      <c r="DGO13"/>
      <c r="DGP13"/>
      <c r="DGQ13"/>
      <c r="DGR13"/>
      <c r="DGS13"/>
      <c r="DGT13"/>
      <c r="DGU13"/>
      <c r="DGV13"/>
      <c r="DGW13"/>
      <c r="DGX13"/>
      <c r="DGY13"/>
      <c r="DGZ13"/>
      <c r="DHA13"/>
      <c r="DHB13"/>
      <c r="DHC13"/>
      <c r="DHD13"/>
      <c r="DHE13"/>
      <c r="DHF13"/>
      <c r="DHG13"/>
      <c r="DHH13"/>
      <c r="DHI13"/>
      <c r="DHJ13"/>
      <c r="DHK13"/>
      <c r="DHL13"/>
      <c r="DHM13"/>
      <c r="DHN13"/>
      <c r="DHO13"/>
      <c r="DHP13"/>
      <c r="DHQ13"/>
      <c r="DHR13"/>
      <c r="DHS13"/>
      <c r="DHT13"/>
      <c r="DHU13"/>
      <c r="DHV13"/>
      <c r="DHW13"/>
      <c r="DHX13"/>
      <c r="DHY13"/>
      <c r="DHZ13"/>
      <c r="DIA13"/>
      <c r="DIB13"/>
      <c r="DIC13"/>
      <c r="DID13"/>
      <c r="DIE13"/>
      <c r="DIF13"/>
      <c r="DIG13"/>
      <c r="DIH13"/>
      <c r="DII13"/>
      <c r="DIJ13"/>
      <c r="DIK13"/>
      <c r="DIL13"/>
      <c r="DIM13"/>
      <c r="DIN13"/>
      <c r="DIO13"/>
      <c r="DIP13"/>
      <c r="DIQ13"/>
      <c r="DIR13"/>
      <c r="DIS13"/>
      <c r="DIT13"/>
      <c r="DIU13"/>
      <c r="DIV13"/>
      <c r="DIW13"/>
      <c r="DIX13"/>
      <c r="DIY13"/>
      <c r="DIZ13"/>
      <c r="DJA13"/>
      <c r="DJB13"/>
      <c r="DJC13"/>
      <c r="DJD13"/>
      <c r="DJE13"/>
      <c r="DJF13"/>
      <c r="DJG13"/>
      <c r="DJH13"/>
      <c r="DJI13"/>
      <c r="DJJ13"/>
      <c r="DJK13"/>
      <c r="DJL13"/>
      <c r="DJM13"/>
      <c r="DJN13"/>
      <c r="DJO13"/>
      <c r="DJP13"/>
      <c r="DJQ13"/>
      <c r="DJR13"/>
      <c r="DJS13"/>
      <c r="DJT13"/>
      <c r="DJU13"/>
      <c r="DJV13"/>
      <c r="DJW13"/>
      <c r="DJX13"/>
      <c r="DJY13"/>
      <c r="DJZ13"/>
      <c r="DKA13"/>
      <c r="DKB13"/>
      <c r="DKC13"/>
      <c r="DKD13"/>
      <c r="DKE13"/>
      <c r="DKF13"/>
      <c r="DKG13"/>
      <c r="DKH13"/>
      <c r="DKI13"/>
      <c r="DKJ13"/>
      <c r="DKK13"/>
      <c r="DKL13"/>
      <c r="DKM13"/>
      <c r="DKN13"/>
      <c r="DKO13"/>
      <c r="DKP13"/>
      <c r="DKQ13"/>
      <c r="DKR13"/>
      <c r="DKS13"/>
      <c r="DKT13"/>
      <c r="DKU13"/>
      <c r="DKV13"/>
      <c r="DKW13"/>
      <c r="DKX13"/>
      <c r="DKY13"/>
      <c r="DKZ13"/>
      <c r="DLA13"/>
      <c r="DLB13"/>
      <c r="DLC13"/>
      <c r="DLD13"/>
      <c r="DLE13"/>
      <c r="DLF13"/>
      <c r="DLG13"/>
      <c r="DLH13"/>
      <c r="DLI13"/>
      <c r="DLJ13"/>
      <c r="DLK13"/>
      <c r="DLL13"/>
      <c r="DLM13"/>
      <c r="DLN13"/>
      <c r="DLO13"/>
      <c r="DLP13"/>
      <c r="DLQ13"/>
      <c r="DLR13"/>
      <c r="DLS13"/>
      <c r="DLT13"/>
      <c r="DLU13"/>
      <c r="DLV13"/>
      <c r="DLW13"/>
      <c r="DLX13"/>
      <c r="DLY13"/>
      <c r="DLZ13"/>
      <c r="DMA13"/>
      <c r="DMB13"/>
      <c r="DMC13"/>
      <c r="DMD13"/>
      <c r="DME13"/>
      <c r="DMF13"/>
      <c r="DMG13"/>
      <c r="DMH13"/>
      <c r="DMI13"/>
      <c r="DMJ13"/>
      <c r="DMK13"/>
      <c r="DML13"/>
      <c r="DMM13"/>
      <c r="DMN13"/>
      <c r="DMO13"/>
      <c r="DMP13"/>
      <c r="DMQ13"/>
      <c r="DMR13"/>
      <c r="DMS13"/>
      <c r="DMT13"/>
      <c r="DMU13"/>
      <c r="DMV13"/>
      <c r="DMW13"/>
      <c r="DMX13"/>
      <c r="DMY13"/>
      <c r="DMZ13"/>
      <c r="DNA13"/>
      <c r="DNB13"/>
      <c r="DNC13"/>
      <c r="DND13"/>
      <c r="DNE13"/>
      <c r="DNF13"/>
      <c r="DNG13"/>
      <c r="DNH13"/>
      <c r="DNI13"/>
      <c r="DNJ13"/>
      <c r="DNK13"/>
      <c r="DNL13"/>
      <c r="DNM13"/>
      <c r="DNN13"/>
      <c r="DNO13"/>
      <c r="DNP13"/>
      <c r="DNQ13"/>
      <c r="DNR13"/>
      <c r="DNS13"/>
      <c r="DNT13"/>
      <c r="DNU13"/>
      <c r="DNV13"/>
      <c r="DNW13"/>
      <c r="DNX13"/>
      <c r="DNY13"/>
      <c r="DNZ13"/>
      <c r="DOA13"/>
      <c r="DOB13"/>
      <c r="DOC13"/>
      <c r="DOD13"/>
      <c r="DOE13"/>
      <c r="DOF13"/>
      <c r="DOG13"/>
      <c r="DOH13"/>
      <c r="DOI13"/>
      <c r="DOJ13"/>
      <c r="DOK13"/>
      <c r="DOL13"/>
      <c r="DOM13"/>
      <c r="DON13"/>
      <c r="DOO13"/>
      <c r="DOP13"/>
      <c r="DOQ13"/>
      <c r="DOR13"/>
      <c r="DOS13"/>
      <c r="DOT13"/>
      <c r="DOU13"/>
      <c r="DOV13"/>
      <c r="DOW13"/>
      <c r="DOX13"/>
      <c r="DOY13"/>
      <c r="DOZ13"/>
      <c r="DPA13"/>
      <c r="DPB13"/>
      <c r="DPC13"/>
      <c r="DPD13"/>
      <c r="DPE13"/>
      <c r="DPF13"/>
      <c r="DPG13"/>
      <c r="DPH13"/>
      <c r="DPI13"/>
      <c r="DPJ13"/>
      <c r="DPK13"/>
      <c r="DPL13"/>
      <c r="DPM13"/>
      <c r="DPN13"/>
      <c r="DPO13"/>
      <c r="DPP13"/>
      <c r="DPQ13"/>
      <c r="DPR13"/>
      <c r="DPS13"/>
      <c r="DPT13"/>
      <c r="DPU13"/>
      <c r="DPV13"/>
      <c r="DPW13"/>
      <c r="DPX13"/>
      <c r="DPY13"/>
      <c r="DPZ13"/>
      <c r="DQA13"/>
      <c r="DQB13"/>
      <c r="DQC13"/>
      <c r="DQD13"/>
      <c r="DQE13"/>
      <c r="DQF13"/>
      <c r="DQG13"/>
      <c r="DQH13"/>
      <c r="DQI13"/>
      <c r="DQJ13"/>
      <c r="DQK13"/>
      <c r="DQL13"/>
      <c r="DQM13"/>
      <c r="DQN13"/>
      <c r="DQO13"/>
      <c r="DQP13"/>
      <c r="DQQ13"/>
      <c r="DQR13"/>
      <c r="DQS13"/>
      <c r="DQT13"/>
      <c r="DQU13"/>
      <c r="DQV13"/>
      <c r="DQW13"/>
      <c r="DQX13"/>
      <c r="DQY13"/>
      <c r="DQZ13"/>
      <c r="DRA13"/>
      <c r="DRB13"/>
      <c r="DRC13"/>
      <c r="DRD13"/>
      <c r="DRE13"/>
      <c r="DRF13"/>
      <c r="DRG13"/>
      <c r="DRH13"/>
      <c r="DRI13"/>
      <c r="DRJ13"/>
      <c r="DRK13"/>
      <c r="DRL13"/>
      <c r="DRM13"/>
      <c r="DRN13"/>
      <c r="DRO13"/>
      <c r="DRP13"/>
      <c r="DRQ13"/>
      <c r="DRR13"/>
      <c r="DRS13"/>
      <c r="DRT13"/>
      <c r="DRU13"/>
      <c r="DRV13"/>
      <c r="DRW13"/>
      <c r="DRX13"/>
      <c r="DRY13"/>
      <c r="DRZ13"/>
      <c r="DSA13"/>
      <c r="DSB13"/>
      <c r="DSC13"/>
      <c r="DSD13"/>
      <c r="DSE13"/>
      <c r="DSF13"/>
      <c r="DSG13"/>
      <c r="DSH13"/>
      <c r="DSI13"/>
      <c r="DSJ13"/>
      <c r="DSK13"/>
      <c r="DSL13"/>
      <c r="DSM13"/>
      <c r="DSN13"/>
      <c r="DSO13"/>
      <c r="DSP13"/>
      <c r="DSQ13"/>
      <c r="DSR13"/>
      <c r="DSS13"/>
      <c r="DST13"/>
      <c r="DSU13"/>
      <c r="DSV13"/>
      <c r="DSW13"/>
      <c r="DSX13"/>
      <c r="DSY13"/>
      <c r="DSZ13"/>
      <c r="DTA13"/>
      <c r="DTB13"/>
      <c r="DTC13"/>
      <c r="DTD13"/>
      <c r="DTE13"/>
      <c r="DTF13"/>
      <c r="DTG13"/>
      <c r="DTH13"/>
      <c r="DTI13"/>
      <c r="DTJ13"/>
      <c r="DTK13"/>
      <c r="DTL13"/>
      <c r="DTM13"/>
      <c r="DTN13"/>
      <c r="DTO13"/>
      <c r="DTP13"/>
      <c r="DTQ13"/>
      <c r="DTR13"/>
      <c r="DTS13"/>
      <c r="DTT13"/>
      <c r="DTU13"/>
      <c r="DTV13"/>
      <c r="DTW13"/>
      <c r="DTX13"/>
      <c r="DTY13"/>
      <c r="DTZ13"/>
      <c r="DUA13"/>
      <c r="DUB13"/>
      <c r="DUC13"/>
      <c r="DUD13"/>
      <c r="DUE13"/>
      <c r="DUF13"/>
      <c r="DUG13"/>
      <c r="DUH13"/>
      <c r="DUI13"/>
      <c r="DUJ13"/>
      <c r="DUK13"/>
      <c r="DUL13"/>
      <c r="DUM13"/>
      <c r="DUN13"/>
      <c r="DUO13"/>
      <c r="DUP13"/>
      <c r="DUQ13"/>
      <c r="DUR13"/>
      <c r="DUS13"/>
      <c r="DUT13"/>
      <c r="DUU13"/>
      <c r="DUV13"/>
      <c r="DUW13"/>
      <c r="DUX13"/>
      <c r="DUY13"/>
      <c r="DUZ13"/>
      <c r="DVA13"/>
      <c r="DVB13"/>
      <c r="DVC13"/>
      <c r="DVD13"/>
      <c r="DVE13"/>
      <c r="DVF13"/>
      <c r="DVG13"/>
      <c r="DVH13"/>
      <c r="DVI13"/>
      <c r="DVJ13"/>
      <c r="DVK13"/>
      <c r="DVL13"/>
      <c r="DVM13"/>
      <c r="DVN13"/>
      <c r="DVO13"/>
      <c r="DVP13"/>
      <c r="DVQ13"/>
      <c r="DVR13"/>
      <c r="DVS13"/>
      <c r="DVT13"/>
      <c r="DVU13"/>
      <c r="DVV13"/>
      <c r="DVW13"/>
      <c r="DVX13"/>
      <c r="DVY13"/>
      <c r="DVZ13"/>
      <c r="DWA13"/>
      <c r="DWB13"/>
      <c r="DWC13"/>
      <c r="DWD13"/>
      <c r="DWE13"/>
      <c r="DWF13"/>
      <c r="DWG13"/>
      <c r="DWH13"/>
      <c r="DWI13"/>
      <c r="DWJ13"/>
      <c r="DWK13"/>
      <c r="DWL13"/>
      <c r="DWM13"/>
      <c r="DWN13"/>
      <c r="DWO13"/>
      <c r="DWP13"/>
      <c r="DWQ13"/>
      <c r="DWR13"/>
      <c r="DWS13"/>
      <c r="DWT13"/>
      <c r="DWU13"/>
      <c r="DWV13"/>
      <c r="DWW13"/>
      <c r="DWX13"/>
      <c r="DWY13"/>
      <c r="DWZ13"/>
      <c r="DXA13"/>
      <c r="DXB13"/>
      <c r="DXC13"/>
      <c r="DXD13"/>
      <c r="DXE13"/>
      <c r="DXF13"/>
      <c r="DXG13"/>
      <c r="DXH13"/>
      <c r="DXI13"/>
      <c r="DXJ13"/>
      <c r="DXK13"/>
      <c r="DXL13"/>
      <c r="DXM13"/>
      <c r="DXN13"/>
      <c r="DXO13"/>
      <c r="DXP13"/>
      <c r="DXQ13"/>
      <c r="DXR13"/>
      <c r="DXS13"/>
      <c r="DXT13"/>
      <c r="DXU13"/>
      <c r="DXV13"/>
      <c r="DXW13"/>
      <c r="DXX13"/>
      <c r="DXY13"/>
      <c r="DXZ13"/>
      <c r="DYA13"/>
      <c r="DYB13"/>
      <c r="DYC13"/>
      <c r="DYD13"/>
      <c r="DYE13"/>
      <c r="DYF13"/>
      <c r="DYG13"/>
      <c r="DYH13"/>
      <c r="DYI13"/>
      <c r="DYJ13"/>
      <c r="DYK13"/>
      <c r="DYL13"/>
      <c r="DYM13"/>
      <c r="DYN13"/>
      <c r="DYO13"/>
      <c r="DYP13"/>
      <c r="DYQ13"/>
      <c r="DYR13"/>
      <c r="DYS13"/>
      <c r="DYT13"/>
      <c r="DYU13"/>
      <c r="DYV13"/>
      <c r="DYW13"/>
      <c r="DYX13"/>
      <c r="DYY13"/>
      <c r="DYZ13"/>
      <c r="DZA13"/>
      <c r="DZB13"/>
      <c r="DZC13"/>
      <c r="DZD13"/>
      <c r="DZE13"/>
      <c r="DZF13"/>
      <c r="DZG13"/>
      <c r="DZH13"/>
      <c r="DZI13"/>
      <c r="DZJ13"/>
      <c r="DZK13"/>
      <c r="DZL13"/>
      <c r="DZM13"/>
      <c r="DZN13"/>
      <c r="DZO13"/>
      <c r="DZP13"/>
      <c r="DZQ13"/>
      <c r="DZR13"/>
      <c r="DZS13"/>
      <c r="DZT13"/>
      <c r="DZU13"/>
      <c r="DZV13"/>
      <c r="DZW13"/>
      <c r="DZX13"/>
      <c r="DZY13"/>
      <c r="DZZ13"/>
      <c r="EAA13"/>
      <c r="EAB13"/>
      <c r="EAC13"/>
      <c r="EAD13"/>
      <c r="EAE13"/>
      <c r="EAF13"/>
      <c r="EAG13"/>
      <c r="EAH13"/>
      <c r="EAI13"/>
      <c r="EAJ13"/>
      <c r="EAK13"/>
      <c r="EAL13"/>
      <c r="EAM13"/>
      <c r="EAN13"/>
      <c r="EAO13"/>
      <c r="EAP13"/>
      <c r="EAQ13"/>
      <c r="EAR13"/>
      <c r="EAS13"/>
      <c r="EAT13"/>
      <c r="EAU13"/>
      <c r="EAV13"/>
      <c r="EAW13"/>
      <c r="EAX13"/>
      <c r="EAY13"/>
      <c r="EAZ13"/>
      <c r="EBA13"/>
      <c r="EBB13"/>
      <c r="EBC13"/>
      <c r="EBD13"/>
      <c r="EBE13"/>
      <c r="EBF13"/>
      <c r="EBG13"/>
      <c r="EBH13"/>
      <c r="EBI13"/>
      <c r="EBJ13"/>
      <c r="EBK13"/>
      <c r="EBL13"/>
      <c r="EBM13"/>
      <c r="EBN13"/>
      <c r="EBO13"/>
      <c r="EBP13"/>
      <c r="EBQ13"/>
      <c r="EBR13"/>
      <c r="EBS13"/>
      <c r="EBT13"/>
      <c r="EBU13"/>
      <c r="EBV13"/>
      <c r="EBW13"/>
      <c r="EBX13"/>
      <c r="EBY13"/>
      <c r="EBZ13"/>
      <c r="ECA13"/>
      <c r="ECB13"/>
      <c r="ECC13"/>
      <c r="ECD13"/>
      <c r="ECE13"/>
      <c r="ECF13"/>
      <c r="ECG13"/>
      <c r="ECH13"/>
      <c r="ECI13"/>
      <c r="ECJ13"/>
      <c r="ECK13"/>
      <c r="ECL13"/>
      <c r="ECM13"/>
      <c r="ECN13"/>
      <c r="ECO13"/>
      <c r="ECP13"/>
      <c r="ECQ13"/>
      <c r="ECR13"/>
      <c r="ECS13"/>
      <c r="ECT13"/>
      <c r="ECU13"/>
      <c r="ECV13"/>
      <c r="ECW13"/>
      <c r="ECX13"/>
      <c r="ECY13"/>
      <c r="ECZ13"/>
      <c r="EDA13"/>
      <c r="EDB13"/>
      <c r="EDC13"/>
      <c r="EDD13"/>
      <c r="EDE13"/>
      <c r="EDF13"/>
      <c r="EDG13"/>
      <c r="EDH13"/>
      <c r="EDI13"/>
      <c r="EDJ13"/>
      <c r="EDK13"/>
      <c r="EDL13"/>
      <c r="EDM13"/>
      <c r="EDN13"/>
      <c r="EDO13"/>
      <c r="EDP13"/>
      <c r="EDQ13"/>
      <c r="EDR13"/>
      <c r="EDS13"/>
      <c r="EDT13"/>
      <c r="EDU13"/>
      <c r="EDV13"/>
      <c r="EDW13"/>
      <c r="EDX13"/>
      <c r="EDY13"/>
      <c r="EDZ13"/>
      <c r="EEA13"/>
      <c r="EEB13"/>
      <c r="EEC13"/>
      <c r="EED13"/>
      <c r="EEE13"/>
      <c r="EEF13"/>
      <c r="EEG13"/>
      <c r="EEH13"/>
      <c r="EEI13"/>
      <c r="EEJ13"/>
      <c r="EEK13"/>
      <c r="EEL13"/>
      <c r="EEM13"/>
      <c r="EEN13"/>
      <c r="EEO13"/>
      <c r="EEP13"/>
      <c r="EEQ13"/>
      <c r="EER13"/>
      <c r="EES13"/>
      <c r="EET13"/>
      <c r="EEU13"/>
      <c r="EEV13"/>
      <c r="EEW13"/>
      <c r="EEX13"/>
      <c r="EEY13"/>
      <c r="EEZ13"/>
      <c r="EFA13"/>
      <c r="EFB13"/>
      <c r="EFC13"/>
      <c r="EFD13"/>
      <c r="EFE13"/>
      <c r="EFF13"/>
      <c r="EFG13"/>
      <c r="EFH13"/>
      <c r="EFI13"/>
      <c r="EFJ13"/>
      <c r="EFK13"/>
      <c r="EFL13"/>
      <c r="EFM13"/>
      <c r="EFN13"/>
      <c r="EFO13"/>
      <c r="EFP13"/>
      <c r="EFQ13"/>
      <c r="EFR13"/>
      <c r="EFS13"/>
      <c r="EFT13"/>
      <c r="EFU13"/>
      <c r="EFV13"/>
      <c r="EFW13"/>
      <c r="EFX13"/>
      <c r="EFY13"/>
      <c r="EFZ13"/>
      <c r="EGA13"/>
      <c r="EGB13"/>
      <c r="EGC13"/>
      <c r="EGD13"/>
      <c r="EGE13"/>
      <c r="EGF13"/>
      <c r="EGG13"/>
      <c r="EGH13"/>
      <c r="EGI13"/>
      <c r="EGJ13"/>
      <c r="EGK13"/>
      <c r="EGL13"/>
      <c r="EGM13"/>
      <c r="EGN13"/>
      <c r="EGO13"/>
      <c r="EGP13"/>
      <c r="EGQ13"/>
      <c r="EGR13"/>
      <c r="EGS13"/>
      <c r="EGT13"/>
      <c r="EGU13"/>
      <c r="EGV13"/>
      <c r="EGW13"/>
      <c r="EGX13"/>
      <c r="EGY13"/>
      <c r="EGZ13"/>
      <c r="EHA13"/>
      <c r="EHB13"/>
      <c r="EHC13"/>
      <c r="EHD13"/>
      <c r="EHE13"/>
      <c r="EHF13"/>
      <c r="EHG13"/>
      <c r="EHH13"/>
      <c r="EHI13"/>
      <c r="EHJ13"/>
      <c r="EHK13"/>
      <c r="EHL13"/>
      <c r="EHM13"/>
      <c r="EHN13"/>
      <c r="EHO13"/>
      <c r="EHP13"/>
      <c r="EHQ13"/>
      <c r="EHR13"/>
      <c r="EHS13"/>
      <c r="EHT13"/>
      <c r="EHU13"/>
      <c r="EHV13"/>
      <c r="EHW13"/>
      <c r="EHX13"/>
      <c r="EHY13"/>
      <c r="EHZ13"/>
      <c r="EIA13"/>
      <c r="EIB13"/>
      <c r="EIC13"/>
      <c r="EID13"/>
      <c r="EIE13"/>
      <c r="EIF13"/>
      <c r="EIG13"/>
      <c r="EIH13"/>
      <c r="EII13"/>
      <c r="EIJ13"/>
      <c r="EIK13"/>
      <c r="EIL13"/>
      <c r="EIM13"/>
      <c r="EIN13"/>
      <c r="EIO13"/>
      <c r="EIP13"/>
      <c r="EIQ13"/>
      <c r="EIR13"/>
      <c r="EIS13"/>
      <c r="EIT13"/>
      <c r="EIU13"/>
      <c r="EIV13"/>
      <c r="EIW13"/>
      <c r="EIX13"/>
      <c r="EIY13"/>
      <c r="EIZ13"/>
      <c r="EJA13"/>
      <c r="EJB13"/>
      <c r="EJC13"/>
      <c r="EJD13"/>
      <c r="EJE13"/>
      <c r="EJF13"/>
      <c r="EJG13"/>
      <c r="EJH13"/>
      <c r="EJI13"/>
      <c r="EJJ13"/>
      <c r="EJK13"/>
      <c r="EJL13"/>
      <c r="EJM13"/>
      <c r="EJN13"/>
      <c r="EJO13"/>
      <c r="EJP13"/>
      <c r="EJQ13"/>
      <c r="EJR13"/>
      <c r="EJS13"/>
      <c r="EJT13"/>
      <c r="EJU13"/>
      <c r="EJV13"/>
      <c r="EJW13"/>
      <c r="EJX13"/>
      <c r="EJY13"/>
      <c r="EJZ13"/>
      <c r="EKA13"/>
      <c r="EKB13"/>
      <c r="EKC13"/>
      <c r="EKD13"/>
      <c r="EKE13"/>
      <c r="EKF13"/>
      <c r="EKG13"/>
      <c r="EKH13"/>
      <c r="EKI13"/>
      <c r="EKJ13"/>
      <c r="EKK13"/>
      <c r="EKL13"/>
      <c r="EKM13"/>
      <c r="EKN13"/>
      <c r="EKO13"/>
      <c r="EKP13"/>
      <c r="EKQ13"/>
      <c r="EKR13"/>
      <c r="EKS13"/>
      <c r="EKT13"/>
      <c r="EKU13"/>
      <c r="EKV13"/>
      <c r="EKW13"/>
      <c r="EKX13"/>
      <c r="EKY13"/>
      <c r="EKZ13"/>
      <c r="ELA13"/>
      <c r="ELB13"/>
      <c r="ELC13"/>
      <c r="ELD13"/>
      <c r="ELE13"/>
      <c r="ELF13"/>
      <c r="ELG13"/>
      <c r="ELH13"/>
      <c r="ELI13"/>
      <c r="ELJ13"/>
      <c r="ELK13"/>
      <c r="ELL13"/>
      <c r="ELM13"/>
      <c r="ELN13"/>
      <c r="ELO13"/>
      <c r="ELP13"/>
      <c r="ELQ13"/>
      <c r="ELR13"/>
      <c r="ELS13"/>
      <c r="ELT13"/>
      <c r="ELU13"/>
      <c r="ELV13"/>
      <c r="ELW13"/>
      <c r="ELX13"/>
      <c r="ELY13"/>
      <c r="ELZ13"/>
      <c r="EMA13"/>
      <c r="EMB13"/>
      <c r="EMC13"/>
      <c r="EMD13"/>
      <c r="EME13"/>
      <c r="EMF13"/>
      <c r="EMG13"/>
      <c r="EMH13"/>
      <c r="EMI13"/>
      <c r="EMJ13"/>
      <c r="EMK13"/>
      <c r="EML13"/>
      <c r="EMM13"/>
      <c r="EMN13"/>
      <c r="EMO13"/>
      <c r="EMP13"/>
      <c r="EMQ13"/>
      <c r="EMR13"/>
      <c r="EMS13"/>
      <c r="EMT13"/>
      <c r="EMU13"/>
      <c r="EMV13"/>
      <c r="EMW13"/>
      <c r="EMX13"/>
      <c r="EMY13"/>
      <c r="EMZ13"/>
      <c r="ENA13"/>
      <c r="ENB13"/>
      <c r="ENC13"/>
      <c r="END13"/>
      <c r="ENE13"/>
      <c r="ENF13"/>
      <c r="ENG13"/>
      <c r="ENH13"/>
      <c r="ENI13"/>
      <c r="ENJ13"/>
      <c r="ENK13"/>
      <c r="ENL13"/>
      <c r="ENM13"/>
      <c r="ENN13"/>
      <c r="ENO13"/>
      <c r="ENP13"/>
      <c r="ENQ13"/>
      <c r="ENR13"/>
      <c r="ENS13"/>
      <c r="ENT13"/>
      <c r="ENU13"/>
      <c r="ENV13"/>
      <c r="ENW13"/>
      <c r="ENX13"/>
      <c r="ENY13"/>
      <c r="ENZ13"/>
      <c r="EOA13"/>
      <c r="EOB13"/>
      <c r="EOC13"/>
      <c r="EOD13"/>
      <c r="EOE13"/>
      <c r="EOF13"/>
      <c r="EOG13"/>
      <c r="EOH13"/>
      <c r="EOI13"/>
      <c r="EOJ13"/>
      <c r="EOK13"/>
      <c r="EOL13"/>
      <c r="EOM13"/>
      <c r="EON13"/>
      <c r="EOO13"/>
      <c r="EOP13"/>
      <c r="EOQ13"/>
      <c r="EOR13"/>
      <c r="EOS13"/>
      <c r="EOT13"/>
      <c r="EOU13"/>
      <c r="EOV13"/>
      <c r="EOW13"/>
      <c r="EOX13"/>
      <c r="EOY13"/>
      <c r="EOZ13"/>
      <c r="EPA13"/>
      <c r="EPB13"/>
      <c r="EPC13"/>
      <c r="EPD13"/>
      <c r="EPE13"/>
      <c r="EPF13"/>
      <c r="EPG13"/>
      <c r="EPH13"/>
      <c r="EPI13"/>
      <c r="EPJ13"/>
      <c r="EPK13"/>
      <c r="EPL13"/>
      <c r="EPM13"/>
      <c r="EPN13"/>
      <c r="EPO13"/>
      <c r="EPP13"/>
      <c r="EPQ13"/>
      <c r="EPR13"/>
      <c r="EPS13"/>
      <c r="EPT13"/>
      <c r="EPU13"/>
      <c r="EPV13"/>
      <c r="EPW13"/>
      <c r="EPX13"/>
      <c r="EPY13"/>
      <c r="EPZ13"/>
      <c r="EQA13"/>
      <c r="EQB13"/>
      <c r="EQC13"/>
      <c r="EQD13"/>
      <c r="EQE13"/>
      <c r="EQF13"/>
      <c r="EQG13"/>
      <c r="EQH13"/>
      <c r="EQI13"/>
      <c r="EQJ13"/>
      <c r="EQK13"/>
      <c r="EQL13"/>
      <c r="EQM13"/>
      <c r="EQN13"/>
      <c r="EQO13"/>
      <c r="EQP13"/>
      <c r="EQQ13"/>
      <c r="EQR13"/>
      <c r="EQS13"/>
      <c r="EQT13"/>
      <c r="EQU13"/>
      <c r="EQV13"/>
      <c r="EQW13"/>
      <c r="EQX13"/>
      <c r="EQY13"/>
      <c r="EQZ13"/>
      <c r="ERA13"/>
      <c r="ERB13"/>
      <c r="ERC13"/>
      <c r="ERD13"/>
      <c r="ERE13"/>
      <c r="ERF13"/>
      <c r="ERG13"/>
      <c r="ERH13"/>
      <c r="ERI13"/>
      <c r="ERJ13"/>
      <c r="ERK13"/>
      <c r="ERL13"/>
      <c r="ERM13"/>
      <c r="ERN13"/>
      <c r="ERO13"/>
      <c r="ERP13"/>
      <c r="ERQ13"/>
      <c r="ERR13"/>
      <c r="ERS13"/>
      <c r="ERT13"/>
      <c r="ERU13"/>
      <c r="ERV13"/>
      <c r="ERW13"/>
      <c r="ERX13"/>
      <c r="ERY13"/>
      <c r="ERZ13"/>
      <c r="ESA13"/>
      <c r="ESB13"/>
      <c r="ESC13"/>
      <c r="ESD13"/>
      <c r="ESE13"/>
      <c r="ESF13"/>
      <c r="ESG13"/>
      <c r="ESH13"/>
      <c r="ESI13"/>
      <c r="ESJ13"/>
      <c r="ESK13"/>
      <c r="ESL13"/>
      <c r="ESM13"/>
      <c r="ESN13"/>
      <c r="ESO13"/>
      <c r="ESP13"/>
      <c r="ESQ13"/>
      <c r="ESR13"/>
      <c r="ESS13"/>
      <c r="EST13"/>
      <c r="ESU13"/>
      <c r="ESV13"/>
      <c r="ESW13"/>
      <c r="ESX13"/>
      <c r="ESY13"/>
      <c r="ESZ13"/>
      <c r="ETA13"/>
      <c r="ETB13"/>
      <c r="ETC13"/>
      <c r="ETD13"/>
      <c r="ETE13"/>
      <c r="ETF13"/>
      <c r="ETG13"/>
      <c r="ETH13"/>
      <c r="ETI13"/>
      <c r="ETJ13"/>
      <c r="ETK13"/>
      <c r="ETL13"/>
      <c r="ETM13"/>
      <c r="ETN13"/>
      <c r="ETO13"/>
      <c r="ETP13"/>
      <c r="ETQ13"/>
      <c r="ETR13"/>
      <c r="ETS13"/>
      <c r="ETT13"/>
      <c r="ETU13"/>
      <c r="ETV13"/>
      <c r="ETW13"/>
      <c r="ETX13"/>
      <c r="ETY13"/>
      <c r="ETZ13"/>
      <c r="EUA13"/>
      <c r="EUB13"/>
      <c r="EUC13"/>
      <c r="EUD13"/>
      <c r="EUE13"/>
      <c r="EUF13"/>
      <c r="EUG13"/>
      <c r="EUH13"/>
      <c r="EUI13"/>
      <c r="EUJ13"/>
      <c r="EUK13"/>
      <c r="EUL13"/>
      <c r="EUM13"/>
      <c r="EUN13"/>
      <c r="EUO13"/>
      <c r="EUP13"/>
      <c r="EUQ13"/>
      <c r="EUR13"/>
      <c r="EUS13"/>
      <c r="EUT13"/>
      <c r="EUU13"/>
      <c r="EUV13"/>
      <c r="EUW13"/>
      <c r="EUX13"/>
      <c r="EUY13"/>
      <c r="EUZ13"/>
      <c r="EVA13"/>
      <c r="EVB13"/>
      <c r="EVC13"/>
      <c r="EVD13"/>
      <c r="EVE13"/>
      <c r="EVF13"/>
      <c r="EVG13"/>
      <c r="EVH13"/>
      <c r="EVI13"/>
      <c r="EVJ13"/>
      <c r="EVK13"/>
      <c r="EVL13"/>
      <c r="EVM13"/>
      <c r="EVN13"/>
      <c r="EVO13"/>
      <c r="EVP13"/>
      <c r="EVQ13"/>
      <c r="EVR13"/>
      <c r="EVS13"/>
      <c r="EVT13"/>
      <c r="EVU13"/>
      <c r="EVV13"/>
      <c r="EVW13"/>
      <c r="EVX13"/>
      <c r="EVY13"/>
      <c r="EVZ13"/>
      <c r="EWA13"/>
      <c r="EWB13"/>
      <c r="EWC13"/>
      <c r="EWD13"/>
      <c r="EWE13"/>
      <c r="EWF13"/>
      <c r="EWG13"/>
      <c r="EWH13"/>
      <c r="EWI13"/>
      <c r="EWJ13"/>
      <c r="EWK13"/>
      <c r="EWL13"/>
      <c r="EWM13"/>
      <c r="EWN13"/>
      <c r="EWO13"/>
      <c r="EWP13"/>
      <c r="EWQ13"/>
      <c r="EWR13"/>
      <c r="EWS13"/>
      <c r="EWT13"/>
      <c r="EWU13"/>
      <c r="EWV13"/>
      <c r="EWW13"/>
      <c r="EWX13"/>
      <c r="EWY13"/>
      <c r="EWZ13"/>
      <c r="EXA13"/>
      <c r="EXB13"/>
      <c r="EXC13"/>
      <c r="EXD13"/>
      <c r="EXE13"/>
      <c r="EXF13"/>
      <c r="EXG13"/>
      <c r="EXH13"/>
      <c r="EXI13"/>
      <c r="EXJ13"/>
      <c r="EXK13"/>
      <c r="EXL13"/>
      <c r="EXM13"/>
      <c r="EXN13"/>
      <c r="EXO13"/>
      <c r="EXP13"/>
      <c r="EXQ13"/>
      <c r="EXR13"/>
      <c r="EXS13"/>
      <c r="EXT13"/>
      <c r="EXU13"/>
      <c r="EXV13"/>
      <c r="EXW13"/>
      <c r="EXX13"/>
      <c r="EXY13"/>
      <c r="EXZ13"/>
      <c r="EYA13"/>
      <c r="EYB13"/>
      <c r="EYC13"/>
      <c r="EYD13"/>
      <c r="EYE13"/>
      <c r="EYF13"/>
      <c r="EYG13"/>
      <c r="EYH13"/>
      <c r="EYI13"/>
      <c r="EYJ13"/>
      <c r="EYK13"/>
      <c r="EYL13"/>
      <c r="EYM13"/>
      <c r="EYN13"/>
      <c r="EYO13"/>
      <c r="EYP13"/>
      <c r="EYQ13"/>
      <c r="EYR13"/>
      <c r="EYS13"/>
      <c r="EYT13"/>
      <c r="EYU13"/>
      <c r="EYV13"/>
      <c r="EYW13"/>
      <c r="EYX13"/>
      <c r="EYY13"/>
      <c r="EYZ13"/>
      <c r="EZA13"/>
      <c r="EZB13"/>
      <c r="EZC13"/>
      <c r="EZD13"/>
      <c r="EZE13"/>
      <c r="EZF13"/>
      <c r="EZG13"/>
      <c r="EZH13"/>
      <c r="EZI13"/>
      <c r="EZJ13"/>
      <c r="EZK13"/>
      <c r="EZL13"/>
      <c r="EZM13"/>
      <c r="EZN13"/>
      <c r="EZO13"/>
      <c r="EZP13"/>
      <c r="EZQ13"/>
      <c r="EZR13"/>
      <c r="EZS13"/>
      <c r="EZT13"/>
      <c r="EZU13"/>
      <c r="EZV13"/>
      <c r="EZW13"/>
      <c r="EZX13"/>
      <c r="EZY13"/>
      <c r="EZZ13"/>
      <c r="FAA13"/>
      <c r="FAB13"/>
      <c r="FAC13"/>
      <c r="FAD13"/>
      <c r="FAE13"/>
      <c r="FAF13"/>
      <c r="FAG13"/>
      <c r="FAH13"/>
      <c r="FAI13"/>
      <c r="FAJ13"/>
      <c r="FAK13"/>
      <c r="FAL13"/>
      <c r="FAM13"/>
      <c r="FAN13"/>
      <c r="FAO13"/>
      <c r="FAP13"/>
      <c r="FAQ13"/>
      <c r="FAR13"/>
      <c r="FAS13"/>
      <c r="FAT13"/>
      <c r="FAU13"/>
      <c r="FAV13"/>
      <c r="FAW13"/>
      <c r="FAX13"/>
      <c r="FAY13"/>
      <c r="FAZ13"/>
      <c r="FBA13"/>
      <c r="FBB13"/>
      <c r="FBC13"/>
      <c r="FBD13"/>
      <c r="FBE13"/>
      <c r="FBF13"/>
      <c r="FBG13"/>
      <c r="FBH13"/>
      <c r="FBI13"/>
      <c r="FBJ13"/>
      <c r="FBK13"/>
      <c r="FBL13"/>
      <c r="FBM13"/>
      <c r="FBN13"/>
      <c r="FBO13"/>
      <c r="FBP13"/>
      <c r="FBQ13"/>
      <c r="FBR13"/>
      <c r="FBS13"/>
      <c r="FBT13"/>
      <c r="FBU13"/>
      <c r="FBV13"/>
      <c r="FBW13"/>
      <c r="FBX13"/>
      <c r="FBY13"/>
      <c r="FBZ13"/>
      <c r="FCA13"/>
      <c r="FCB13"/>
      <c r="FCC13"/>
      <c r="FCD13"/>
      <c r="FCE13"/>
      <c r="FCF13"/>
      <c r="FCG13"/>
      <c r="FCH13"/>
      <c r="FCI13"/>
      <c r="FCJ13"/>
      <c r="FCK13"/>
      <c r="FCL13"/>
      <c r="FCM13"/>
      <c r="FCN13"/>
      <c r="FCO13"/>
      <c r="FCP13"/>
      <c r="FCQ13"/>
      <c r="FCR13"/>
      <c r="FCS13"/>
      <c r="FCT13"/>
      <c r="FCU13"/>
      <c r="FCV13"/>
      <c r="FCW13"/>
      <c r="FCX13"/>
      <c r="FCY13"/>
      <c r="FCZ13"/>
      <c r="FDA13"/>
      <c r="FDB13"/>
      <c r="FDC13"/>
      <c r="FDD13"/>
      <c r="FDE13"/>
      <c r="FDF13"/>
      <c r="FDG13"/>
      <c r="FDH13"/>
      <c r="FDI13"/>
      <c r="FDJ13"/>
      <c r="FDK13"/>
      <c r="FDL13"/>
      <c r="FDM13"/>
      <c r="FDN13"/>
      <c r="FDO13"/>
      <c r="FDP13"/>
      <c r="FDQ13"/>
      <c r="FDR13"/>
      <c r="FDS13"/>
      <c r="FDT13"/>
      <c r="FDU13"/>
      <c r="FDV13"/>
      <c r="FDW13"/>
      <c r="FDX13"/>
      <c r="FDY13"/>
      <c r="FDZ13"/>
      <c r="FEA13"/>
      <c r="FEB13"/>
      <c r="FEC13"/>
      <c r="FED13"/>
      <c r="FEE13"/>
      <c r="FEF13"/>
      <c r="FEG13"/>
      <c r="FEH13"/>
      <c r="FEI13"/>
      <c r="FEJ13"/>
      <c r="FEK13"/>
      <c r="FEL13"/>
      <c r="FEM13"/>
      <c r="FEN13"/>
      <c r="FEO13"/>
      <c r="FEP13"/>
      <c r="FEQ13"/>
      <c r="FER13"/>
      <c r="FES13"/>
      <c r="FET13"/>
      <c r="FEU13"/>
      <c r="FEV13"/>
      <c r="FEW13"/>
      <c r="FEX13"/>
      <c r="FEY13"/>
      <c r="FEZ13"/>
      <c r="FFA13"/>
      <c r="FFB13"/>
      <c r="FFC13"/>
      <c r="FFD13"/>
      <c r="FFE13"/>
      <c r="FFF13"/>
      <c r="FFG13"/>
      <c r="FFH13"/>
      <c r="FFI13"/>
      <c r="FFJ13"/>
      <c r="FFK13"/>
      <c r="FFL13"/>
      <c r="FFM13"/>
      <c r="FFN13"/>
      <c r="FFO13"/>
      <c r="FFP13"/>
      <c r="FFQ13"/>
      <c r="FFR13"/>
      <c r="FFS13"/>
      <c r="FFT13"/>
      <c r="FFU13"/>
      <c r="FFV13"/>
      <c r="FFW13"/>
      <c r="FFX13"/>
      <c r="FFY13"/>
      <c r="FFZ13"/>
      <c r="FGA13"/>
      <c r="FGB13"/>
      <c r="FGC13"/>
      <c r="FGD13"/>
      <c r="FGE13"/>
      <c r="FGF13"/>
      <c r="FGG13"/>
      <c r="FGH13"/>
      <c r="FGI13"/>
      <c r="FGJ13"/>
      <c r="FGK13"/>
      <c r="FGL13"/>
      <c r="FGM13"/>
      <c r="FGN13"/>
      <c r="FGO13"/>
      <c r="FGP13"/>
      <c r="FGQ13"/>
      <c r="FGR13"/>
      <c r="FGS13"/>
      <c r="FGT13"/>
      <c r="FGU13"/>
      <c r="FGV13"/>
      <c r="FGW13"/>
      <c r="FGX13"/>
      <c r="FGY13"/>
      <c r="FGZ13"/>
      <c r="FHA13"/>
      <c r="FHB13"/>
      <c r="FHC13"/>
      <c r="FHD13"/>
      <c r="FHE13"/>
      <c r="FHF13"/>
      <c r="FHG13"/>
      <c r="FHH13"/>
      <c r="FHI13"/>
      <c r="FHJ13"/>
      <c r="FHK13"/>
      <c r="FHL13"/>
      <c r="FHM13"/>
      <c r="FHN13"/>
      <c r="FHO13"/>
      <c r="FHP13"/>
      <c r="FHQ13"/>
      <c r="FHR13"/>
      <c r="FHS13"/>
      <c r="FHT13"/>
      <c r="FHU13"/>
      <c r="FHV13"/>
      <c r="FHW13"/>
      <c r="FHX13"/>
      <c r="FHY13"/>
      <c r="FHZ13"/>
      <c r="FIA13"/>
      <c r="FIB13"/>
      <c r="FIC13"/>
      <c r="FID13"/>
      <c r="FIE13"/>
      <c r="FIF13"/>
      <c r="FIG13"/>
      <c r="FIH13"/>
      <c r="FII13"/>
      <c r="FIJ13"/>
      <c r="FIK13"/>
      <c r="FIL13"/>
      <c r="FIM13"/>
      <c r="FIN13"/>
      <c r="FIO13"/>
      <c r="FIP13"/>
      <c r="FIQ13"/>
      <c r="FIR13"/>
      <c r="FIS13"/>
      <c r="FIT13"/>
      <c r="FIU13"/>
      <c r="FIV13"/>
      <c r="FIW13"/>
      <c r="FIX13"/>
      <c r="FIY13"/>
      <c r="FIZ13"/>
      <c r="FJA13"/>
      <c r="FJB13"/>
      <c r="FJC13"/>
      <c r="FJD13"/>
      <c r="FJE13"/>
      <c r="FJF13"/>
      <c r="FJG13"/>
      <c r="FJH13"/>
      <c r="FJI13"/>
      <c r="FJJ13"/>
      <c r="FJK13"/>
      <c r="FJL13"/>
      <c r="FJM13"/>
      <c r="FJN13"/>
      <c r="FJO13"/>
      <c r="FJP13"/>
      <c r="FJQ13"/>
      <c r="FJR13"/>
      <c r="FJS13"/>
      <c r="FJT13"/>
      <c r="FJU13"/>
      <c r="FJV13"/>
      <c r="FJW13"/>
      <c r="FJX13"/>
      <c r="FJY13"/>
      <c r="FJZ13"/>
      <c r="FKA13"/>
      <c r="FKB13"/>
      <c r="FKC13"/>
      <c r="FKD13"/>
      <c r="FKE13"/>
      <c r="FKF13"/>
      <c r="FKG13"/>
      <c r="FKH13"/>
      <c r="FKI13"/>
      <c r="FKJ13"/>
      <c r="FKK13"/>
      <c r="FKL13"/>
      <c r="FKM13"/>
      <c r="FKN13"/>
      <c r="FKO13"/>
      <c r="FKP13"/>
      <c r="FKQ13"/>
      <c r="FKR13"/>
      <c r="FKS13"/>
      <c r="FKT13"/>
      <c r="FKU13"/>
      <c r="FKV13"/>
      <c r="FKW13"/>
      <c r="FKX13"/>
      <c r="FKY13"/>
      <c r="FKZ13"/>
      <c r="FLA13"/>
      <c r="FLB13"/>
      <c r="FLC13"/>
      <c r="FLD13"/>
      <c r="FLE13"/>
      <c r="FLF13"/>
      <c r="FLG13"/>
      <c r="FLH13"/>
      <c r="FLI13"/>
      <c r="FLJ13"/>
      <c r="FLK13"/>
      <c r="FLL13"/>
      <c r="FLM13"/>
      <c r="FLN13"/>
      <c r="FLO13"/>
      <c r="FLP13"/>
      <c r="FLQ13"/>
      <c r="FLR13"/>
      <c r="FLS13"/>
      <c r="FLT13"/>
      <c r="FLU13"/>
      <c r="FLV13"/>
      <c r="FLW13"/>
      <c r="FLX13"/>
      <c r="FLY13"/>
      <c r="FLZ13"/>
      <c r="FMA13"/>
      <c r="FMB13"/>
      <c r="FMC13"/>
      <c r="FMD13"/>
      <c r="FME13"/>
      <c r="FMF13"/>
      <c r="FMG13"/>
      <c r="FMH13"/>
      <c r="FMI13"/>
      <c r="FMJ13"/>
      <c r="FMK13"/>
      <c r="FML13"/>
      <c r="FMM13"/>
      <c r="FMN13"/>
      <c r="FMO13"/>
      <c r="FMP13"/>
      <c r="FMQ13"/>
      <c r="FMR13"/>
      <c r="FMS13"/>
      <c r="FMT13"/>
      <c r="FMU13"/>
      <c r="FMV13"/>
      <c r="FMW13"/>
      <c r="FMX13"/>
      <c r="FMY13"/>
      <c r="FMZ13"/>
      <c r="FNA13"/>
      <c r="FNB13"/>
      <c r="FNC13"/>
      <c r="FND13"/>
      <c r="FNE13"/>
      <c r="FNF13"/>
      <c r="FNG13"/>
      <c r="FNH13"/>
      <c r="FNI13"/>
      <c r="FNJ13"/>
      <c r="FNK13"/>
      <c r="FNL13"/>
      <c r="FNM13"/>
      <c r="FNN13"/>
      <c r="FNO13"/>
      <c r="FNP13"/>
      <c r="FNQ13"/>
      <c r="FNR13"/>
      <c r="FNS13"/>
      <c r="FNT13"/>
      <c r="FNU13"/>
      <c r="FNV13"/>
      <c r="FNW13"/>
      <c r="FNX13"/>
      <c r="FNY13"/>
      <c r="FNZ13"/>
      <c r="FOA13"/>
      <c r="FOB13"/>
      <c r="FOC13"/>
      <c r="FOD13"/>
      <c r="FOE13"/>
      <c r="FOF13"/>
      <c r="FOG13"/>
      <c r="FOH13"/>
      <c r="FOI13"/>
      <c r="FOJ13"/>
      <c r="FOK13"/>
      <c r="FOL13"/>
      <c r="FOM13"/>
      <c r="FON13"/>
      <c r="FOO13"/>
      <c r="FOP13"/>
      <c r="FOQ13"/>
      <c r="FOR13"/>
      <c r="FOS13"/>
      <c r="FOT13"/>
      <c r="FOU13"/>
      <c r="FOV13"/>
      <c r="FOW13"/>
      <c r="FOX13"/>
      <c r="FOY13"/>
      <c r="FOZ13"/>
      <c r="FPA13"/>
      <c r="FPB13"/>
      <c r="FPC13"/>
      <c r="FPD13"/>
      <c r="FPE13"/>
      <c r="FPF13"/>
      <c r="FPG13"/>
      <c r="FPH13"/>
      <c r="FPI13"/>
      <c r="FPJ13"/>
      <c r="FPK13"/>
      <c r="FPL13"/>
      <c r="FPM13"/>
      <c r="FPN13"/>
      <c r="FPO13"/>
      <c r="FPP13"/>
      <c r="FPQ13"/>
      <c r="FPR13"/>
      <c r="FPS13"/>
      <c r="FPT13"/>
      <c r="FPU13"/>
      <c r="FPV13"/>
      <c r="FPW13"/>
      <c r="FPX13"/>
      <c r="FPY13"/>
      <c r="FPZ13"/>
      <c r="FQA13"/>
      <c r="FQB13"/>
      <c r="FQC13"/>
      <c r="FQD13"/>
      <c r="FQE13"/>
      <c r="FQF13"/>
      <c r="FQG13"/>
      <c r="FQH13"/>
      <c r="FQI13"/>
      <c r="FQJ13"/>
      <c r="FQK13"/>
      <c r="FQL13"/>
      <c r="FQM13"/>
      <c r="FQN13"/>
      <c r="FQO13"/>
      <c r="FQP13"/>
      <c r="FQQ13"/>
      <c r="FQR13"/>
      <c r="FQS13"/>
      <c r="FQT13"/>
      <c r="FQU13"/>
      <c r="FQV13"/>
      <c r="FQW13"/>
      <c r="FQX13"/>
      <c r="FQY13"/>
      <c r="FQZ13"/>
      <c r="FRA13"/>
      <c r="FRB13"/>
      <c r="FRC13"/>
      <c r="FRD13"/>
      <c r="FRE13"/>
      <c r="FRF13"/>
      <c r="FRG13"/>
      <c r="FRH13"/>
      <c r="FRI13"/>
      <c r="FRJ13"/>
      <c r="FRK13"/>
      <c r="FRL13"/>
      <c r="FRM13"/>
      <c r="FRN13"/>
      <c r="FRO13"/>
      <c r="FRP13"/>
      <c r="FRQ13"/>
      <c r="FRR13"/>
      <c r="FRS13"/>
      <c r="FRT13"/>
      <c r="FRU13"/>
      <c r="FRV13"/>
      <c r="FRW13"/>
      <c r="FRX13"/>
      <c r="FRY13"/>
      <c r="FRZ13"/>
      <c r="FSA13"/>
      <c r="FSB13"/>
      <c r="FSC13"/>
      <c r="FSD13"/>
      <c r="FSE13"/>
      <c r="FSF13"/>
      <c r="FSG13"/>
      <c r="FSH13"/>
      <c r="FSI13"/>
      <c r="FSJ13"/>
      <c r="FSK13"/>
      <c r="FSL13"/>
      <c r="FSM13"/>
      <c r="FSN13"/>
      <c r="FSO13"/>
      <c r="FSP13"/>
      <c r="FSQ13"/>
      <c r="FSR13"/>
      <c r="FSS13"/>
      <c r="FST13"/>
      <c r="FSU13"/>
      <c r="FSV13"/>
      <c r="FSW13"/>
      <c r="FSX13"/>
      <c r="FSY13"/>
      <c r="FSZ13"/>
      <c r="FTA13"/>
      <c r="FTB13"/>
      <c r="FTC13"/>
      <c r="FTD13"/>
      <c r="FTE13"/>
      <c r="FTF13"/>
      <c r="FTG13"/>
      <c r="FTH13"/>
      <c r="FTI13"/>
      <c r="FTJ13"/>
      <c r="FTK13"/>
      <c r="FTL13"/>
      <c r="FTM13"/>
      <c r="FTN13"/>
      <c r="FTO13"/>
      <c r="FTP13"/>
      <c r="FTQ13"/>
      <c r="FTR13"/>
      <c r="FTS13"/>
      <c r="FTT13"/>
      <c r="FTU13"/>
      <c r="FTV13"/>
      <c r="FTW13"/>
      <c r="FTX13"/>
      <c r="FTY13"/>
      <c r="FTZ13"/>
      <c r="FUA13"/>
      <c r="FUB13"/>
      <c r="FUC13"/>
      <c r="FUD13"/>
      <c r="FUE13"/>
      <c r="FUF13"/>
      <c r="FUG13"/>
      <c r="FUH13"/>
      <c r="FUI13"/>
      <c r="FUJ13"/>
      <c r="FUK13"/>
      <c r="FUL13"/>
      <c r="FUM13"/>
      <c r="FUN13"/>
      <c r="FUO13"/>
      <c r="FUP13"/>
      <c r="FUQ13"/>
      <c r="FUR13"/>
      <c r="FUS13"/>
      <c r="FUT13"/>
      <c r="FUU13"/>
      <c r="FUV13"/>
      <c r="FUW13"/>
      <c r="FUX13"/>
      <c r="FUY13"/>
      <c r="FUZ13"/>
      <c r="FVA13"/>
      <c r="FVB13"/>
      <c r="FVC13"/>
      <c r="FVD13"/>
      <c r="FVE13"/>
      <c r="FVF13"/>
      <c r="FVG13"/>
      <c r="FVH13"/>
      <c r="FVI13"/>
      <c r="FVJ13"/>
      <c r="FVK13"/>
      <c r="FVL13"/>
      <c r="FVM13"/>
      <c r="FVN13"/>
      <c r="FVO13"/>
      <c r="FVP13"/>
      <c r="FVQ13"/>
      <c r="FVR13"/>
      <c r="FVS13"/>
      <c r="FVT13"/>
      <c r="FVU13"/>
      <c r="FVV13"/>
      <c r="FVW13"/>
      <c r="FVX13"/>
      <c r="FVY13"/>
      <c r="FVZ13"/>
      <c r="FWA13"/>
      <c r="FWB13"/>
      <c r="FWC13"/>
      <c r="FWD13"/>
      <c r="FWE13"/>
      <c r="FWF13"/>
      <c r="FWG13"/>
      <c r="FWH13"/>
      <c r="FWI13"/>
      <c r="FWJ13"/>
      <c r="FWK13"/>
      <c r="FWL13"/>
      <c r="FWM13"/>
      <c r="FWN13"/>
      <c r="FWO13"/>
      <c r="FWP13"/>
      <c r="FWQ13"/>
      <c r="FWR13"/>
      <c r="FWS13"/>
      <c r="FWT13"/>
      <c r="FWU13"/>
      <c r="FWV13"/>
      <c r="FWW13"/>
      <c r="FWX13"/>
      <c r="FWY13"/>
      <c r="FWZ13"/>
      <c r="FXA13"/>
      <c r="FXB13"/>
      <c r="FXC13"/>
      <c r="FXD13"/>
      <c r="FXE13"/>
      <c r="FXF13"/>
      <c r="FXG13"/>
      <c r="FXH13"/>
      <c r="FXI13"/>
      <c r="FXJ13"/>
      <c r="FXK13"/>
      <c r="FXL13"/>
      <c r="FXM13"/>
      <c r="FXN13"/>
      <c r="FXO13"/>
      <c r="FXP13"/>
      <c r="FXQ13"/>
      <c r="FXR13"/>
      <c r="FXS13"/>
      <c r="FXT13"/>
      <c r="FXU13"/>
      <c r="FXV13"/>
      <c r="FXW13"/>
      <c r="FXX13"/>
      <c r="FXY13"/>
      <c r="FXZ13"/>
      <c r="FYA13"/>
      <c r="FYB13"/>
      <c r="FYC13"/>
      <c r="FYD13"/>
      <c r="FYE13"/>
      <c r="FYF13"/>
      <c r="FYG13"/>
      <c r="FYH13"/>
      <c r="FYI13"/>
      <c r="FYJ13"/>
      <c r="FYK13"/>
      <c r="FYL13"/>
      <c r="FYM13"/>
      <c r="FYN13"/>
      <c r="FYO13"/>
      <c r="FYP13"/>
      <c r="FYQ13"/>
      <c r="FYR13"/>
      <c r="FYS13"/>
      <c r="FYT13"/>
      <c r="FYU13"/>
      <c r="FYV13"/>
      <c r="FYW13"/>
      <c r="FYX13"/>
      <c r="FYY13"/>
      <c r="FYZ13"/>
      <c r="FZA13"/>
      <c r="FZB13"/>
      <c r="FZC13"/>
      <c r="FZD13"/>
      <c r="FZE13"/>
      <c r="FZF13"/>
      <c r="FZG13"/>
      <c r="FZH13"/>
      <c r="FZI13"/>
      <c r="FZJ13"/>
      <c r="FZK13"/>
      <c r="FZL13"/>
      <c r="FZM13"/>
      <c r="FZN13"/>
      <c r="FZO13"/>
      <c r="FZP13"/>
      <c r="FZQ13"/>
      <c r="FZR13"/>
      <c r="FZS13"/>
      <c r="FZT13"/>
      <c r="FZU13"/>
      <c r="FZV13"/>
      <c r="FZW13"/>
      <c r="FZX13"/>
      <c r="FZY13"/>
      <c r="FZZ13"/>
      <c r="GAA13"/>
      <c r="GAB13"/>
      <c r="GAC13"/>
      <c r="GAD13"/>
      <c r="GAE13"/>
      <c r="GAF13"/>
      <c r="GAG13"/>
      <c r="GAH13"/>
      <c r="GAI13"/>
      <c r="GAJ13"/>
      <c r="GAK13"/>
      <c r="GAL13"/>
      <c r="GAM13"/>
      <c r="GAN13"/>
      <c r="GAO13"/>
      <c r="GAP13"/>
      <c r="GAQ13"/>
      <c r="GAR13"/>
      <c r="GAS13"/>
      <c r="GAT13"/>
      <c r="GAU13"/>
      <c r="GAV13"/>
      <c r="GAW13"/>
      <c r="GAX13"/>
      <c r="GAY13"/>
      <c r="GAZ13"/>
      <c r="GBA13"/>
      <c r="GBB13"/>
      <c r="GBC13"/>
      <c r="GBD13"/>
      <c r="GBE13"/>
      <c r="GBF13"/>
      <c r="GBG13"/>
      <c r="GBH13"/>
      <c r="GBI13"/>
      <c r="GBJ13"/>
      <c r="GBK13"/>
      <c r="GBL13"/>
      <c r="GBM13"/>
      <c r="GBN13"/>
      <c r="GBO13"/>
      <c r="GBP13"/>
      <c r="GBQ13"/>
      <c r="GBR13"/>
      <c r="GBS13"/>
      <c r="GBT13"/>
      <c r="GBU13"/>
      <c r="GBV13"/>
      <c r="GBW13"/>
      <c r="GBX13"/>
      <c r="GBY13"/>
      <c r="GBZ13"/>
      <c r="GCA13"/>
      <c r="GCB13"/>
      <c r="GCC13"/>
      <c r="GCD13"/>
      <c r="GCE13"/>
      <c r="GCF13"/>
      <c r="GCG13"/>
      <c r="GCH13"/>
      <c r="GCI13"/>
      <c r="GCJ13"/>
      <c r="GCK13"/>
      <c r="GCL13"/>
      <c r="GCM13"/>
      <c r="GCN13"/>
      <c r="GCO13"/>
      <c r="GCP13"/>
      <c r="GCQ13"/>
      <c r="GCR13"/>
      <c r="GCS13"/>
      <c r="GCT13"/>
      <c r="GCU13"/>
      <c r="GCV13"/>
      <c r="GCW13"/>
      <c r="GCX13"/>
      <c r="GCY13"/>
      <c r="GCZ13"/>
      <c r="GDA13"/>
      <c r="GDB13"/>
      <c r="GDC13"/>
      <c r="GDD13"/>
      <c r="GDE13"/>
      <c r="GDF13"/>
      <c r="GDG13"/>
      <c r="GDH13"/>
      <c r="GDI13"/>
      <c r="GDJ13"/>
      <c r="GDK13"/>
      <c r="GDL13"/>
      <c r="GDM13"/>
      <c r="GDN13"/>
      <c r="GDO13"/>
      <c r="GDP13"/>
      <c r="GDQ13"/>
      <c r="GDR13"/>
      <c r="GDS13"/>
      <c r="GDT13"/>
      <c r="GDU13"/>
      <c r="GDV13"/>
      <c r="GDW13"/>
      <c r="GDX13"/>
      <c r="GDY13"/>
      <c r="GDZ13"/>
      <c r="GEA13"/>
      <c r="GEB13"/>
      <c r="GEC13"/>
      <c r="GED13"/>
      <c r="GEE13"/>
      <c r="GEF13"/>
      <c r="GEG13"/>
      <c r="GEH13"/>
      <c r="GEI13"/>
      <c r="GEJ13"/>
      <c r="GEK13"/>
      <c r="GEL13"/>
      <c r="GEM13"/>
      <c r="GEN13"/>
      <c r="GEO13"/>
      <c r="GEP13"/>
      <c r="GEQ13"/>
      <c r="GER13"/>
      <c r="GES13"/>
      <c r="GET13"/>
      <c r="GEU13"/>
      <c r="GEV13"/>
      <c r="GEW13"/>
      <c r="GEX13"/>
      <c r="GEY13"/>
      <c r="GEZ13"/>
      <c r="GFA13"/>
      <c r="GFB13"/>
      <c r="GFC13"/>
      <c r="GFD13"/>
      <c r="GFE13"/>
      <c r="GFF13"/>
      <c r="GFG13"/>
      <c r="GFH13"/>
      <c r="GFI13"/>
      <c r="GFJ13"/>
      <c r="GFK13"/>
      <c r="GFL13"/>
      <c r="GFM13"/>
      <c r="GFN13"/>
      <c r="GFO13"/>
      <c r="GFP13"/>
      <c r="GFQ13"/>
      <c r="GFR13"/>
      <c r="GFS13"/>
      <c r="GFT13"/>
      <c r="GFU13"/>
      <c r="GFV13"/>
      <c r="GFW13"/>
      <c r="GFX13"/>
      <c r="GFY13"/>
      <c r="GFZ13"/>
      <c r="GGA13"/>
      <c r="GGB13"/>
      <c r="GGC13"/>
      <c r="GGD13"/>
      <c r="GGE13"/>
      <c r="GGF13"/>
      <c r="GGG13"/>
      <c r="GGH13"/>
      <c r="GGI13"/>
      <c r="GGJ13"/>
      <c r="GGK13"/>
      <c r="GGL13"/>
      <c r="GGM13"/>
      <c r="GGN13"/>
      <c r="GGO13"/>
      <c r="GGP13"/>
      <c r="GGQ13"/>
      <c r="GGR13"/>
      <c r="GGS13"/>
      <c r="GGT13"/>
      <c r="GGU13"/>
      <c r="GGV13"/>
      <c r="GGW13"/>
      <c r="GGX13"/>
      <c r="GGY13"/>
      <c r="GGZ13"/>
      <c r="GHA13"/>
      <c r="GHB13"/>
      <c r="GHC13"/>
      <c r="GHD13"/>
      <c r="GHE13"/>
      <c r="GHF13"/>
      <c r="GHG13"/>
      <c r="GHH13"/>
      <c r="GHI13"/>
      <c r="GHJ13"/>
      <c r="GHK13"/>
      <c r="GHL13"/>
      <c r="GHM13"/>
      <c r="GHN13"/>
      <c r="GHO13"/>
      <c r="GHP13"/>
      <c r="GHQ13"/>
      <c r="GHR13"/>
      <c r="GHS13"/>
      <c r="GHT13"/>
      <c r="GHU13"/>
      <c r="GHV13"/>
      <c r="GHW13"/>
      <c r="GHX13"/>
      <c r="GHY13"/>
      <c r="GHZ13"/>
      <c r="GIA13"/>
      <c r="GIB13"/>
      <c r="GIC13"/>
      <c r="GID13"/>
      <c r="GIE13"/>
      <c r="GIF13"/>
      <c r="GIG13"/>
      <c r="GIH13"/>
      <c r="GII13"/>
      <c r="GIJ13"/>
      <c r="GIK13"/>
      <c r="GIL13"/>
      <c r="GIM13"/>
      <c r="GIN13"/>
      <c r="GIO13"/>
      <c r="GIP13"/>
      <c r="GIQ13"/>
      <c r="GIR13"/>
      <c r="GIS13"/>
      <c r="GIT13"/>
      <c r="GIU13"/>
      <c r="GIV13"/>
      <c r="GIW13"/>
      <c r="GIX13"/>
      <c r="GIY13"/>
      <c r="GIZ13"/>
      <c r="GJA13"/>
      <c r="GJB13"/>
      <c r="GJC13"/>
      <c r="GJD13"/>
      <c r="GJE13"/>
      <c r="GJF13"/>
      <c r="GJG13"/>
      <c r="GJH13"/>
      <c r="GJI13"/>
      <c r="GJJ13"/>
      <c r="GJK13"/>
      <c r="GJL13"/>
      <c r="GJM13"/>
      <c r="GJN13"/>
      <c r="GJO13"/>
      <c r="GJP13"/>
      <c r="GJQ13"/>
      <c r="GJR13"/>
      <c r="GJS13"/>
      <c r="GJT13"/>
      <c r="GJU13"/>
      <c r="GJV13"/>
      <c r="GJW13"/>
      <c r="GJX13"/>
      <c r="GJY13"/>
      <c r="GJZ13"/>
      <c r="GKA13"/>
      <c r="GKB13"/>
      <c r="GKC13"/>
      <c r="GKD13"/>
      <c r="GKE13"/>
      <c r="GKF13"/>
      <c r="GKG13"/>
      <c r="GKH13"/>
      <c r="GKI13"/>
      <c r="GKJ13"/>
      <c r="GKK13"/>
      <c r="GKL13"/>
      <c r="GKM13"/>
      <c r="GKN13"/>
      <c r="GKO13"/>
      <c r="GKP13"/>
      <c r="GKQ13"/>
      <c r="GKR13"/>
      <c r="GKS13"/>
      <c r="GKT13"/>
      <c r="GKU13"/>
      <c r="GKV13"/>
      <c r="GKW13"/>
      <c r="GKX13"/>
      <c r="GKY13"/>
      <c r="GKZ13"/>
      <c r="GLA13"/>
      <c r="GLB13"/>
      <c r="GLC13"/>
      <c r="GLD13"/>
      <c r="GLE13"/>
      <c r="GLF13"/>
      <c r="GLG13"/>
      <c r="GLH13"/>
      <c r="GLI13"/>
      <c r="GLJ13"/>
      <c r="GLK13"/>
      <c r="GLL13"/>
      <c r="GLM13"/>
      <c r="GLN13"/>
      <c r="GLO13"/>
      <c r="GLP13"/>
      <c r="GLQ13"/>
      <c r="GLR13"/>
      <c r="GLS13"/>
      <c r="GLT13"/>
      <c r="GLU13"/>
      <c r="GLV13"/>
      <c r="GLW13"/>
      <c r="GLX13"/>
      <c r="GLY13"/>
      <c r="GLZ13"/>
      <c r="GMA13"/>
      <c r="GMB13"/>
      <c r="GMC13"/>
      <c r="GMD13"/>
      <c r="GME13"/>
      <c r="GMF13"/>
      <c r="GMG13"/>
      <c r="GMH13"/>
      <c r="GMI13"/>
      <c r="GMJ13"/>
      <c r="GMK13"/>
      <c r="GML13"/>
      <c r="GMM13"/>
      <c r="GMN13"/>
      <c r="GMO13"/>
      <c r="GMP13"/>
      <c r="GMQ13"/>
      <c r="GMR13"/>
      <c r="GMS13"/>
      <c r="GMT13"/>
      <c r="GMU13"/>
      <c r="GMV13"/>
      <c r="GMW13"/>
      <c r="GMX13"/>
      <c r="GMY13"/>
      <c r="GMZ13"/>
      <c r="GNA13"/>
      <c r="GNB13"/>
      <c r="GNC13"/>
      <c r="GND13"/>
      <c r="GNE13"/>
      <c r="GNF13"/>
      <c r="GNG13"/>
      <c r="GNH13"/>
      <c r="GNI13"/>
      <c r="GNJ13"/>
      <c r="GNK13"/>
      <c r="GNL13"/>
      <c r="GNM13"/>
      <c r="GNN13"/>
      <c r="GNO13"/>
      <c r="GNP13"/>
      <c r="GNQ13"/>
      <c r="GNR13"/>
      <c r="GNS13"/>
      <c r="GNT13"/>
      <c r="GNU13"/>
      <c r="GNV13"/>
      <c r="GNW13"/>
      <c r="GNX13"/>
      <c r="GNY13"/>
      <c r="GNZ13"/>
      <c r="GOA13"/>
      <c r="GOB13"/>
      <c r="GOC13"/>
      <c r="GOD13"/>
      <c r="GOE13"/>
      <c r="GOF13"/>
      <c r="GOG13"/>
      <c r="GOH13"/>
      <c r="GOI13"/>
      <c r="GOJ13"/>
      <c r="GOK13"/>
      <c r="GOL13"/>
      <c r="GOM13"/>
      <c r="GON13"/>
      <c r="GOO13"/>
      <c r="GOP13"/>
      <c r="GOQ13"/>
      <c r="GOR13"/>
      <c r="GOS13"/>
      <c r="GOT13"/>
      <c r="GOU13"/>
      <c r="GOV13"/>
      <c r="GOW13"/>
      <c r="GOX13"/>
      <c r="GOY13"/>
      <c r="GOZ13"/>
      <c r="GPA13"/>
      <c r="GPB13"/>
      <c r="GPC13"/>
      <c r="GPD13"/>
      <c r="GPE13"/>
      <c r="GPF13"/>
      <c r="GPG13"/>
      <c r="GPH13"/>
      <c r="GPI13"/>
      <c r="GPJ13"/>
      <c r="GPK13"/>
      <c r="GPL13"/>
      <c r="GPM13"/>
      <c r="GPN13"/>
      <c r="GPO13"/>
      <c r="GPP13"/>
      <c r="GPQ13"/>
      <c r="GPR13"/>
      <c r="GPS13"/>
      <c r="GPT13"/>
      <c r="GPU13"/>
      <c r="GPV13"/>
      <c r="GPW13"/>
      <c r="GPX13"/>
      <c r="GPY13"/>
      <c r="GPZ13"/>
      <c r="GQA13"/>
      <c r="GQB13"/>
      <c r="GQC13"/>
      <c r="GQD13"/>
      <c r="GQE13"/>
      <c r="GQF13"/>
      <c r="GQG13"/>
      <c r="GQH13"/>
      <c r="GQI13"/>
      <c r="GQJ13"/>
      <c r="GQK13"/>
      <c r="GQL13"/>
      <c r="GQM13"/>
      <c r="GQN13"/>
      <c r="GQO13"/>
      <c r="GQP13"/>
      <c r="GQQ13"/>
      <c r="GQR13"/>
      <c r="GQS13"/>
      <c r="GQT13"/>
      <c r="GQU13"/>
      <c r="GQV13"/>
      <c r="GQW13"/>
      <c r="GQX13"/>
      <c r="GQY13"/>
      <c r="GQZ13"/>
      <c r="GRA13"/>
      <c r="GRB13"/>
      <c r="GRC13"/>
      <c r="GRD13"/>
      <c r="GRE13"/>
      <c r="GRF13"/>
      <c r="GRG13"/>
      <c r="GRH13"/>
      <c r="GRI13"/>
      <c r="GRJ13"/>
      <c r="GRK13"/>
      <c r="GRL13"/>
      <c r="GRM13"/>
      <c r="GRN13"/>
      <c r="GRO13"/>
      <c r="GRP13"/>
      <c r="GRQ13"/>
      <c r="GRR13"/>
      <c r="GRS13"/>
      <c r="GRT13"/>
      <c r="GRU13"/>
      <c r="GRV13"/>
      <c r="GRW13"/>
      <c r="GRX13"/>
      <c r="GRY13"/>
      <c r="GRZ13"/>
      <c r="GSA13"/>
      <c r="GSB13"/>
      <c r="GSC13"/>
      <c r="GSD13"/>
      <c r="GSE13"/>
      <c r="GSF13"/>
      <c r="GSG13"/>
      <c r="GSH13"/>
      <c r="GSI13"/>
      <c r="GSJ13"/>
      <c r="GSK13"/>
      <c r="GSL13"/>
      <c r="GSM13"/>
      <c r="GSN13"/>
      <c r="GSO13"/>
      <c r="GSP13"/>
      <c r="GSQ13"/>
      <c r="GSR13"/>
      <c r="GSS13"/>
      <c r="GST13"/>
      <c r="GSU13"/>
      <c r="GSV13"/>
      <c r="GSW13"/>
      <c r="GSX13"/>
      <c r="GSY13"/>
      <c r="GSZ13"/>
      <c r="GTA13"/>
      <c r="GTB13"/>
      <c r="GTC13"/>
      <c r="GTD13"/>
      <c r="GTE13"/>
      <c r="GTF13"/>
      <c r="GTG13"/>
      <c r="GTH13"/>
      <c r="GTI13"/>
      <c r="GTJ13"/>
      <c r="GTK13"/>
      <c r="GTL13"/>
      <c r="GTM13"/>
      <c r="GTN13"/>
      <c r="GTO13"/>
      <c r="GTP13"/>
      <c r="GTQ13"/>
      <c r="GTR13"/>
      <c r="GTS13"/>
      <c r="GTT13"/>
      <c r="GTU13"/>
      <c r="GTV13"/>
      <c r="GTW13"/>
      <c r="GTX13"/>
      <c r="GTY13"/>
      <c r="GTZ13"/>
      <c r="GUA13"/>
      <c r="GUB13"/>
      <c r="GUC13"/>
      <c r="GUD13"/>
      <c r="GUE13"/>
      <c r="GUF13"/>
      <c r="GUG13"/>
      <c r="GUH13"/>
      <c r="GUI13"/>
      <c r="GUJ13"/>
      <c r="GUK13"/>
      <c r="GUL13"/>
      <c r="GUM13"/>
      <c r="GUN13"/>
      <c r="GUO13"/>
      <c r="GUP13"/>
      <c r="GUQ13"/>
      <c r="GUR13"/>
      <c r="GUS13"/>
      <c r="GUT13"/>
      <c r="GUU13"/>
      <c r="GUV13"/>
      <c r="GUW13"/>
      <c r="GUX13"/>
      <c r="GUY13"/>
      <c r="GUZ13"/>
      <c r="GVA13"/>
      <c r="GVB13"/>
      <c r="GVC13"/>
      <c r="GVD13"/>
      <c r="GVE13"/>
      <c r="GVF13"/>
      <c r="GVG13"/>
      <c r="GVH13"/>
      <c r="GVI13"/>
      <c r="GVJ13"/>
      <c r="GVK13"/>
      <c r="GVL13"/>
      <c r="GVM13"/>
      <c r="GVN13"/>
      <c r="GVO13"/>
      <c r="GVP13"/>
      <c r="GVQ13"/>
      <c r="GVR13"/>
      <c r="GVS13"/>
      <c r="GVT13"/>
      <c r="GVU13"/>
      <c r="GVV13"/>
      <c r="GVW13"/>
      <c r="GVX13"/>
      <c r="GVY13"/>
      <c r="GVZ13"/>
      <c r="GWA13"/>
      <c r="GWB13"/>
      <c r="GWC13"/>
      <c r="GWD13"/>
      <c r="GWE13"/>
      <c r="GWF13"/>
      <c r="GWG13"/>
      <c r="GWH13"/>
      <c r="GWI13"/>
      <c r="GWJ13"/>
      <c r="GWK13"/>
      <c r="GWL13"/>
      <c r="GWM13"/>
      <c r="GWN13"/>
      <c r="GWO13"/>
      <c r="GWP13"/>
      <c r="GWQ13"/>
      <c r="GWR13"/>
      <c r="GWS13"/>
      <c r="GWT13"/>
      <c r="GWU13"/>
      <c r="GWV13"/>
      <c r="GWW13"/>
      <c r="GWX13"/>
      <c r="GWY13"/>
      <c r="GWZ13"/>
      <c r="GXA13"/>
      <c r="GXB13"/>
      <c r="GXC13"/>
      <c r="GXD13"/>
      <c r="GXE13"/>
      <c r="GXF13"/>
      <c r="GXG13"/>
      <c r="GXH13"/>
      <c r="GXI13"/>
      <c r="GXJ13"/>
      <c r="GXK13"/>
      <c r="GXL13"/>
      <c r="GXM13"/>
      <c r="GXN13"/>
      <c r="GXO13"/>
      <c r="GXP13"/>
      <c r="GXQ13"/>
      <c r="GXR13"/>
      <c r="GXS13"/>
      <c r="GXT13"/>
      <c r="GXU13"/>
      <c r="GXV13"/>
      <c r="GXW13"/>
      <c r="GXX13"/>
      <c r="GXY13"/>
      <c r="GXZ13"/>
      <c r="GYA13"/>
      <c r="GYB13"/>
      <c r="GYC13"/>
      <c r="GYD13"/>
      <c r="GYE13"/>
      <c r="GYF13"/>
      <c r="GYG13"/>
      <c r="GYH13"/>
      <c r="GYI13"/>
      <c r="GYJ13"/>
      <c r="GYK13"/>
      <c r="GYL13"/>
      <c r="GYM13"/>
      <c r="GYN13"/>
      <c r="GYO13"/>
      <c r="GYP13"/>
      <c r="GYQ13"/>
      <c r="GYR13"/>
      <c r="GYS13"/>
      <c r="GYT13"/>
      <c r="GYU13"/>
      <c r="GYV13"/>
      <c r="GYW13"/>
      <c r="GYX13"/>
      <c r="GYY13"/>
      <c r="GYZ13"/>
      <c r="GZA13"/>
      <c r="GZB13"/>
      <c r="GZC13"/>
      <c r="GZD13"/>
      <c r="GZE13"/>
      <c r="GZF13"/>
      <c r="GZG13"/>
      <c r="GZH13"/>
      <c r="GZI13"/>
      <c r="GZJ13"/>
      <c r="GZK13"/>
      <c r="GZL13"/>
      <c r="GZM13"/>
      <c r="GZN13"/>
      <c r="GZO13"/>
      <c r="GZP13"/>
      <c r="GZQ13"/>
      <c r="GZR13"/>
      <c r="GZS13"/>
      <c r="GZT13"/>
      <c r="GZU13"/>
      <c r="GZV13"/>
      <c r="GZW13"/>
      <c r="GZX13"/>
      <c r="GZY13"/>
      <c r="GZZ13"/>
      <c r="HAA13"/>
      <c r="HAB13"/>
      <c r="HAC13"/>
      <c r="HAD13"/>
      <c r="HAE13"/>
      <c r="HAF13"/>
      <c r="HAG13"/>
      <c r="HAH13"/>
      <c r="HAI13"/>
      <c r="HAJ13"/>
      <c r="HAK13"/>
      <c r="HAL13"/>
      <c r="HAM13"/>
      <c r="HAN13"/>
      <c r="HAO13"/>
      <c r="HAP13"/>
      <c r="HAQ13"/>
      <c r="HAR13"/>
      <c r="HAS13"/>
      <c r="HAT13"/>
      <c r="HAU13"/>
      <c r="HAV13"/>
      <c r="HAW13"/>
      <c r="HAX13"/>
      <c r="HAY13"/>
      <c r="HAZ13"/>
      <c r="HBA13"/>
      <c r="HBB13"/>
      <c r="HBC13"/>
      <c r="HBD13"/>
      <c r="HBE13"/>
      <c r="HBF13"/>
      <c r="HBG13"/>
      <c r="HBH13"/>
      <c r="HBI13"/>
      <c r="HBJ13"/>
      <c r="HBK13"/>
      <c r="HBL13"/>
      <c r="HBM13"/>
      <c r="HBN13"/>
      <c r="HBO13"/>
      <c r="HBP13"/>
      <c r="HBQ13"/>
      <c r="HBR13"/>
      <c r="HBS13"/>
      <c r="HBT13"/>
      <c r="HBU13"/>
      <c r="HBV13"/>
      <c r="HBW13"/>
      <c r="HBX13"/>
      <c r="HBY13"/>
      <c r="HBZ13"/>
      <c r="HCA13"/>
      <c r="HCB13"/>
      <c r="HCC13"/>
      <c r="HCD13"/>
      <c r="HCE13"/>
      <c r="HCF13"/>
      <c r="HCG13"/>
      <c r="HCH13"/>
      <c r="HCI13"/>
      <c r="HCJ13"/>
      <c r="HCK13"/>
      <c r="HCL13"/>
      <c r="HCM13"/>
      <c r="HCN13"/>
      <c r="HCO13"/>
      <c r="HCP13"/>
      <c r="HCQ13"/>
      <c r="HCR13"/>
      <c r="HCS13"/>
      <c r="HCT13"/>
      <c r="HCU13"/>
      <c r="HCV13"/>
      <c r="HCW13"/>
      <c r="HCX13"/>
      <c r="HCY13"/>
      <c r="HCZ13"/>
      <c r="HDA13"/>
      <c r="HDB13"/>
      <c r="HDC13"/>
      <c r="HDD13"/>
      <c r="HDE13"/>
      <c r="HDF13"/>
      <c r="HDG13"/>
      <c r="HDH13"/>
      <c r="HDI13"/>
      <c r="HDJ13"/>
      <c r="HDK13"/>
      <c r="HDL13"/>
      <c r="HDM13"/>
      <c r="HDN13"/>
      <c r="HDO13"/>
      <c r="HDP13"/>
      <c r="HDQ13"/>
      <c r="HDR13"/>
      <c r="HDS13"/>
      <c r="HDT13"/>
      <c r="HDU13"/>
      <c r="HDV13"/>
      <c r="HDW13"/>
      <c r="HDX13"/>
      <c r="HDY13"/>
      <c r="HDZ13"/>
      <c r="HEA13"/>
      <c r="HEB13"/>
      <c r="HEC13"/>
      <c r="HED13"/>
      <c r="HEE13"/>
      <c r="HEF13"/>
      <c r="HEG13"/>
      <c r="HEH13"/>
      <c r="HEI13"/>
      <c r="HEJ13"/>
      <c r="HEK13"/>
      <c r="HEL13"/>
      <c r="HEM13"/>
      <c r="HEN13"/>
      <c r="HEO13"/>
      <c r="HEP13"/>
      <c r="HEQ13"/>
      <c r="HER13"/>
      <c r="HES13"/>
      <c r="HET13"/>
      <c r="HEU13"/>
      <c r="HEV13"/>
      <c r="HEW13"/>
      <c r="HEX13"/>
      <c r="HEY13"/>
      <c r="HEZ13"/>
      <c r="HFA13"/>
      <c r="HFB13"/>
      <c r="HFC13"/>
      <c r="HFD13"/>
      <c r="HFE13"/>
      <c r="HFF13"/>
      <c r="HFG13"/>
      <c r="HFH13"/>
      <c r="HFI13"/>
      <c r="HFJ13"/>
      <c r="HFK13"/>
      <c r="HFL13"/>
      <c r="HFM13"/>
      <c r="HFN13"/>
      <c r="HFO13"/>
      <c r="HFP13"/>
      <c r="HFQ13"/>
      <c r="HFR13"/>
      <c r="HFS13"/>
      <c r="HFT13"/>
      <c r="HFU13"/>
      <c r="HFV13"/>
      <c r="HFW13"/>
      <c r="HFX13"/>
      <c r="HFY13"/>
      <c r="HFZ13"/>
      <c r="HGA13"/>
      <c r="HGB13"/>
      <c r="HGC13"/>
      <c r="HGD13"/>
      <c r="HGE13"/>
      <c r="HGF13"/>
      <c r="HGG13"/>
      <c r="HGH13"/>
      <c r="HGI13"/>
      <c r="HGJ13"/>
      <c r="HGK13"/>
      <c r="HGL13"/>
      <c r="HGM13"/>
      <c r="HGN13"/>
      <c r="HGO13"/>
      <c r="HGP13"/>
      <c r="HGQ13"/>
      <c r="HGR13"/>
      <c r="HGS13"/>
      <c r="HGT13"/>
      <c r="HGU13"/>
      <c r="HGV13"/>
      <c r="HGW13"/>
      <c r="HGX13"/>
      <c r="HGY13"/>
      <c r="HGZ13"/>
      <c r="HHA13"/>
      <c r="HHB13"/>
      <c r="HHC13"/>
      <c r="HHD13"/>
      <c r="HHE13"/>
      <c r="HHF13"/>
      <c r="HHG13"/>
      <c r="HHH13"/>
      <c r="HHI13"/>
      <c r="HHJ13"/>
      <c r="HHK13"/>
      <c r="HHL13"/>
      <c r="HHM13"/>
      <c r="HHN13"/>
      <c r="HHO13"/>
      <c r="HHP13"/>
      <c r="HHQ13"/>
      <c r="HHR13"/>
      <c r="HHS13"/>
      <c r="HHT13"/>
      <c r="HHU13"/>
      <c r="HHV13"/>
      <c r="HHW13"/>
      <c r="HHX13"/>
      <c r="HHY13"/>
      <c r="HHZ13"/>
      <c r="HIA13"/>
      <c r="HIB13"/>
      <c r="HIC13"/>
      <c r="HID13"/>
      <c r="HIE13"/>
      <c r="HIF13"/>
      <c r="HIG13"/>
      <c r="HIH13"/>
      <c r="HII13"/>
      <c r="HIJ13"/>
      <c r="HIK13"/>
      <c r="HIL13"/>
      <c r="HIM13"/>
      <c r="HIN13"/>
      <c r="HIO13"/>
      <c r="HIP13"/>
      <c r="HIQ13"/>
      <c r="HIR13"/>
      <c r="HIS13"/>
      <c r="HIT13"/>
      <c r="HIU13"/>
      <c r="HIV13"/>
      <c r="HIW13"/>
      <c r="HIX13"/>
      <c r="HIY13"/>
      <c r="HIZ13"/>
      <c r="HJA13"/>
      <c r="HJB13"/>
      <c r="HJC13"/>
      <c r="HJD13"/>
      <c r="HJE13"/>
      <c r="HJF13"/>
      <c r="HJG13"/>
      <c r="HJH13"/>
      <c r="HJI13"/>
      <c r="HJJ13"/>
      <c r="HJK13"/>
      <c r="HJL13"/>
      <c r="HJM13"/>
      <c r="HJN13"/>
      <c r="HJO13"/>
      <c r="HJP13"/>
      <c r="HJQ13"/>
      <c r="HJR13"/>
      <c r="HJS13"/>
      <c r="HJT13"/>
      <c r="HJU13"/>
      <c r="HJV13"/>
      <c r="HJW13"/>
      <c r="HJX13"/>
      <c r="HJY13"/>
      <c r="HJZ13"/>
      <c r="HKA13"/>
      <c r="HKB13"/>
      <c r="HKC13"/>
      <c r="HKD13"/>
      <c r="HKE13"/>
      <c r="HKF13"/>
      <c r="HKG13"/>
      <c r="HKH13"/>
      <c r="HKI13"/>
      <c r="HKJ13"/>
      <c r="HKK13"/>
      <c r="HKL13"/>
      <c r="HKM13"/>
      <c r="HKN13"/>
      <c r="HKO13"/>
      <c r="HKP13"/>
      <c r="HKQ13"/>
      <c r="HKR13"/>
      <c r="HKS13"/>
      <c r="HKT13"/>
      <c r="HKU13"/>
      <c r="HKV13"/>
      <c r="HKW13"/>
      <c r="HKX13"/>
      <c r="HKY13"/>
      <c r="HKZ13"/>
      <c r="HLA13"/>
      <c r="HLB13"/>
      <c r="HLC13"/>
      <c r="HLD13"/>
      <c r="HLE13"/>
      <c r="HLF13"/>
      <c r="HLG13"/>
      <c r="HLH13"/>
      <c r="HLI13"/>
      <c r="HLJ13"/>
      <c r="HLK13"/>
      <c r="HLL13"/>
      <c r="HLM13"/>
      <c r="HLN13"/>
      <c r="HLO13"/>
      <c r="HLP13"/>
      <c r="HLQ13"/>
      <c r="HLR13"/>
      <c r="HLS13"/>
      <c r="HLT13"/>
      <c r="HLU13"/>
      <c r="HLV13"/>
      <c r="HLW13"/>
      <c r="HLX13"/>
      <c r="HLY13"/>
      <c r="HLZ13"/>
      <c r="HMA13"/>
      <c r="HMB13"/>
      <c r="HMC13"/>
      <c r="HMD13"/>
      <c r="HME13"/>
      <c r="HMF13"/>
      <c r="HMG13"/>
      <c r="HMH13"/>
      <c r="HMI13"/>
      <c r="HMJ13"/>
      <c r="HMK13"/>
      <c r="HML13"/>
      <c r="HMM13"/>
      <c r="HMN13"/>
      <c r="HMO13"/>
      <c r="HMP13"/>
      <c r="HMQ13"/>
      <c r="HMR13"/>
      <c r="HMS13"/>
      <c r="HMT13"/>
      <c r="HMU13"/>
      <c r="HMV13"/>
      <c r="HMW13"/>
      <c r="HMX13"/>
      <c r="HMY13"/>
      <c r="HMZ13"/>
      <c r="HNA13"/>
      <c r="HNB13"/>
      <c r="HNC13"/>
      <c r="HND13"/>
      <c r="HNE13"/>
      <c r="HNF13"/>
      <c r="HNG13"/>
      <c r="HNH13"/>
      <c r="HNI13"/>
      <c r="HNJ13"/>
      <c r="HNK13"/>
      <c r="HNL13"/>
      <c r="HNM13"/>
      <c r="HNN13"/>
      <c r="HNO13"/>
      <c r="HNP13"/>
      <c r="HNQ13"/>
      <c r="HNR13"/>
      <c r="HNS13"/>
      <c r="HNT13"/>
      <c r="HNU13"/>
      <c r="HNV13"/>
      <c r="HNW13"/>
      <c r="HNX13"/>
      <c r="HNY13"/>
      <c r="HNZ13"/>
      <c r="HOA13"/>
      <c r="HOB13"/>
      <c r="HOC13"/>
      <c r="HOD13"/>
      <c r="HOE13"/>
      <c r="HOF13"/>
      <c r="HOG13"/>
      <c r="HOH13"/>
      <c r="HOI13"/>
      <c r="HOJ13"/>
      <c r="HOK13"/>
      <c r="HOL13"/>
      <c r="HOM13"/>
      <c r="HON13"/>
      <c r="HOO13"/>
      <c r="HOP13"/>
      <c r="HOQ13"/>
      <c r="HOR13"/>
      <c r="HOS13"/>
      <c r="HOT13"/>
      <c r="HOU13"/>
      <c r="HOV13"/>
      <c r="HOW13"/>
      <c r="HOX13"/>
      <c r="HOY13"/>
      <c r="HOZ13"/>
      <c r="HPA13"/>
      <c r="HPB13"/>
      <c r="HPC13"/>
      <c r="HPD13"/>
      <c r="HPE13"/>
      <c r="HPF13"/>
      <c r="HPG13"/>
      <c r="HPH13"/>
      <c r="HPI13"/>
      <c r="HPJ13"/>
      <c r="HPK13"/>
      <c r="HPL13"/>
      <c r="HPM13"/>
      <c r="HPN13"/>
      <c r="HPO13"/>
      <c r="HPP13"/>
      <c r="HPQ13"/>
      <c r="HPR13"/>
      <c r="HPS13"/>
      <c r="HPT13"/>
      <c r="HPU13"/>
      <c r="HPV13"/>
      <c r="HPW13"/>
      <c r="HPX13"/>
      <c r="HPY13"/>
      <c r="HPZ13"/>
      <c r="HQA13"/>
      <c r="HQB13"/>
      <c r="HQC13"/>
      <c r="HQD13"/>
      <c r="HQE13"/>
      <c r="HQF13"/>
      <c r="HQG13"/>
      <c r="HQH13"/>
      <c r="HQI13"/>
      <c r="HQJ13"/>
      <c r="HQK13"/>
      <c r="HQL13"/>
      <c r="HQM13"/>
      <c r="HQN13"/>
      <c r="HQO13"/>
      <c r="HQP13"/>
      <c r="HQQ13"/>
      <c r="HQR13"/>
      <c r="HQS13"/>
      <c r="HQT13"/>
      <c r="HQU13"/>
      <c r="HQV13"/>
      <c r="HQW13"/>
      <c r="HQX13"/>
      <c r="HQY13"/>
      <c r="HQZ13"/>
      <c r="HRA13"/>
      <c r="HRB13"/>
      <c r="HRC13"/>
      <c r="HRD13"/>
      <c r="HRE13"/>
      <c r="HRF13"/>
      <c r="HRG13"/>
      <c r="HRH13"/>
      <c r="HRI13"/>
      <c r="HRJ13"/>
      <c r="HRK13"/>
      <c r="HRL13"/>
      <c r="HRM13"/>
      <c r="HRN13"/>
      <c r="HRO13"/>
      <c r="HRP13"/>
      <c r="HRQ13"/>
      <c r="HRR13"/>
      <c r="HRS13"/>
      <c r="HRT13"/>
      <c r="HRU13"/>
      <c r="HRV13"/>
      <c r="HRW13"/>
      <c r="HRX13"/>
      <c r="HRY13"/>
      <c r="HRZ13"/>
      <c r="HSA13"/>
      <c r="HSB13"/>
      <c r="HSC13"/>
      <c r="HSD13"/>
      <c r="HSE13"/>
      <c r="HSF13"/>
      <c r="HSG13"/>
      <c r="HSH13"/>
      <c r="HSI13"/>
      <c r="HSJ13"/>
      <c r="HSK13"/>
      <c r="HSL13"/>
      <c r="HSM13"/>
      <c r="HSN13"/>
      <c r="HSO13"/>
      <c r="HSP13"/>
      <c r="HSQ13"/>
      <c r="HSR13"/>
      <c r="HSS13"/>
      <c r="HST13"/>
      <c r="HSU13"/>
      <c r="HSV13"/>
      <c r="HSW13"/>
      <c r="HSX13"/>
      <c r="HSY13"/>
      <c r="HSZ13"/>
      <c r="HTA13"/>
      <c r="HTB13"/>
      <c r="HTC13"/>
      <c r="HTD13"/>
      <c r="HTE13"/>
      <c r="HTF13"/>
      <c r="HTG13"/>
      <c r="HTH13"/>
      <c r="HTI13"/>
      <c r="HTJ13"/>
      <c r="HTK13"/>
      <c r="HTL13"/>
      <c r="HTM13"/>
      <c r="HTN13"/>
      <c r="HTO13"/>
      <c r="HTP13"/>
      <c r="HTQ13"/>
      <c r="HTR13"/>
      <c r="HTS13"/>
      <c r="HTT13"/>
      <c r="HTU13"/>
      <c r="HTV13"/>
      <c r="HTW13"/>
      <c r="HTX13"/>
      <c r="HTY13"/>
      <c r="HTZ13"/>
      <c r="HUA13"/>
      <c r="HUB13"/>
      <c r="HUC13"/>
      <c r="HUD13"/>
      <c r="HUE13"/>
      <c r="HUF13"/>
      <c r="HUG13"/>
      <c r="HUH13"/>
      <c r="HUI13"/>
      <c r="HUJ13"/>
      <c r="HUK13"/>
      <c r="HUL13"/>
      <c r="HUM13"/>
      <c r="HUN13"/>
      <c r="HUO13"/>
      <c r="HUP13"/>
      <c r="HUQ13"/>
      <c r="HUR13"/>
      <c r="HUS13"/>
      <c r="HUT13"/>
      <c r="HUU13"/>
      <c r="HUV13"/>
      <c r="HUW13"/>
      <c r="HUX13"/>
      <c r="HUY13"/>
      <c r="HUZ13"/>
      <c r="HVA13"/>
      <c r="HVB13"/>
      <c r="HVC13"/>
      <c r="HVD13"/>
      <c r="HVE13"/>
      <c r="HVF13"/>
      <c r="HVG13"/>
      <c r="HVH13"/>
      <c r="HVI13"/>
      <c r="HVJ13"/>
      <c r="HVK13"/>
      <c r="HVL13"/>
      <c r="HVM13"/>
      <c r="HVN13"/>
      <c r="HVO13"/>
      <c r="HVP13"/>
      <c r="HVQ13"/>
      <c r="HVR13"/>
      <c r="HVS13"/>
      <c r="HVT13"/>
      <c r="HVU13"/>
      <c r="HVV13"/>
      <c r="HVW13"/>
      <c r="HVX13"/>
      <c r="HVY13"/>
      <c r="HVZ13"/>
      <c r="HWA13"/>
      <c r="HWB13"/>
      <c r="HWC13"/>
      <c r="HWD13"/>
      <c r="HWE13"/>
      <c r="HWF13"/>
      <c r="HWG13"/>
      <c r="HWH13"/>
      <c r="HWI13"/>
      <c r="HWJ13"/>
      <c r="HWK13"/>
      <c r="HWL13"/>
      <c r="HWM13"/>
      <c r="HWN13"/>
      <c r="HWO13"/>
      <c r="HWP13"/>
      <c r="HWQ13"/>
      <c r="HWR13"/>
      <c r="HWS13"/>
      <c r="HWT13"/>
      <c r="HWU13"/>
      <c r="HWV13"/>
      <c r="HWW13"/>
      <c r="HWX13"/>
      <c r="HWY13"/>
      <c r="HWZ13"/>
      <c r="HXA13"/>
      <c r="HXB13"/>
      <c r="HXC13"/>
      <c r="HXD13"/>
      <c r="HXE13"/>
      <c r="HXF13"/>
      <c r="HXG13"/>
      <c r="HXH13"/>
      <c r="HXI13"/>
      <c r="HXJ13"/>
      <c r="HXK13"/>
      <c r="HXL13"/>
      <c r="HXM13"/>
      <c r="HXN13"/>
      <c r="HXO13"/>
      <c r="HXP13"/>
      <c r="HXQ13"/>
      <c r="HXR13"/>
      <c r="HXS13"/>
      <c r="HXT13"/>
      <c r="HXU13"/>
      <c r="HXV13"/>
      <c r="HXW13"/>
      <c r="HXX13"/>
      <c r="HXY13"/>
      <c r="HXZ13"/>
      <c r="HYA13"/>
      <c r="HYB13"/>
      <c r="HYC13"/>
      <c r="HYD13"/>
      <c r="HYE13"/>
      <c r="HYF13"/>
      <c r="HYG13"/>
      <c r="HYH13"/>
      <c r="HYI13"/>
      <c r="HYJ13"/>
      <c r="HYK13"/>
      <c r="HYL13"/>
      <c r="HYM13"/>
      <c r="HYN13"/>
      <c r="HYO13"/>
      <c r="HYP13"/>
      <c r="HYQ13"/>
      <c r="HYR13"/>
      <c r="HYS13"/>
      <c r="HYT13"/>
      <c r="HYU13"/>
      <c r="HYV13"/>
      <c r="HYW13"/>
      <c r="HYX13"/>
      <c r="HYY13"/>
      <c r="HYZ13"/>
      <c r="HZA13"/>
      <c r="HZB13"/>
      <c r="HZC13"/>
      <c r="HZD13"/>
      <c r="HZE13"/>
      <c r="HZF13"/>
      <c r="HZG13"/>
      <c r="HZH13"/>
      <c r="HZI13"/>
      <c r="HZJ13"/>
      <c r="HZK13"/>
      <c r="HZL13"/>
      <c r="HZM13"/>
      <c r="HZN13"/>
      <c r="HZO13"/>
      <c r="HZP13"/>
      <c r="HZQ13"/>
      <c r="HZR13"/>
      <c r="HZS13"/>
      <c r="HZT13"/>
      <c r="HZU13"/>
      <c r="HZV13"/>
      <c r="HZW13"/>
      <c r="HZX13"/>
      <c r="HZY13"/>
      <c r="HZZ13"/>
      <c r="IAA13"/>
      <c r="IAB13"/>
      <c r="IAC13"/>
      <c r="IAD13"/>
      <c r="IAE13"/>
      <c r="IAF13"/>
      <c r="IAG13"/>
      <c r="IAH13"/>
      <c r="IAI13"/>
      <c r="IAJ13"/>
      <c r="IAK13"/>
      <c r="IAL13"/>
      <c r="IAM13"/>
      <c r="IAN13"/>
      <c r="IAO13"/>
      <c r="IAP13"/>
      <c r="IAQ13"/>
      <c r="IAR13"/>
      <c r="IAS13"/>
      <c r="IAT13"/>
      <c r="IAU13"/>
      <c r="IAV13"/>
      <c r="IAW13"/>
      <c r="IAX13"/>
      <c r="IAY13"/>
      <c r="IAZ13"/>
      <c r="IBA13"/>
      <c r="IBB13"/>
      <c r="IBC13"/>
      <c r="IBD13"/>
      <c r="IBE13"/>
      <c r="IBF13"/>
      <c r="IBG13"/>
      <c r="IBH13"/>
      <c r="IBI13"/>
      <c r="IBJ13"/>
      <c r="IBK13"/>
      <c r="IBL13"/>
      <c r="IBM13"/>
      <c r="IBN13"/>
      <c r="IBO13"/>
      <c r="IBP13"/>
      <c r="IBQ13"/>
      <c r="IBR13"/>
      <c r="IBS13"/>
      <c r="IBT13"/>
      <c r="IBU13"/>
      <c r="IBV13"/>
      <c r="IBW13"/>
      <c r="IBX13"/>
      <c r="IBY13"/>
      <c r="IBZ13"/>
      <c r="ICA13"/>
      <c r="ICB13"/>
      <c r="ICC13"/>
      <c r="ICD13"/>
      <c r="ICE13"/>
      <c r="ICF13"/>
      <c r="ICG13"/>
      <c r="ICH13"/>
      <c r="ICI13"/>
      <c r="ICJ13"/>
      <c r="ICK13"/>
      <c r="ICL13"/>
      <c r="ICM13"/>
      <c r="ICN13"/>
      <c r="ICO13"/>
      <c r="ICP13"/>
      <c r="ICQ13"/>
      <c r="ICR13"/>
      <c r="ICS13"/>
      <c r="ICT13"/>
      <c r="ICU13"/>
      <c r="ICV13"/>
      <c r="ICW13"/>
      <c r="ICX13"/>
      <c r="ICY13"/>
      <c r="ICZ13"/>
      <c r="IDA13"/>
      <c r="IDB13"/>
      <c r="IDC13"/>
      <c r="IDD13"/>
      <c r="IDE13"/>
      <c r="IDF13"/>
      <c r="IDG13"/>
      <c r="IDH13"/>
      <c r="IDI13"/>
      <c r="IDJ13"/>
      <c r="IDK13"/>
      <c r="IDL13"/>
      <c r="IDM13"/>
      <c r="IDN13"/>
      <c r="IDO13"/>
      <c r="IDP13"/>
      <c r="IDQ13"/>
      <c r="IDR13"/>
      <c r="IDS13"/>
      <c r="IDT13"/>
      <c r="IDU13"/>
      <c r="IDV13"/>
      <c r="IDW13"/>
      <c r="IDX13"/>
      <c r="IDY13"/>
      <c r="IDZ13"/>
      <c r="IEA13"/>
      <c r="IEB13"/>
      <c r="IEC13"/>
      <c r="IED13"/>
      <c r="IEE13"/>
      <c r="IEF13"/>
      <c r="IEG13"/>
      <c r="IEH13"/>
      <c r="IEI13"/>
      <c r="IEJ13"/>
      <c r="IEK13"/>
      <c r="IEL13"/>
      <c r="IEM13"/>
      <c r="IEN13"/>
      <c r="IEO13"/>
      <c r="IEP13"/>
      <c r="IEQ13"/>
      <c r="IER13"/>
      <c r="IES13"/>
      <c r="IET13"/>
      <c r="IEU13"/>
      <c r="IEV13"/>
      <c r="IEW13"/>
      <c r="IEX13"/>
      <c r="IEY13"/>
      <c r="IEZ13"/>
      <c r="IFA13"/>
      <c r="IFB13"/>
      <c r="IFC13"/>
      <c r="IFD13"/>
      <c r="IFE13"/>
      <c r="IFF13"/>
      <c r="IFG13"/>
      <c r="IFH13"/>
      <c r="IFI13"/>
      <c r="IFJ13"/>
      <c r="IFK13"/>
      <c r="IFL13"/>
      <c r="IFM13"/>
      <c r="IFN13"/>
      <c r="IFO13"/>
      <c r="IFP13"/>
      <c r="IFQ13"/>
      <c r="IFR13"/>
      <c r="IFS13"/>
      <c r="IFT13"/>
      <c r="IFU13"/>
      <c r="IFV13"/>
      <c r="IFW13"/>
      <c r="IFX13"/>
      <c r="IFY13"/>
      <c r="IFZ13"/>
      <c r="IGA13"/>
      <c r="IGB13"/>
      <c r="IGC13"/>
      <c r="IGD13"/>
      <c r="IGE13"/>
      <c r="IGF13"/>
      <c r="IGG13"/>
      <c r="IGH13"/>
      <c r="IGI13"/>
      <c r="IGJ13"/>
      <c r="IGK13"/>
      <c r="IGL13"/>
      <c r="IGM13"/>
      <c r="IGN13"/>
      <c r="IGO13"/>
      <c r="IGP13"/>
      <c r="IGQ13"/>
      <c r="IGR13"/>
      <c r="IGS13"/>
      <c r="IGT13"/>
      <c r="IGU13"/>
      <c r="IGV13"/>
      <c r="IGW13"/>
      <c r="IGX13"/>
      <c r="IGY13"/>
      <c r="IGZ13"/>
      <c r="IHA13"/>
      <c r="IHB13"/>
      <c r="IHC13"/>
      <c r="IHD13"/>
      <c r="IHE13"/>
      <c r="IHF13"/>
      <c r="IHG13"/>
      <c r="IHH13"/>
      <c r="IHI13"/>
      <c r="IHJ13"/>
      <c r="IHK13"/>
      <c r="IHL13"/>
      <c r="IHM13"/>
      <c r="IHN13"/>
      <c r="IHO13"/>
      <c r="IHP13"/>
      <c r="IHQ13"/>
      <c r="IHR13"/>
      <c r="IHS13"/>
      <c r="IHT13"/>
      <c r="IHU13"/>
      <c r="IHV13"/>
      <c r="IHW13"/>
      <c r="IHX13"/>
      <c r="IHY13"/>
      <c r="IHZ13"/>
      <c r="IIA13"/>
      <c r="IIB13"/>
      <c r="IIC13"/>
      <c r="IID13"/>
      <c r="IIE13"/>
      <c r="IIF13"/>
      <c r="IIG13"/>
      <c r="IIH13"/>
      <c r="III13"/>
      <c r="IIJ13"/>
      <c r="IIK13"/>
      <c r="IIL13"/>
      <c r="IIM13"/>
      <c r="IIN13"/>
      <c r="IIO13"/>
      <c r="IIP13"/>
      <c r="IIQ13"/>
      <c r="IIR13"/>
      <c r="IIS13"/>
      <c r="IIT13"/>
      <c r="IIU13"/>
      <c r="IIV13"/>
      <c r="IIW13"/>
      <c r="IIX13"/>
      <c r="IIY13"/>
      <c r="IIZ13"/>
      <c r="IJA13"/>
      <c r="IJB13"/>
      <c r="IJC13"/>
      <c r="IJD13"/>
      <c r="IJE13"/>
      <c r="IJF13"/>
      <c r="IJG13"/>
      <c r="IJH13"/>
      <c r="IJI13"/>
      <c r="IJJ13"/>
      <c r="IJK13"/>
      <c r="IJL13"/>
      <c r="IJM13"/>
      <c r="IJN13"/>
      <c r="IJO13"/>
      <c r="IJP13"/>
      <c r="IJQ13"/>
      <c r="IJR13"/>
      <c r="IJS13"/>
      <c r="IJT13"/>
      <c r="IJU13"/>
      <c r="IJV13"/>
      <c r="IJW13"/>
      <c r="IJX13"/>
      <c r="IJY13"/>
      <c r="IJZ13"/>
      <c r="IKA13"/>
      <c r="IKB13"/>
      <c r="IKC13"/>
      <c r="IKD13"/>
      <c r="IKE13"/>
      <c r="IKF13"/>
      <c r="IKG13"/>
      <c r="IKH13"/>
      <c r="IKI13"/>
      <c r="IKJ13"/>
      <c r="IKK13"/>
      <c r="IKL13"/>
      <c r="IKM13"/>
      <c r="IKN13"/>
      <c r="IKO13"/>
      <c r="IKP13"/>
      <c r="IKQ13"/>
      <c r="IKR13"/>
      <c r="IKS13"/>
      <c r="IKT13"/>
      <c r="IKU13"/>
      <c r="IKV13"/>
      <c r="IKW13"/>
      <c r="IKX13"/>
      <c r="IKY13"/>
      <c r="IKZ13"/>
      <c r="ILA13"/>
      <c r="ILB13"/>
      <c r="ILC13"/>
      <c r="ILD13"/>
      <c r="ILE13"/>
      <c r="ILF13"/>
      <c r="ILG13"/>
      <c r="ILH13"/>
      <c r="ILI13"/>
      <c r="ILJ13"/>
      <c r="ILK13"/>
      <c r="ILL13"/>
      <c r="ILM13"/>
      <c r="ILN13"/>
      <c r="ILO13"/>
      <c r="ILP13"/>
      <c r="ILQ13"/>
      <c r="ILR13"/>
      <c r="ILS13"/>
      <c r="ILT13"/>
      <c r="ILU13"/>
      <c r="ILV13"/>
      <c r="ILW13"/>
      <c r="ILX13"/>
      <c r="ILY13"/>
      <c r="ILZ13"/>
      <c r="IMA13"/>
      <c r="IMB13"/>
      <c r="IMC13"/>
      <c r="IMD13"/>
      <c r="IME13"/>
      <c r="IMF13"/>
      <c r="IMG13"/>
      <c r="IMH13"/>
      <c r="IMI13"/>
      <c r="IMJ13"/>
      <c r="IMK13"/>
      <c r="IML13"/>
      <c r="IMM13"/>
      <c r="IMN13"/>
      <c r="IMO13"/>
      <c r="IMP13"/>
      <c r="IMQ13"/>
      <c r="IMR13"/>
      <c r="IMS13"/>
      <c r="IMT13"/>
      <c r="IMU13"/>
      <c r="IMV13"/>
      <c r="IMW13"/>
      <c r="IMX13"/>
      <c r="IMY13"/>
      <c r="IMZ13"/>
      <c r="INA13"/>
      <c r="INB13"/>
      <c r="INC13"/>
      <c r="IND13"/>
      <c r="INE13"/>
      <c r="INF13"/>
      <c r="ING13"/>
      <c r="INH13"/>
      <c r="INI13"/>
      <c r="INJ13"/>
      <c r="INK13"/>
      <c r="INL13"/>
      <c r="INM13"/>
      <c r="INN13"/>
      <c r="INO13"/>
      <c r="INP13"/>
      <c r="INQ13"/>
      <c r="INR13"/>
      <c r="INS13"/>
      <c r="INT13"/>
      <c r="INU13"/>
      <c r="INV13"/>
      <c r="INW13"/>
      <c r="INX13"/>
      <c r="INY13"/>
      <c r="INZ13"/>
      <c r="IOA13"/>
      <c r="IOB13"/>
      <c r="IOC13"/>
      <c r="IOD13"/>
      <c r="IOE13"/>
      <c r="IOF13"/>
      <c r="IOG13"/>
      <c r="IOH13"/>
      <c r="IOI13"/>
      <c r="IOJ13"/>
      <c r="IOK13"/>
      <c r="IOL13"/>
      <c r="IOM13"/>
      <c r="ION13"/>
      <c r="IOO13"/>
      <c r="IOP13"/>
      <c r="IOQ13"/>
      <c r="IOR13"/>
      <c r="IOS13"/>
      <c r="IOT13"/>
      <c r="IOU13"/>
      <c r="IOV13"/>
      <c r="IOW13"/>
      <c r="IOX13"/>
      <c r="IOY13"/>
      <c r="IOZ13"/>
      <c r="IPA13"/>
      <c r="IPB13"/>
      <c r="IPC13"/>
      <c r="IPD13"/>
      <c r="IPE13"/>
      <c r="IPF13"/>
      <c r="IPG13"/>
      <c r="IPH13"/>
      <c r="IPI13"/>
      <c r="IPJ13"/>
      <c r="IPK13"/>
      <c r="IPL13"/>
      <c r="IPM13"/>
      <c r="IPN13"/>
      <c r="IPO13"/>
      <c r="IPP13"/>
      <c r="IPQ13"/>
      <c r="IPR13"/>
      <c r="IPS13"/>
      <c r="IPT13"/>
      <c r="IPU13"/>
      <c r="IPV13"/>
      <c r="IPW13"/>
      <c r="IPX13"/>
      <c r="IPY13"/>
      <c r="IPZ13"/>
      <c r="IQA13"/>
      <c r="IQB13"/>
      <c r="IQC13"/>
      <c r="IQD13"/>
      <c r="IQE13"/>
      <c r="IQF13"/>
      <c r="IQG13"/>
      <c r="IQH13"/>
      <c r="IQI13"/>
      <c r="IQJ13"/>
      <c r="IQK13"/>
      <c r="IQL13"/>
      <c r="IQM13"/>
      <c r="IQN13"/>
      <c r="IQO13"/>
      <c r="IQP13"/>
      <c r="IQQ13"/>
      <c r="IQR13"/>
      <c r="IQS13"/>
      <c r="IQT13"/>
      <c r="IQU13"/>
      <c r="IQV13"/>
      <c r="IQW13"/>
      <c r="IQX13"/>
      <c r="IQY13"/>
      <c r="IQZ13"/>
      <c r="IRA13"/>
      <c r="IRB13"/>
      <c r="IRC13"/>
      <c r="IRD13"/>
      <c r="IRE13"/>
      <c r="IRF13"/>
      <c r="IRG13"/>
      <c r="IRH13"/>
      <c r="IRI13"/>
      <c r="IRJ13"/>
      <c r="IRK13"/>
      <c r="IRL13"/>
      <c r="IRM13"/>
      <c r="IRN13"/>
      <c r="IRO13"/>
      <c r="IRP13"/>
      <c r="IRQ13"/>
      <c r="IRR13"/>
      <c r="IRS13"/>
      <c r="IRT13"/>
      <c r="IRU13"/>
      <c r="IRV13"/>
      <c r="IRW13"/>
      <c r="IRX13"/>
      <c r="IRY13"/>
      <c r="IRZ13"/>
      <c r="ISA13"/>
      <c r="ISB13"/>
      <c r="ISC13"/>
      <c r="ISD13"/>
      <c r="ISE13"/>
      <c r="ISF13"/>
      <c r="ISG13"/>
      <c r="ISH13"/>
      <c r="ISI13"/>
      <c r="ISJ13"/>
      <c r="ISK13"/>
      <c r="ISL13"/>
      <c r="ISM13"/>
      <c r="ISN13"/>
      <c r="ISO13"/>
      <c r="ISP13"/>
      <c r="ISQ13"/>
      <c r="ISR13"/>
      <c r="ISS13"/>
      <c r="IST13"/>
      <c r="ISU13"/>
      <c r="ISV13"/>
      <c r="ISW13"/>
      <c r="ISX13"/>
      <c r="ISY13"/>
      <c r="ISZ13"/>
      <c r="ITA13"/>
      <c r="ITB13"/>
      <c r="ITC13"/>
      <c r="ITD13"/>
      <c r="ITE13"/>
      <c r="ITF13"/>
      <c r="ITG13"/>
      <c r="ITH13"/>
      <c r="ITI13"/>
      <c r="ITJ13"/>
      <c r="ITK13"/>
      <c r="ITL13"/>
      <c r="ITM13"/>
      <c r="ITN13"/>
      <c r="ITO13"/>
      <c r="ITP13"/>
      <c r="ITQ13"/>
      <c r="ITR13"/>
      <c r="ITS13"/>
      <c r="ITT13"/>
      <c r="ITU13"/>
      <c r="ITV13"/>
      <c r="ITW13"/>
      <c r="ITX13"/>
      <c r="ITY13"/>
      <c r="ITZ13"/>
      <c r="IUA13"/>
      <c r="IUB13"/>
      <c r="IUC13"/>
      <c r="IUD13"/>
      <c r="IUE13"/>
      <c r="IUF13"/>
      <c r="IUG13"/>
      <c r="IUH13"/>
      <c r="IUI13"/>
      <c r="IUJ13"/>
      <c r="IUK13"/>
      <c r="IUL13"/>
      <c r="IUM13"/>
      <c r="IUN13"/>
      <c r="IUO13"/>
      <c r="IUP13"/>
      <c r="IUQ13"/>
      <c r="IUR13"/>
      <c r="IUS13"/>
      <c r="IUT13"/>
      <c r="IUU13"/>
      <c r="IUV13"/>
      <c r="IUW13"/>
      <c r="IUX13"/>
      <c r="IUY13"/>
      <c r="IUZ13"/>
      <c r="IVA13"/>
      <c r="IVB13"/>
      <c r="IVC13"/>
      <c r="IVD13"/>
      <c r="IVE13"/>
      <c r="IVF13"/>
      <c r="IVG13"/>
      <c r="IVH13"/>
      <c r="IVI13"/>
      <c r="IVJ13"/>
      <c r="IVK13"/>
      <c r="IVL13"/>
      <c r="IVM13"/>
      <c r="IVN13"/>
      <c r="IVO13"/>
      <c r="IVP13"/>
      <c r="IVQ13"/>
      <c r="IVR13"/>
      <c r="IVS13"/>
      <c r="IVT13"/>
      <c r="IVU13"/>
      <c r="IVV13"/>
      <c r="IVW13"/>
      <c r="IVX13"/>
      <c r="IVY13"/>
      <c r="IVZ13"/>
      <c r="IWA13"/>
      <c r="IWB13"/>
      <c r="IWC13"/>
      <c r="IWD13"/>
      <c r="IWE13"/>
      <c r="IWF13"/>
      <c r="IWG13"/>
      <c r="IWH13"/>
      <c r="IWI13"/>
      <c r="IWJ13"/>
      <c r="IWK13"/>
      <c r="IWL13"/>
      <c r="IWM13"/>
      <c r="IWN13"/>
      <c r="IWO13"/>
      <c r="IWP13"/>
      <c r="IWQ13"/>
      <c r="IWR13"/>
      <c r="IWS13"/>
      <c r="IWT13"/>
      <c r="IWU13"/>
      <c r="IWV13"/>
      <c r="IWW13"/>
      <c r="IWX13"/>
      <c r="IWY13"/>
      <c r="IWZ13"/>
      <c r="IXA13"/>
      <c r="IXB13"/>
      <c r="IXC13"/>
      <c r="IXD13"/>
      <c r="IXE13"/>
      <c r="IXF13"/>
      <c r="IXG13"/>
      <c r="IXH13"/>
      <c r="IXI13"/>
      <c r="IXJ13"/>
      <c r="IXK13"/>
      <c r="IXL13"/>
      <c r="IXM13"/>
      <c r="IXN13"/>
      <c r="IXO13"/>
      <c r="IXP13"/>
      <c r="IXQ13"/>
      <c r="IXR13"/>
      <c r="IXS13"/>
      <c r="IXT13"/>
      <c r="IXU13"/>
      <c r="IXV13"/>
      <c r="IXW13"/>
      <c r="IXX13"/>
      <c r="IXY13"/>
      <c r="IXZ13"/>
      <c r="IYA13"/>
      <c r="IYB13"/>
      <c r="IYC13"/>
      <c r="IYD13"/>
      <c r="IYE13"/>
      <c r="IYF13"/>
      <c r="IYG13"/>
      <c r="IYH13"/>
      <c r="IYI13"/>
      <c r="IYJ13"/>
      <c r="IYK13"/>
      <c r="IYL13"/>
      <c r="IYM13"/>
      <c r="IYN13"/>
      <c r="IYO13"/>
      <c r="IYP13"/>
      <c r="IYQ13"/>
      <c r="IYR13"/>
      <c r="IYS13"/>
      <c r="IYT13"/>
      <c r="IYU13"/>
      <c r="IYV13"/>
      <c r="IYW13"/>
      <c r="IYX13"/>
      <c r="IYY13"/>
      <c r="IYZ13"/>
      <c r="IZA13"/>
      <c r="IZB13"/>
      <c r="IZC13"/>
      <c r="IZD13"/>
      <c r="IZE13"/>
      <c r="IZF13"/>
      <c r="IZG13"/>
      <c r="IZH13"/>
      <c r="IZI13"/>
      <c r="IZJ13"/>
      <c r="IZK13"/>
      <c r="IZL13"/>
      <c r="IZM13"/>
      <c r="IZN13"/>
      <c r="IZO13"/>
      <c r="IZP13"/>
      <c r="IZQ13"/>
      <c r="IZR13"/>
      <c r="IZS13"/>
      <c r="IZT13"/>
      <c r="IZU13"/>
      <c r="IZV13"/>
      <c r="IZW13"/>
      <c r="IZX13"/>
      <c r="IZY13"/>
      <c r="IZZ13"/>
      <c r="JAA13"/>
      <c r="JAB13"/>
      <c r="JAC13"/>
      <c r="JAD13"/>
      <c r="JAE13"/>
      <c r="JAF13"/>
      <c r="JAG13"/>
      <c r="JAH13"/>
      <c r="JAI13"/>
      <c r="JAJ13"/>
      <c r="JAK13"/>
      <c r="JAL13"/>
      <c r="JAM13"/>
      <c r="JAN13"/>
      <c r="JAO13"/>
      <c r="JAP13"/>
      <c r="JAQ13"/>
      <c r="JAR13"/>
      <c r="JAS13"/>
      <c r="JAT13"/>
      <c r="JAU13"/>
      <c r="JAV13"/>
      <c r="JAW13"/>
      <c r="JAX13"/>
      <c r="JAY13"/>
      <c r="JAZ13"/>
      <c r="JBA13"/>
      <c r="JBB13"/>
      <c r="JBC13"/>
      <c r="JBD13"/>
      <c r="JBE13"/>
      <c r="JBF13"/>
      <c r="JBG13"/>
      <c r="JBH13"/>
      <c r="JBI13"/>
      <c r="JBJ13"/>
      <c r="JBK13"/>
      <c r="JBL13"/>
      <c r="JBM13"/>
      <c r="JBN13"/>
      <c r="JBO13"/>
      <c r="JBP13"/>
      <c r="JBQ13"/>
      <c r="JBR13"/>
      <c r="JBS13"/>
      <c r="JBT13"/>
      <c r="JBU13"/>
      <c r="JBV13"/>
      <c r="JBW13"/>
      <c r="JBX13"/>
      <c r="JBY13"/>
      <c r="JBZ13"/>
      <c r="JCA13"/>
      <c r="JCB13"/>
      <c r="JCC13"/>
      <c r="JCD13"/>
      <c r="JCE13"/>
      <c r="JCF13"/>
      <c r="JCG13"/>
      <c r="JCH13"/>
      <c r="JCI13"/>
      <c r="JCJ13"/>
      <c r="JCK13"/>
      <c r="JCL13"/>
      <c r="JCM13"/>
      <c r="JCN13"/>
      <c r="JCO13"/>
      <c r="JCP13"/>
      <c r="JCQ13"/>
      <c r="JCR13"/>
      <c r="JCS13"/>
      <c r="JCT13"/>
      <c r="JCU13"/>
      <c r="JCV13"/>
      <c r="JCW13"/>
      <c r="JCX13"/>
      <c r="JCY13"/>
      <c r="JCZ13"/>
      <c r="JDA13"/>
      <c r="JDB13"/>
      <c r="JDC13"/>
      <c r="JDD13"/>
      <c r="JDE13"/>
      <c r="JDF13"/>
      <c r="JDG13"/>
      <c r="JDH13"/>
      <c r="JDI13"/>
      <c r="JDJ13"/>
      <c r="JDK13"/>
      <c r="JDL13"/>
      <c r="JDM13"/>
      <c r="JDN13"/>
      <c r="JDO13"/>
      <c r="JDP13"/>
      <c r="JDQ13"/>
      <c r="JDR13"/>
      <c r="JDS13"/>
      <c r="JDT13"/>
      <c r="JDU13"/>
      <c r="JDV13"/>
      <c r="JDW13"/>
      <c r="JDX13"/>
      <c r="JDY13"/>
      <c r="JDZ13"/>
      <c r="JEA13"/>
      <c r="JEB13"/>
      <c r="JEC13"/>
      <c r="JED13"/>
      <c r="JEE13"/>
      <c r="JEF13"/>
      <c r="JEG13"/>
      <c r="JEH13"/>
      <c r="JEI13"/>
      <c r="JEJ13"/>
      <c r="JEK13"/>
      <c r="JEL13"/>
      <c r="JEM13"/>
      <c r="JEN13"/>
      <c r="JEO13"/>
      <c r="JEP13"/>
      <c r="JEQ13"/>
      <c r="JER13"/>
      <c r="JES13"/>
      <c r="JET13"/>
      <c r="JEU13"/>
      <c r="JEV13"/>
      <c r="JEW13"/>
      <c r="JEX13"/>
      <c r="JEY13"/>
      <c r="JEZ13"/>
      <c r="JFA13"/>
      <c r="JFB13"/>
      <c r="JFC13"/>
      <c r="JFD13"/>
      <c r="JFE13"/>
      <c r="JFF13"/>
      <c r="JFG13"/>
      <c r="JFH13"/>
      <c r="JFI13"/>
      <c r="JFJ13"/>
      <c r="JFK13"/>
      <c r="JFL13"/>
      <c r="JFM13"/>
      <c r="JFN13"/>
      <c r="JFO13"/>
      <c r="JFP13"/>
      <c r="JFQ13"/>
      <c r="JFR13"/>
      <c r="JFS13"/>
      <c r="JFT13"/>
      <c r="JFU13"/>
      <c r="JFV13"/>
      <c r="JFW13"/>
      <c r="JFX13"/>
      <c r="JFY13"/>
      <c r="JFZ13"/>
      <c r="JGA13"/>
      <c r="JGB13"/>
      <c r="JGC13"/>
      <c r="JGD13"/>
      <c r="JGE13"/>
      <c r="JGF13"/>
      <c r="JGG13"/>
      <c r="JGH13"/>
      <c r="JGI13"/>
      <c r="JGJ13"/>
      <c r="JGK13"/>
      <c r="JGL13"/>
      <c r="JGM13"/>
      <c r="JGN13"/>
      <c r="JGO13"/>
      <c r="JGP13"/>
      <c r="JGQ13"/>
      <c r="JGR13"/>
      <c r="JGS13"/>
      <c r="JGT13"/>
      <c r="JGU13"/>
      <c r="JGV13"/>
      <c r="JGW13"/>
      <c r="JGX13"/>
      <c r="JGY13"/>
      <c r="JGZ13"/>
      <c r="JHA13"/>
      <c r="JHB13"/>
      <c r="JHC13"/>
      <c r="JHD13"/>
      <c r="JHE13"/>
      <c r="JHF13"/>
      <c r="JHG13"/>
      <c r="JHH13"/>
      <c r="JHI13"/>
      <c r="JHJ13"/>
      <c r="JHK13"/>
      <c r="JHL13"/>
      <c r="JHM13"/>
      <c r="JHN13"/>
      <c r="JHO13"/>
      <c r="JHP13"/>
      <c r="JHQ13"/>
      <c r="JHR13"/>
      <c r="JHS13"/>
      <c r="JHT13"/>
      <c r="JHU13"/>
      <c r="JHV13"/>
      <c r="JHW13"/>
      <c r="JHX13"/>
      <c r="JHY13"/>
      <c r="JHZ13"/>
      <c r="JIA13"/>
      <c r="JIB13"/>
      <c r="JIC13"/>
      <c r="JID13"/>
      <c r="JIE13"/>
      <c r="JIF13"/>
      <c r="JIG13"/>
      <c r="JIH13"/>
      <c r="JII13"/>
      <c r="JIJ13"/>
      <c r="JIK13"/>
      <c r="JIL13"/>
      <c r="JIM13"/>
      <c r="JIN13"/>
      <c r="JIO13"/>
      <c r="JIP13"/>
      <c r="JIQ13"/>
      <c r="JIR13"/>
      <c r="JIS13"/>
      <c r="JIT13"/>
      <c r="JIU13"/>
      <c r="JIV13"/>
      <c r="JIW13"/>
      <c r="JIX13"/>
      <c r="JIY13"/>
      <c r="JIZ13"/>
      <c r="JJA13"/>
      <c r="JJB13"/>
      <c r="JJC13"/>
      <c r="JJD13"/>
      <c r="JJE13"/>
      <c r="JJF13"/>
      <c r="JJG13"/>
      <c r="JJH13"/>
      <c r="JJI13"/>
      <c r="JJJ13"/>
      <c r="JJK13"/>
      <c r="JJL13"/>
      <c r="JJM13"/>
      <c r="JJN13"/>
      <c r="JJO13"/>
      <c r="JJP13"/>
      <c r="JJQ13"/>
      <c r="JJR13"/>
      <c r="JJS13"/>
      <c r="JJT13"/>
      <c r="JJU13"/>
      <c r="JJV13"/>
      <c r="JJW13"/>
      <c r="JJX13"/>
      <c r="JJY13"/>
      <c r="JJZ13"/>
      <c r="JKA13"/>
      <c r="JKB13"/>
      <c r="JKC13"/>
      <c r="JKD13"/>
      <c r="JKE13"/>
      <c r="JKF13"/>
      <c r="JKG13"/>
      <c r="JKH13"/>
      <c r="JKI13"/>
      <c r="JKJ13"/>
      <c r="JKK13"/>
      <c r="JKL13"/>
      <c r="JKM13"/>
      <c r="JKN13"/>
      <c r="JKO13"/>
      <c r="JKP13"/>
      <c r="JKQ13"/>
      <c r="JKR13"/>
      <c r="JKS13"/>
      <c r="JKT13"/>
      <c r="JKU13"/>
      <c r="JKV13"/>
      <c r="JKW13"/>
      <c r="JKX13"/>
      <c r="JKY13"/>
      <c r="JKZ13"/>
      <c r="JLA13"/>
      <c r="JLB13"/>
      <c r="JLC13"/>
      <c r="JLD13"/>
      <c r="JLE13"/>
      <c r="JLF13"/>
      <c r="JLG13"/>
      <c r="JLH13"/>
      <c r="JLI13"/>
      <c r="JLJ13"/>
      <c r="JLK13"/>
      <c r="JLL13"/>
      <c r="JLM13"/>
      <c r="JLN13"/>
      <c r="JLO13"/>
      <c r="JLP13"/>
      <c r="JLQ13"/>
      <c r="JLR13"/>
      <c r="JLS13"/>
      <c r="JLT13"/>
      <c r="JLU13"/>
      <c r="JLV13"/>
      <c r="JLW13"/>
      <c r="JLX13"/>
      <c r="JLY13"/>
      <c r="JLZ13"/>
      <c r="JMA13"/>
      <c r="JMB13"/>
      <c r="JMC13"/>
      <c r="JMD13"/>
      <c r="JME13"/>
      <c r="JMF13"/>
      <c r="JMG13"/>
      <c r="JMH13"/>
      <c r="JMI13"/>
      <c r="JMJ13"/>
      <c r="JMK13"/>
      <c r="JML13"/>
      <c r="JMM13"/>
      <c r="JMN13"/>
      <c r="JMO13"/>
      <c r="JMP13"/>
      <c r="JMQ13"/>
      <c r="JMR13"/>
      <c r="JMS13"/>
      <c r="JMT13"/>
      <c r="JMU13"/>
      <c r="JMV13"/>
      <c r="JMW13"/>
      <c r="JMX13"/>
      <c r="JMY13"/>
      <c r="JMZ13"/>
      <c r="JNA13"/>
      <c r="JNB13"/>
      <c r="JNC13"/>
      <c r="JND13"/>
      <c r="JNE13"/>
      <c r="JNF13"/>
      <c r="JNG13"/>
      <c r="JNH13"/>
      <c r="JNI13"/>
      <c r="JNJ13"/>
      <c r="JNK13"/>
      <c r="JNL13"/>
      <c r="JNM13"/>
      <c r="JNN13"/>
      <c r="JNO13"/>
      <c r="JNP13"/>
      <c r="JNQ13"/>
      <c r="JNR13"/>
      <c r="JNS13"/>
      <c r="JNT13"/>
      <c r="JNU13"/>
      <c r="JNV13"/>
      <c r="JNW13"/>
      <c r="JNX13"/>
      <c r="JNY13"/>
      <c r="JNZ13"/>
      <c r="JOA13"/>
      <c r="JOB13"/>
      <c r="JOC13"/>
      <c r="JOD13"/>
      <c r="JOE13"/>
      <c r="JOF13"/>
      <c r="JOG13"/>
      <c r="JOH13"/>
      <c r="JOI13"/>
      <c r="JOJ13"/>
      <c r="JOK13"/>
      <c r="JOL13"/>
      <c r="JOM13"/>
      <c r="JON13"/>
      <c r="JOO13"/>
      <c r="JOP13"/>
      <c r="JOQ13"/>
      <c r="JOR13"/>
      <c r="JOS13"/>
      <c r="JOT13"/>
      <c r="JOU13"/>
      <c r="JOV13"/>
      <c r="JOW13"/>
      <c r="JOX13"/>
      <c r="JOY13"/>
      <c r="JOZ13"/>
      <c r="JPA13"/>
      <c r="JPB13"/>
      <c r="JPC13"/>
      <c r="JPD13"/>
      <c r="JPE13"/>
      <c r="JPF13"/>
      <c r="JPG13"/>
      <c r="JPH13"/>
      <c r="JPI13"/>
      <c r="JPJ13"/>
      <c r="JPK13"/>
      <c r="JPL13"/>
      <c r="JPM13"/>
      <c r="JPN13"/>
      <c r="JPO13"/>
      <c r="JPP13"/>
      <c r="JPQ13"/>
      <c r="JPR13"/>
      <c r="JPS13"/>
      <c r="JPT13"/>
      <c r="JPU13"/>
      <c r="JPV13"/>
      <c r="JPW13"/>
      <c r="JPX13"/>
      <c r="JPY13"/>
      <c r="JPZ13"/>
      <c r="JQA13"/>
      <c r="JQB13"/>
      <c r="JQC13"/>
      <c r="JQD13"/>
      <c r="JQE13"/>
      <c r="JQF13"/>
      <c r="JQG13"/>
      <c r="JQH13"/>
      <c r="JQI13"/>
      <c r="JQJ13"/>
      <c r="JQK13"/>
      <c r="JQL13"/>
      <c r="JQM13"/>
      <c r="JQN13"/>
      <c r="JQO13"/>
      <c r="JQP13"/>
      <c r="JQQ13"/>
      <c r="JQR13"/>
      <c r="JQS13"/>
      <c r="JQT13"/>
      <c r="JQU13"/>
      <c r="JQV13"/>
      <c r="JQW13"/>
      <c r="JQX13"/>
      <c r="JQY13"/>
      <c r="JQZ13"/>
      <c r="JRA13"/>
      <c r="JRB13"/>
      <c r="JRC13"/>
      <c r="JRD13"/>
      <c r="JRE13"/>
      <c r="JRF13"/>
      <c r="JRG13"/>
      <c r="JRH13"/>
      <c r="JRI13"/>
      <c r="JRJ13"/>
      <c r="JRK13"/>
      <c r="JRL13"/>
      <c r="JRM13"/>
      <c r="JRN13"/>
      <c r="JRO13"/>
      <c r="JRP13"/>
      <c r="JRQ13"/>
      <c r="JRR13"/>
      <c r="JRS13"/>
      <c r="JRT13"/>
      <c r="JRU13"/>
      <c r="JRV13"/>
      <c r="JRW13"/>
      <c r="JRX13"/>
      <c r="JRY13"/>
      <c r="JRZ13"/>
      <c r="JSA13"/>
      <c r="JSB13"/>
      <c r="JSC13"/>
      <c r="JSD13"/>
      <c r="JSE13"/>
      <c r="JSF13"/>
      <c r="JSG13"/>
      <c r="JSH13"/>
      <c r="JSI13"/>
      <c r="JSJ13"/>
      <c r="JSK13"/>
      <c r="JSL13"/>
      <c r="JSM13"/>
      <c r="JSN13"/>
      <c r="JSO13"/>
      <c r="JSP13"/>
      <c r="JSQ13"/>
      <c r="JSR13"/>
      <c r="JSS13"/>
      <c r="JST13"/>
      <c r="JSU13"/>
      <c r="JSV13"/>
      <c r="JSW13"/>
      <c r="JSX13"/>
      <c r="JSY13"/>
      <c r="JSZ13"/>
      <c r="JTA13"/>
      <c r="JTB13"/>
      <c r="JTC13"/>
      <c r="JTD13"/>
      <c r="JTE13"/>
      <c r="JTF13"/>
      <c r="JTG13"/>
      <c r="JTH13"/>
      <c r="JTI13"/>
      <c r="JTJ13"/>
      <c r="JTK13"/>
      <c r="JTL13"/>
      <c r="JTM13"/>
      <c r="JTN13"/>
      <c r="JTO13"/>
      <c r="JTP13"/>
      <c r="JTQ13"/>
      <c r="JTR13"/>
      <c r="JTS13"/>
      <c r="JTT13"/>
      <c r="JTU13"/>
      <c r="JTV13"/>
      <c r="JTW13"/>
      <c r="JTX13"/>
      <c r="JTY13"/>
      <c r="JTZ13"/>
      <c r="JUA13"/>
      <c r="JUB13"/>
      <c r="JUC13"/>
      <c r="JUD13"/>
      <c r="JUE13"/>
      <c r="JUF13"/>
      <c r="JUG13"/>
      <c r="JUH13"/>
      <c r="JUI13"/>
      <c r="JUJ13"/>
      <c r="JUK13"/>
      <c r="JUL13"/>
      <c r="JUM13"/>
      <c r="JUN13"/>
      <c r="JUO13"/>
      <c r="JUP13"/>
      <c r="JUQ13"/>
      <c r="JUR13"/>
      <c r="JUS13"/>
      <c r="JUT13"/>
      <c r="JUU13"/>
      <c r="JUV13"/>
      <c r="JUW13"/>
      <c r="JUX13"/>
      <c r="JUY13"/>
      <c r="JUZ13"/>
      <c r="JVA13"/>
      <c r="JVB13"/>
      <c r="JVC13"/>
      <c r="JVD13"/>
      <c r="JVE13"/>
      <c r="JVF13"/>
      <c r="JVG13"/>
      <c r="JVH13"/>
      <c r="JVI13"/>
      <c r="JVJ13"/>
      <c r="JVK13"/>
      <c r="JVL13"/>
      <c r="JVM13"/>
      <c r="JVN13"/>
      <c r="JVO13"/>
      <c r="JVP13"/>
      <c r="JVQ13"/>
      <c r="JVR13"/>
      <c r="JVS13"/>
      <c r="JVT13"/>
      <c r="JVU13"/>
      <c r="JVV13"/>
      <c r="JVW13"/>
      <c r="JVX13"/>
      <c r="JVY13"/>
      <c r="JVZ13"/>
      <c r="JWA13"/>
      <c r="JWB13"/>
      <c r="JWC13"/>
      <c r="JWD13"/>
      <c r="JWE13"/>
      <c r="JWF13"/>
      <c r="JWG13"/>
      <c r="JWH13"/>
      <c r="JWI13"/>
      <c r="JWJ13"/>
      <c r="JWK13"/>
      <c r="JWL13"/>
      <c r="JWM13"/>
      <c r="JWN13"/>
      <c r="JWO13"/>
      <c r="JWP13"/>
      <c r="JWQ13"/>
      <c r="JWR13"/>
      <c r="JWS13"/>
      <c r="JWT13"/>
      <c r="JWU13"/>
      <c r="JWV13"/>
      <c r="JWW13"/>
      <c r="JWX13"/>
      <c r="JWY13"/>
      <c r="JWZ13"/>
      <c r="JXA13"/>
      <c r="JXB13"/>
      <c r="JXC13"/>
      <c r="JXD13"/>
      <c r="JXE13"/>
      <c r="JXF13"/>
      <c r="JXG13"/>
      <c r="JXH13"/>
      <c r="JXI13"/>
      <c r="JXJ13"/>
      <c r="JXK13"/>
      <c r="JXL13"/>
      <c r="JXM13"/>
      <c r="JXN13"/>
      <c r="JXO13"/>
      <c r="JXP13"/>
      <c r="JXQ13"/>
      <c r="JXR13"/>
      <c r="JXS13"/>
      <c r="JXT13"/>
      <c r="JXU13"/>
      <c r="JXV13"/>
      <c r="JXW13"/>
      <c r="JXX13"/>
      <c r="JXY13"/>
      <c r="JXZ13"/>
      <c r="JYA13"/>
      <c r="JYB13"/>
      <c r="JYC13"/>
      <c r="JYD13"/>
      <c r="JYE13"/>
      <c r="JYF13"/>
      <c r="JYG13"/>
      <c r="JYH13"/>
      <c r="JYI13"/>
      <c r="JYJ13"/>
      <c r="JYK13"/>
      <c r="JYL13"/>
      <c r="JYM13"/>
      <c r="JYN13"/>
      <c r="JYO13"/>
      <c r="JYP13"/>
      <c r="JYQ13"/>
      <c r="JYR13"/>
      <c r="JYS13"/>
      <c r="JYT13"/>
      <c r="JYU13"/>
      <c r="JYV13"/>
      <c r="JYW13"/>
      <c r="JYX13"/>
      <c r="JYY13"/>
      <c r="JYZ13"/>
      <c r="JZA13"/>
      <c r="JZB13"/>
      <c r="JZC13"/>
      <c r="JZD13"/>
      <c r="JZE13"/>
      <c r="JZF13"/>
      <c r="JZG13"/>
      <c r="JZH13"/>
      <c r="JZI13"/>
      <c r="JZJ13"/>
      <c r="JZK13"/>
      <c r="JZL13"/>
      <c r="JZM13"/>
      <c r="JZN13"/>
      <c r="JZO13"/>
      <c r="JZP13"/>
      <c r="JZQ13"/>
      <c r="JZR13"/>
      <c r="JZS13"/>
      <c r="JZT13"/>
      <c r="JZU13"/>
      <c r="JZV13"/>
      <c r="JZW13"/>
      <c r="JZX13"/>
      <c r="JZY13"/>
      <c r="JZZ13"/>
      <c r="KAA13"/>
      <c r="KAB13"/>
      <c r="KAC13"/>
      <c r="KAD13"/>
      <c r="KAE13"/>
      <c r="KAF13"/>
      <c r="KAG13"/>
      <c r="KAH13"/>
      <c r="KAI13"/>
      <c r="KAJ13"/>
      <c r="KAK13"/>
      <c r="KAL13"/>
      <c r="KAM13"/>
      <c r="KAN13"/>
      <c r="KAO13"/>
      <c r="KAP13"/>
      <c r="KAQ13"/>
      <c r="KAR13"/>
      <c r="KAS13"/>
      <c r="KAT13"/>
      <c r="KAU13"/>
      <c r="KAV13"/>
      <c r="KAW13"/>
      <c r="KAX13"/>
      <c r="KAY13"/>
      <c r="KAZ13"/>
      <c r="KBA13"/>
      <c r="KBB13"/>
      <c r="KBC13"/>
      <c r="KBD13"/>
      <c r="KBE13"/>
      <c r="KBF13"/>
      <c r="KBG13"/>
      <c r="KBH13"/>
      <c r="KBI13"/>
      <c r="KBJ13"/>
      <c r="KBK13"/>
      <c r="KBL13"/>
      <c r="KBM13"/>
      <c r="KBN13"/>
      <c r="KBO13"/>
      <c r="KBP13"/>
      <c r="KBQ13"/>
      <c r="KBR13"/>
      <c r="KBS13"/>
      <c r="KBT13"/>
      <c r="KBU13"/>
      <c r="KBV13"/>
      <c r="KBW13"/>
      <c r="KBX13"/>
      <c r="KBY13"/>
      <c r="KBZ13"/>
      <c r="KCA13"/>
      <c r="KCB13"/>
      <c r="KCC13"/>
      <c r="KCD13"/>
      <c r="KCE13"/>
      <c r="KCF13"/>
      <c r="KCG13"/>
      <c r="KCH13"/>
      <c r="KCI13"/>
      <c r="KCJ13"/>
      <c r="KCK13"/>
      <c r="KCL13"/>
      <c r="KCM13"/>
      <c r="KCN13"/>
      <c r="KCO13"/>
      <c r="KCP13"/>
      <c r="KCQ13"/>
      <c r="KCR13"/>
      <c r="KCS13"/>
      <c r="KCT13"/>
      <c r="KCU13"/>
      <c r="KCV13"/>
      <c r="KCW13"/>
      <c r="KCX13"/>
      <c r="KCY13"/>
      <c r="KCZ13"/>
      <c r="KDA13"/>
      <c r="KDB13"/>
      <c r="KDC13"/>
      <c r="KDD13"/>
      <c r="KDE13"/>
      <c r="KDF13"/>
      <c r="KDG13"/>
      <c r="KDH13"/>
      <c r="KDI13"/>
      <c r="KDJ13"/>
      <c r="KDK13"/>
      <c r="KDL13"/>
      <c r="KDM13"/>
      <c r="KDN13"/>
      <c r="KDO13"/>
      <c r="KDP13"/>
      <c r="KDQ13"/>
      <c r="KDR13"/>
      <c r="KDS13"/>
      <c r="KDT13"/>
      <c r="KDU13"/>
      <c r="KDV13"/>
      <c r="KDW13"/>
      <c r="KDX13"/>
      <c r="KDY13"/>
      <c r="KDZ13"/>
      <c r="KEA13"/>
      <c r="KEB13"/>
      <c r="KEC13"/>
      <c r="KED13"/>
      <c r="KEE13"/>
      <c r="KEF13"/>
      <c r="KEG13"/>
      <c r="KEH13"/>
      <c r="KEI13"/>
      <c r="KEJ13"/>
      <c r="KEK13"/>
      <c r="KEL13"/>
      <c r="KEM13"/>
      <c r="KEN13"/>
      <c r="KEO13"/>
      <c r="KEP13"/>
      <c r="KEQ13"/>
      <c r="KER13"/>
      <c r="KES13"/>
      <c r="KET13"/>
      <c r="KEU13"/>
      <c r="KEV13"/>
      <c r="KEW13"/>
      <c r="KEX13"/>
      <c r="KEY13"/>
      <c r="KEZ13"/>
      <c r="KFA13"/>
      <c r="KFB13"/>
      <c r="KFC13"/>
      <c r="KFD13"/>
      <c r="KFE13"/>
      <c r="KFF13"/>
      <c r="KFG13"/>
      <c r="KFH13"/>
      <c r="KFI13"/>
      <c r="KFJ13"/>
      <c r="KFK13"/>
      <c r="KFL13"/>
      <c r="KFM13"/>
      <c r="KFN13"/>
      <c r="KFO13"/>
      <c r="KFP13"/>
      <c r="KFQ13"/>
      <c r="KFR13"/>
      <c r="KFS13"/>
      <c r="KFT13"/>
      <c r="KFU13"/>
      <c r="KFV13"/>
      <c r="KFW13"/>
      <c r="KFX13"/>
      <c r="KFY13"/>
      <c r="KFZ13"/>
      <c r="KGA13"/>
      <c r="KGB13"/>
      <c r="KGC13"/>
      <c r="KGD13"/>
      <c r="KGE13"/>
      <c r="KGF13"/>
      <c r="KGG13"/>
      <c r="KGH13"/>
      <c r="KGI13"/>
      <c r="KGJ13"/>
      <c r="KGK13"/>
      <c r="KGL13"/>
      <c r="KGM13"/>
      <c r="KGN13"/>
      <c r="KGO13"/>
      <c r="KGP13"/>
      <c r="KGQ13"/>
      <c r="KGR13"/>
      <c r="KGS13"/>
      <c r="KGT13"/>
      <c r="KGU13"/>
      <c r="KGV13"/>
      <c r="KGW13"/>
      <c r="KGX13"/>
      <c r="KGY13"/>
      <c r="KGZ13"/>
      <c r="KHA13"/>
      <c r="KHB13"/>
      <c r="KHC13"/>
      <c r="KHD13"/>
      <c r="KHE13"/>
      <c r="KHF13"/>
      <c r="KHG13"/>
      <c r="KHH13"/>
      <c r="KHI13"/>
      <c r="KHJ13"/>
      <c r="KHK13"/>
      <c r="KHL13"/>
      <c r="KHM13"/>
      <c r="KHN13"/>
      <c r="KHO13"/>
      <c r="KHP13"/>
      <c r="KHQ13"/>
      <c r="KHR13"/>
      <c r="KHS13"/>
      <c r="KHT13"/>
      <c r="KHU13"/>
      <c r="KHV13"/>
      <c r="KHW13"/>
      <c r="KHX13"/>
      <c r="KHY13"/>
      <c r="KHZ13"/>
      <c r="KIA13"/>
      <c r="KIB13"/>
      <c r="KIC13"/>
      <c r="KID13"/>
      <c r="KIE13"/>
      <c r="KIF13"/>
      <c r="KIG13"/>
      <c r="KIH13"/>
      <c r="KII13"/>
      <c r="KIJ13"/>
      <c r="KIK13"/>
      <c r="KIL13"/>
      <c r="KIM13"/>
      <c r="KIN13"/>
      <c r="KIO13"/>
      <c r="KIP13"/>
      <c r="KIQ13"/>
      <c r="KIR13"/>
      <c r="KIS13"/>
      <c r="KIT13"/>
      <c r="KIU13"/>
      <c r="KIV13"/>
      <c r="KIW13"/>
      <c r="KIX13"/>
      <c r="KIY13"/>
      <c r="KIZ13"/>
      <c r="KJA13"/>
      <c r="KJB13"/>
      <c r="KJC13"/>
      <c r="KJD13"/>
      <c r="KJE13"/>
      <c r="KJF13"/>
      <c r="KJG13"/>
      <c r="KJH13"/>
      <c r="KJI13"/>
      <c r="KJJ13"/>
      <c r="KJK13"/>
      <c r="KJL13"/>
      <c r="KJM13"/>
      <c r="KJN13"/>
      <c r="KJO13"/>
      <c r="KJP13"/>
      <c r="KJQ13"/>
      <c r="KJR13"/>
      <c r="KJS13"/>
      <c r="KJT13"/>
      <c r="KJU13"/>
      <c r="KJV13"/>
      <c r="KJW13"/>
      <c r="KJX13"/>
      <c r="KJY13"/>
      <c r="KJZ13"/>
      <c r="KKA13"/>
      <c r="KKB13"/>
      <c r="KKC13"/>
      <c r="KKD13"/>
      <c r="KKE13"/>
      <c r="KKF13"/>
      <c r="KKG13"/>
      <c r="KKH13"/>
      <c r="KKI13"/>
      <c r="KKJ13"/>
      <c r="KKK13"/>
      <c r="KKL13"/>
      <c r="KKM13"/>
      <c r="KKN13"/>
      <c r="KKO13"/>
      <c r="KKP13"/>
      <c r="KKQ13"/>
      <c r="KKR13"/>
      <c r="KKS13"/>
      <c r="KKT13"/>
      <c r="KKU13"/>
      <c r="KKV13"/>
      <c r="KKW13"/>
      <c r="KKX13"/>
      <c r="KKY13"/>
      <c r="KKZ13"/>
      <c r="KLA13"/>
      <c r="KLB13"/>
      <c r="KLC13"/>
      <c r="KLD13"/>
      <c r="KLE13"/>
      <c r="KLF13"/>
      <c r="KLG13"/>
      <c r="KLH13"/>
      <c r="KLI13"/>
      <c r="KLJ13"/>
      <c r="KLK13"/>
      <c r="KLL13"/>
      <c r="KLM13"/>
      <c r="KLN13"/>
      <c r="KLO13"/>
      <c r="KLP13"/>
      <c r="KLQ13"/>
      <c r="KLR13"/>
      <c r="KLS13"/>
      <c r="KLT13"/>
      <c r="KLU13"/>
      <c r="KLV13"/>
      <c r="KLW13"/>
      <c r="KLX13"/>
      <c r="KLY13"/>
      <c r="KLZ13"/>
      <c r="KMA13"/>
      <c r="KMB13"/>
      <c r="KMC13"/>
      <c r="KMD13"/>
      <c r="KME13"/>
      <c r="KMF13"/>
      <c r="KMG13"/>
      <c r="KMH13"/>
      <c r="KMI13"/>
      <c r="KMJ13"/>
      <c r="KMK13"/>
      <c r="KML13"/>
      <c r="KMM13"/>
      <c r="KMN13"/>
      <c r="KMO13"/>
      <c r="KMP13"/>
      <c r="KMQ13"/>
      <c r="KMR13"/>
      <c r="KMS13"/>
      <c r="KMT13"/>
      <c r="KMU13"/>
      <c r="KMV13"/>
      <c r="KMW13"/>
      <c r="KMX13"/>
      <c r="KMY13"/>
      <c r="KMZ13"/>
      <c r="KNA13"/>
      <c r="KNB13"/>
      <c r="KNC13"/>
      <c r="KND13"/>
      <c r="KNE13"/>
      <c r="KNF13"/>
      <c r="KNG13"/>
      <c r="KNH13"/>
      <c r="KNI13"/>
      <c r="KNJ13"/>
      <c r="KNK13"/>
      <c r="KNL13"/>
      <c r="KNM13"/>
      <c r="KNN13"/>
      <c r="KNO13"/>
      <c r="KNP13"/>
      <c r="KNQ13"/>
      <c r="KNR13"/>
      <c r="KNS13"/>
      <c r="KNT13"/>
      <c r="KNU13"/>
      <c r="KNV13"/>
      <c r="KNW13"/>
      <c r="KNX13"/>
      <c r="KNY13"/>
      <c r="KNZ13"/>
      <c r="KOA13"/>
      <c r="KOB13"/>
      <c r="KOC13"/>
      <c r="KOD13"/>
      <c r="KOE13"/>
      <c r="KOF13"/>
      <c r="KOG13"/>
      <c r="KOH13"/>
      <c r="KOI13"/>
      <c r="KOJ13"/>
      <c r="KOK13"/>
      <c r="KOL13"/>
      <c r="KOM13"/>
      <c r="KON13"/>
      <c r="KOO13"/>
      <c r="KOP13"/>
      <c r="KOQ13"/>
      <c r="KOR13"/>
      <c r="KOS13"/>
      <c r="KOT13"/>
      <c r="KOU13"/>
      <c r="KOV13"/>
      <c r="KOW13"/>
      <c r="KOX13"/>
      <c r="KOY13"/>
      <c r="KOZ13"/>
      <c r="KPA13"/>
      <c r="KPB13"/>
      <c r="KPC13"/>
      <c r="KPD13"/>
      <c r="KPE13"/>
      <c r="KPF13"/>
      <c r="KPG13"/>
      <c r="KPH13"/>
      <c r="KPI13"/>
      <c r="KPJ13"/>
      <c r="KPK13"/>
      <c r="KPL13"/>
      <c r="KPM13"/>
      <c r="KPN13"/>
      <c r="KPO13"/>
      <c r="KPP13"/>
      <c r="KPQ13"/>
      <c r="KPR13"/>
      <c r="KPS13"/>
      <c r="KPT13"/>
      <c r="KPU13"/>
      <c r="KPV13"/>
      <c r="KPW13"/>
      <c r="KPX13"/>
      <c r="KPY13"/>
      <c r="KPZ13"/>
      <c r="KQA13"/>
      <c r="KQB13"/>
      <c r="KQC13"/>
      <c r="KQD13"/>
      <c r="KQE13"/>
      <c r="KQF13"/>
      <c r="KQG13"/>
      <c r="KQH13"/>
      <c r="KQI13"/>
      <c r="KQJ13"/>
      <c r="KQK13"/>
      <c r="KQL13"/>
      <c r="KQM13"/>
      <c r="KQN13"/>
      <c r="KQO13"/>
      <c r="KQP13"/>
      <c r="KQQ13"/>
      <c r="KQR13"/>
      <c r="KQS13"/>
      <c r="KQT13"/>
      <c r="KQU13"/>
      <c r="KQV13"/>
      <c r="KQW13"/>
      <c r="KQX13"/>
      <c r="KQY13"/>
      <c r="KQZ13"/>
      <c r="KRA13"/>
      <c r="KRB13"/>
      <c r="KRC13"/>
      <c r="KRD13"/>
      <c r="KRE13"/>
      <c r="KRF13"/>
      <c r="KRG13"/>
      <c r="KRH13"/>
      <c r="KRI13"/>
      <c r="KRJ13"/>
      <c r="KRK13"/>
      <c r="KRL13"/>
      <c r="KRM13"/>
      <c r="KRN13"/>
      <c r="KRO13"/>
      <c r="KRP13"/>
      <c r="KRQ13"/>
      <c r="KRR13"/>
      <c r="KRS13"/>
      <c r="KRT13"/>
      <c r="KRU13"/>
      <c r="KRV13"/>
      <c r="KRW13"/>
      <c r="KRX13"/>
      <c r="KRY13"/>
      <c r="KRZ13"/>
      <c r="KSA13"/>
      <c r="KSB13"/>
      <c r="KSC13"/>
      <c r="KSD13"/>
      <c r="KSE13"/>
      <c r="KSF13"/>
      <c r="KSG13"/>
      <c r="KSH13"/>
      <c r="KSI13"/>
      <c r="KSJ13"/>
      <c r="KSK13"/>
      <c r="KSL13"/>
      <c r="KSM13"/>
      <c r="KSN13"/>
      <c r="KSO13"/>
      <c r="KSP13"/>
      <c r="KSQ13"/>
      <c r="KSR13"/>
      <c r="KSS13"/>
      <c r="KST13"/>
      <c r="KSU13"/>
      <c r="KSV13"/>
      <c r="KSW13"/>
      <c r="KSX13"/>
      <c r="KSY13"/>
      <c r="KSZ13"/>
      <c r="KTA13"/>
      <c r="KTB13"/>
      <c r="KTC13"/>
      <c r="KTD13"/>
      <c r="KTE13"/>
      <c r="KTF13"/>
      <c r="KTG13"/>
      <c r="KTH13"/>
      <c r="KTI13"/>
      <c r="KTJ13"/>
      <c r="KTK13"/>
      <c r="KTL13"/>
      <c r="KTM13"/>
      <c r="KTN13"/>
      <c r="KTO13"/>
      <c r="KTP13"/>
      <c r="KTQ13"/>
      <c r="KTR13"/>
      <c r="KTS13"/>
      <c r="KTT13"/>
      <c r="KTU13"/>
      <c r="KTV13"/>
      <c r="KTW13"/>
      <c r="KTX13"/>
      <c r="KTY13"/>
      <c r="KTZ13"/>
      <c r="KUA13"/>
      <c r="KUB13"/>
      <c r="KUC13"/>
      <c r="KUD13"/>
      <c r="KUE13"/>
      <c r="KUF13"/>
      <c r="KUG13"/>
      <c r="KUH13"/>
      <c r="KUI13"/>
      <c r="KUJ13"/>
      <c r="KUK13"/>
      <c r="KUL13"/>
      <c r="KUM13"/>
      <c r="KUN13"/>
      <c r="KUO13"/>
      <c r="KUP13"/>
      <c r="KUQ13"/>
      <c r="KUR13"/>
      <c r="KUS13"/>
      <c r="KUT13"/>
      <c r="KUU13"/>
      <c r="KUV13"/>
      <c r="KUW13"/>
      <c r="KUX13"/>
      <c r="KUY13"/>
      <c r="KUZ13"/>
      <c r="KVA13"/>
      <c r="KVB13"/>
      <c r="KVC13"/>
      <c r="KVD13"/>
      <c r="KVE13"/>
      <c r="KVF13"/>
      <c r="KVG13"/>
      <c r="KVH13"/>
      <c r="KVI13"/>
      <c r="KVJ13"/>
      <c r="KVK13"/>
      <c r="KVL13"/>
      <c r="KVM13"/>
      <c r="KVN13"/>
      <c r="KVO13"/>
      <c r="KVP13"/>
      <c r="KVQ13"/>
      <c r="KVR13"/>
      <c r="KVS13"/>
      <c r="KVT13"/>
      <c r="KVU13"/>
      <c r="KVV13"/>
      <c r="KVW13"/>
      <c r="KVX13"/>
      <c r="KVY13"/>
      <c r="KVZ13"/>
      <c r="KWA13"/>
      <c r="KWB13"/>
      <c r="KWC13"/>
      <c r="KWD13"/>
      <c r="KWE13"/>
      <c r="KWF13"/>
      <c r="KWG13"/>
      <c r="KWH13"/>
      <c r="KWI13"/>
      <c r="KWJ13"/>
      <c r="KWK13"/>
      <c r="KWL13"/>
      <c r="KWM13"/>
      <c r="KWN13"/>
      <c r="KWO13"/>
      <c r="KWP13"/>
      <c r="KWQ13"/>
      <c r="KWR13"/>
      <c r="KWS13"/>
      <c r="KWT13"/>
      <c r="KWU13"/>
      <c r="KWV13"/>
      <c r="KWW13"/>
      <c r="KWX13"/>
      <c r="KWY13"/>
      <c r="KWZ13"/>
      <c r="KXA13"/>
      <c r="KXB13"/>
      <c r="KXC13"/>
      <c r="KXD13"/>
      <c r="KXE13"/>
      <c r="KXF13"/>
      <c r="KXG13"/>
      <c r="KXH13"/>
      <c r="KXI13"/>
      <c r="KXJ13"/>
      <c r="KXK13"/>
      <c r="KXL13"/>
      <c r="KXM13"/>
      <c r="KXN13"/>
      <c r="KXO13"/>
      <c r="KXP13"/>
      <c r="KXQ13"/>
      <c r="KXR13"/>
      <c r="KXS13"/>
      <c r="KXT13"/>
      <c r="KXU13"/>
      <c r="KXV13"/>
      <c r="KXW13"/>
      <c r="KXX13"/>
      <c r="KXY13"/>
      <c r="KXZ13"/>
      <c r="KYA13"/>
      <c r="KYB13"/>
      <c r="KYC13"/>
      <c r="KYD13"/>
      <c r="KYE13"/>
      <c r="KYF13"/>
      <c r="KYG13"/>
      <c r="KYH13"/>
      <c r="KYI13"/>
      <c r="KYJ13"/>
      <c r="KYK13"/>
      <c r="KYL13"/>
      <c r="KYM13"/>
      <c r="KYN13"/>
      <c r="KYO13"/>
      <c r="KYP13"/>
      <c r="KYQ13"/>
      <c r="KYR13"/>
      <c r="KYS13"/>
      <c r="KYT13"/>
      <c r="KYU13"/>
      <c r="KYV13"/>
      <c r="KYW13"/>
      <c r="KYX13"/>
      <c r="KYY13"/>
      <c r="KYZ13"/>
      <c r="KZA13"/>
      <c r="KZB13"/>
      <c r="KZC13"/>
      <c r="KZD13"/>
      <c r="KZE13"/>
      <c r="KZF13"/>
      <c r="KZG13"/>
      <c r="KZH13"/>
      <c r="KZI13"/>
      <c r="KZJ13"/>
      <c r="KZK13"/>
      <c r="KZL13"/>
      <c r="KZM13"/>
      <c r="KZN13"/>
      <c r="KZO13"/>
      <c r="KZP13"/>
      <c r="KZQ13"/>
      <c r="KZR13"/>
      <c r="KZS13"/>
      <c r="KZT13"/>
      <c r="KZU13"/>
      <c r="KZV13"/>
      <c r="KZW13"/>
      <c r="KZX13"/>
      <c r="KZY13"/>
      <c r="KZZ13"/>
      <c r="LAA13"/>
      <c r="LAB13"/>
      <c r="LAC13"/>
      <c r="LAD13"/>
      <c r="LAE13"/>
      <c r="LAF13"/>
      <c r="LAG13"/>
      <c r="LAH13"/>
      <c r="LAI13"/>
      <c r="LAJ13"/>
      <c r="LAK13"/>
      <c r="LAL13"/>
      <c r="LAM13"/>
      <c r="LAN13"/>
      <c r="LAO13"/>
      <c r="LAP13"/>
      <c r="LAQ13"/>
      <c r="LAR13"/>
      <c r="LAS13"/>
      <c r="LAT13"/>
      <c r="LAU13"/>
      <c r="LAV13"/>
      <c r="LAW13"/>
      <c r="LAX13"/>
      <c r="LAY13"/>
      <c r="LAZ13"/>
      <c r="LBA13"/>
      <c r="LBB13"/>
      <c r="LBC13"/>
      <c r="LBD13"/>
      <c r="LBE13"/>
      <c r="LBF13"/>
      <c r="LBG13"/>
      <c r="LBH13"/>
      <c r="LBI13"/>
      <c r="LBJ13"/>
      <c r="LBK13"/>
      <c r="LBL13"/>
      <c r="LBM13"/>
      <c r="LBN13"/>
      <c r="LBO13"/>
      <c r="LBP13"/>
      <c r="LBQ13"/>
      <c r="LBR13"/>
      <c r="LBS13"/>
      <c r="LBT13"/>
      <c r="LBU13"/>
      <c r="LBV13"/>
      <c r="LBW13"/>
      <c r="LBX13"/>
      <c r="LBY13"/>
      <c r="LBZ13"/>
      <c r="LCA13"/>
      <c r="LCB13"/>
      <c r="LCC13"/>
      <c r="LCD13"/>
      <c r="LCE13"/>
      <c r="LCF13"/>
      <c r="LCG13"/>
      <c r="LCH13"/>
      <c r="LCI13"/>
      <c r="LCJ13"/>
      <c r="LCK13"/>
      <c r="LCL13"/>
      <c r="LCM13"/>
      <c r="LCN13"/>
      <c r="LCO13"/>
      <c r="LCP13"/>
      <c r="LCQ13"/>
      <c r="LCR13"/>
      <c r="LCS13"/>
      <c r="LCT13"/>
      <c r="LCU13"/>
      <c r="LCV13"/>
      <c r="LCW13"/>
      <c r="LCX13"/>
      <c r="LCY13"/>
      <c r="LCZ13"/>
      <c r="LDA13"/>
      <c r="LDB13"/>
      <c r="LDC13"/>
      <c r="LDD13"/>
      <c r="LDE13"/>
      <c r="LDF13"/>
      <c r="LDG13"/>
      <c r="LDH13"/>
      <c r="LDI13"/>
      <c r="LDJ13"/>
      <c r="LDK13"/>
      <c r="LDL13"/>
      <c r="LDM13"/>
      <c r="LDN13"/>
      <c r="LDO13"/>
      <c r="LDP13"/>
      <c r="LDQ13"/>
      <c r="LDR13"/>
      <c r="LDS13"/>
      <c r="LDT13"/>
      <c r="LDU13"/>
      <c r="LDV13"/>
      <c r="LDW13"/>
      <c r="LDX13"/>
      <c r="LDY13"/>
      <c r="LDZ13"/>
      <c r="LEA13"/>
      <c r="LEB13"/>
      <c r="LEC13"/>
      <c r="LED13"/>
      <c r="LEE13"/>
      <c r="LEF13"/>
      <c r="LEG13"/>
      <c r="LEH13"/>
      <c r="LEI13"/>
      <c r="LEJ13"/>
      <c r="LEK13"/>
      <c r="LEL13"/>
      <c r="LEM13"/>
      <c r="LEN13"/>
      <c r="LEO13"/>
      <c r="LEP13"/>
      <c r="LEQ13"/>
      <c r="LER13"/>
      <c r="LES13"/>
      <c r="LET13"/>
      <c r="LEU13"/>
      <c r="LEV13"/>
      <c r="LEW13"/>
      <c r="LEX13"/>
      <c r="LEY13"/>
      <c r="LEZ13"/>
      <c r="LFA13"/>
      <c r="LFB13"/>
      <c r="LFC13"/>
      <c r="LFD13"/>
      <c r="LFE13"/>
      <c r="LFF13"/>
      <c r="LFG13"/>
      <c r="LFH13"/>
      <c r="LFI13"/>
      <c r="LFJ13"/>
      <c r="LFK13"/>
      <c r="LFL13"/>
      <c r="LFM13"/>
      <c r="LFN13"/>
      <c r="LFO13"/>
      <c r="LFP13"/>
      <c r="LFQ13"/>
      <c r="LFR13"/>
      <c r="LFS13"/>
      <c r="LFT13"/>
      <c r="LFU13"/>
      <c r="LFV13"/>
      <c r="LFW13"/>
      <c r="LFX13"/>
      <c r="LFY13"/>
      <c r="LFZ13"/>
      <c r="LGA13"/>
      <c r="LGB13"/>
      <c r="LGC13"/>
      <c r="LGD13"/>
      <c r="LGE13"/>
      <c r="LGF13"/>
      <c r="LGG13"/>
      <c r="LGH13"/>
      <c r="LGI13"/>
      <c r="LGJ13"/>
      <c r="LGK13"/>
      <c r="LGL13"/>
      <c r="LGM13"/>
      <c r="LGN13"/>
      <c r="LGO13"/>
      <c r="LGP13"/>
      <c r="LGQ13"/>
      <c r="LGR13"/>
      <c r="LGS13"/>
      <c r="LGT13"/>
      <c r="LGU13"/>
      <c r="LGV13"/>
      <c r="LGW13"/>
      <c r="LGX13"/>
      <c r="LGY13"/>
      <c r="LGZ13"/>
      <c r="LHA13"/>
      <c r="LHB13"/>
      <c r="LHC13"/>
      <c r="LHD13"/>
      <c r="LHE13"/>
      <c r="LHF13"/>
      <c r="LHG13"/>
      <c r="LHH13"/>
      <c r="LHI13"/>
      <c r="LHJ13"/>
      <c r="LHK13"/>
      <c r="LHL13"/>
      <c r="LHM13"/>
      <c r="LHN13"/>
      <c r="LHO13"/>
      <c r="LHP13"/>
      <c r="LHQ13"/>
      <c r="LHR13"/>
      <c r="LHS13"/>
      <c r="LHT13"/>
      <c r="LHU13"/>
      <c r="LHV13"/>
      <c r="LHW13"/>
      <c r="LHX13"/>
      <c r="LHY13"/>
      <c r="LHZ13"/>
      <c r="LIA13"/>
      <c r="LIB13"/>
      <c r="LIC13"/>
      <c r="LID13"/>
      <c r="LIE13"/>
      <c r="LIF13"/>
      <c r="LIG13"/>
      <c r="LIH13"/>
      <c r="LII13"/>
      <c r="LIJ13"/>
      <c r="LIK13"/>
      <c r="LIL13"/>
      <c r="LIM13"/>
      <c r="LIN13"/>
      <c r="LIO13"/>
      <c r="LIP13"/>
      <c r="LIQ13"/>
      <c r="LIR13"/>
      <c r="LIS13"/>
      <c r="LIT13"/>
      <c r="LIU13"/>
      <c r="LIV13"/>
      <c r="LIW13"/>
      <c r="LIX13"/>
      <c r="LIY13"/>
      <c r="LIZ13"/>
      <c r="LJA13"/>
      <c r="LJB13"/>
      <c r="LJC13"/>
      <c r="LJD13"/>
      <c r="LJE13"/>
      <c r="LJF13"/>
      <c r="LJG13"/>
      <c r="LJH13"/>
      <c r="LJI13"/>
      <c r="LJJ13"/>
      <c r="LJK13"/>
      <c r="LJL13"/>
      <c r="LJM13"/>
      <c r="LJN13"/>
      <c r="LJO13"/>
      <c r="LJP13"/>
      <c r="LJQ13"/>
      <c r="LJR13"/>
      <c r="LJS13"/>
      <c r="LJT13"/>
      <c r="LJU13"/>
      <c r="LJV13"/>
      <c r="LJW13"/>
      <c r="LJX13"/>
      <c r="LJY13"/>
      <c r="LJZ13"/>
      <c r="LKA13"/>
      <c r="LKB13"/>
      <c r="LKC13"/>
      <c r="LKD13"/>
      <c r="LKE13"/>
      <c r="LKF13"/>
      <c r="LKG13"/>
      <c r="LKH13"/>
      <c r="LKI13"/>
      <c r="LKJ13"/>
      <c r="LKK13"/>
      <c r="LKL13"/>
      <c r="LKM13"/>
      <c r="LKN13"/>
      <c r="LKO13"/>
      <c r="LKP13"/>
      <c r="LKQ13"/>
      <c r="LKR13"/>
      <c r="LKS13"/>
      <c r="LKT13"/>
      <c r="LKU13"/>
      <c r="LKV13"/>
      <c r="LKW13"/>
      <c r="LKX13"/>
      <c r="LKY13"/>
      <c r="LKZ13"/>
      <c r="LLA13"/>
      <c r="LLB13"/>
      <c r="LLC13"/>
      <c r="LLD13"/>
      <c r="LLE13"/>
      <c r="LLF13"/>
      <c r="LLG13"/>
      <c r="LLH13"/>
      <c r="LLI13"/>
      <c r="LLJ13"/>
      <c r="LLK13"/>
      <c r="LLL13"/>
      <c r="LLM13"/>
      <c r="LLN13"/>
      <c r="LLO13"/>
      <c r="LLP13"/>
      <c r="LLQ13"/>
      <c r="LLR13"/>
      <c r="LLS13"/>
      <c r="LLT13"/>
      <c r="LLU13"/>
      <c r="LLV13"/>
      <c r="LLW13"/>
      <c r="LLX13"/>
      <c r="LLY13"/>
      <c r="LLZ13"/>
      <c r="LMA13"/>
      <c r="LMB13"/>
      <c r="LMC13"/>
      <c r="LMD13"/>
      <c r="LME13"/>
      <c r="LMF13"/>
      <c r="LMG13"/>
      <c r="LMH13"/>
      <c r="LMI13"/>
      <c r="LMJ13"/>
      <c r="LMK13"/>
      <c r="LML13"/>
      <c r="LMM13"/>
      <c r="LMN13"/>
      <c r="LMO13"/>
      <c r="LMP13"/>
      <c r="LMQ13"/>
      <c r="LMR13"/>
      <c r="LMS13"/>
      <c r="LMT13"/>
      <c r="LMU13"/>
      <c r="LMV13"/>
      <c r="LMW13"/>
      <c r="LMX13"/>
      <c r="LMY13"/>
      <c r="LMZ13"/>
      <c r="LNA13"/>
      <c r="LNB13"/>
      <c r="LNC13"/>
      <c r="LND13"/>
      <c r="LNE13"/>
      <c r="LNF13"/>
      <c r="LNG13"/>
      <c r="LNH13"/>
      <c r="LNI13"/>
      <c r="LNJ13"/>
      <c r="LNK13"/>
      <c r="LNL13"/>
      <c r="LNM13"/>
      <c r="LNN13"/>
      <c r="LNO13"/>
      <c r="LNP13"/>
      <c r="LNQ13"/>
      <c r="LNR13"/>
      <c r="LNS13"/>
      <c r="LNT13"/>
      <c r="LNU13"/>
      <c r="LNV13"/>
      <c r="LNW13"/>
      <c r="LNX13"/>
      <c r="LNY13"/>
      <c r="LNZ13"/>
      <c r="LOA13"/>
      <c r="LOB13"/>
      <c r="LOC13"/>
      <c r="LOD13"/>
      <c r="LOE13"/>
      <c r="LOF13"/>
      <c r="LOG13"/>
      <c r="LOH13"/>
      <c r="LOI13"/>
      <c r="LOJ13"/>
      <c r="LOK13"/>
      <c r="LOL13"/>
      <c r="LOM13"/>
      <c r="LON13"/>
      <c r="LOO13"/>
      <c r="LOP13"/>
      <c r="LOQ13"/>
      <c r="LOR13"/>
      <c r="LOS13"/>
      <c r="LOT13"/>
      <c r="LOU13"/>
      <c r="LOV13"/>
      <c r="LOW13"/>
      <c r="LOX13"/>
      <c r="LOY13"/>
      <c r="LOZ13"/>
      <c r="LPA13"/>
      <c r="LPB13"/>
      <c r="LPC13"/>
      <c r="LPD13"/>
      <c r="LPE13"/>
      <c r="LPF13"/>
      <c r="LPG13"/>
      <c r="LPH13"/>
      <c r="LPI13"/>
      <c r="LPJ13"/>
      <c r="LPK13"/>
      <c r="LPL13"/>
      <c r="LPM13"/>
      <c r="LPN13"/>
      <c r="LPO13"/>
      <c r="LPP13"/>
      <c r="LPQ13"/>
      <c r="LPR13"/>
      <c r="LPS13"/>
      <c r="LPT13"/>
      <c r="LPU13"/>
      <c r="LPV13"/>
      <c r="LPW13"/>
      <c r="LPX13"/>
      <c r="LPY13"/>
      <c r="LPZ13"/>
      <c r="LQA13"/>
      <c r="LQB13"/>
      <c r="LQC13"/>
      <c r="LQD13"/>
      <c r="LQE13"/>
      <c r="LQF13"/>
      <c r="LQG13"/>
      <c r="LQH13"/>
      <c r="LQI13"/>
      <c r="LQJ13"/>
      <c r="LQK13"/>
      <c r="LQL13"/>
      <c r="LQM13"/>
      <c r="LQN13"/>
      <c r="LQO13"/>
      <c r="LQP13"/>
      <c r="LQQ13"/>
      <c r="LQR13"/>
      <c r="LQS13"/>
      <c r="LQT13"/>
      <c r="LQU13"/>
      <c r="LQV13"/>
      <c r="LQW13"/>
      <c r="LQX13"/>
      <c r="LQY13"/>
      <c r="LQZ13"/>
      <c r="LRA13"/>
      <c r="LRB13"/>
      <c r="LRC13"/>
      <c r="LRD13"/>
      <c r="LRE13"/>
      <c r="LRF13"/>
      <c r="LRG13"/>
      <c r="LRH13"/>
      <c r="LRI13"/>
      <c r="LRJ13"/>
      <c r="LRK13"/>
      <c r="LRL13"/>
      <c r="LRM13"/>
      <c r="LRN13"/>
      <c r="LRO13"/>
      <c r="LRP13"/>
      <c r="LRQ13"/>
      <c r="LRR13"/>
      <c r="LRS13"/>
      <c r="LRT13"/>
      <c r="LRU13"/>
      <c r="LRV13"/>
      <c r="LRW13"/>
      <c r="LRX13"/>
      <c r="LRY13"/>
      <c r="LRZ13"/>
      <c r="LSA13"/>
      <c r="LSB13"/>
      <c r="LSC13"/>
      <c r="LSD13"/>
      <c r="LSE13"/>
      <c r="LSF13"/>
      <c r="LSG13"/>
      <c r="LSH13"/>
      <c r="LSI13"/>
      <c r="LSJ13"/>
      <c r="LSK13"/>
      <c r="LSL13"/>
      <c r="LSM13"/>
      <c r="LSN13"/>
      <c r="LSO13"/>
      <c r="LSP13"/>
      <c r="LSQ13"/>
      <c r="LSR13"/>
      <c r="LSS13"/>
      <c r="LST13"/>
      <c r="LSU13"/>
      <c r="LSV13"/>
      <c r="LSW13"/>
      <c r="LSX13"/>
      <c r="LSY13"/>
      <c r="LSZ13"/>
      <c r="LTA13"/>
      <c r="LTB13"/>
      <c r="LTC13"/>
      <c r="LTD13"/>
      <c r="LTE13"/>
      <c r="LTF13"/>
      <c r="LTG13"/>
      <c r="LTH13"/>
      <c r="LTI13"/>
      <c r="LTJ13"/>
      <c r="LTK13"/>
      <c r="LTL13"/>
      <c r="LTM13"/>
      <c r="LTN13"/>
      <c r="LTO13"/>
      <c r="LTP13"/>
      <c r="LTQ13"/>
      <c r="LTR13"/>
      <c r="LTS13"/>
      <c r="LTT13"/>
      <c r="LTU13"/>
      <c r="LTV13"/>
      <c r="LTW13"/>
      <c r="LTX13"/>
      <c r="LTY13"/>
      <c r="LTZ13"/>
      <c r="LUA13"/>
      <c r="LUB13"/>
      <c r="LUC13"/>
      <c r="LUD13"/>
      <c r="LUE13"/>
      <c r="LUF13"/>
      <c r="LUG13"/>
      <c r="LUH13"/>
      <c r="LUI13"/>
      <c r="LUJ13"/>
      <c r="LUK13"/>
      <c r="LUL13"/>
      <c r="LUM13"/>
      <c r="LUN13"/>
      <c r="LUO13"/>
      <c r="LUP13"/>
      <c r="LUQ13"/>
      <c r="LUR13"/>
      <c r="LUS13"/>
      <c r="LUT13"/>
      <c r="LUU13"/>
      <c r="LUV13"/>
      <c r="LUW13"/>
      <c r="LUX13"/>
      <c r="LUY13"/>
      <c r="LUZ13"/>
      <c r="LVA13"/>
      <c r="LVB13"/>
      <c r="LVC13"/>
      <c r="LVD13"/>
      <c r="LVE13"/>
      <c r="LVF13"/>
      <c r="LVG13"/>
      <c r="LVH13"/>
      <c r="LVI13"/>
      <c r="LVJ13"/>
      <c r="LVK13"/>
      <c r="LVL13"/>
      <c r="LVM13"/>
      <c r="LVN13"/>
      <c r="LVO13"/>
      <c r="LVP13"/>
      <c r="LVQ13"/>
      <c r="LVR13"/>
      <c r="LVS13"/>
      <c r="LVT13"/>
      <c r="LVU13"/>
      <c r="LVV13"/>
      <c r="LVW13"/>
      <c r="LVX13"/>
      <c r="LVY13"/>
      <c r="LVZ13"/>
      <c r="LWA13"/>
      <c r="LWB13"/>
      <c r="LWC13"/>
      <c r="LWD13"/>
      <c r="LWE13"/>
      <c r="LWF13"/>
      <c r="LWG13"/>
      <c r="LWH13"/>
      <c r="LWI13"/>
      <c r="LWJ13"/>
      <c r="LWK13"/>
      <c r="LWL13"/>
      <c r="LWM13"/>
      <c r="LWN13"/>
      <c r="LWO13"/>
      <c r="LWP13"/>
      <c r="LWQ13"/>
      <c r="LWR13"/>
      <c r="LWS13"/>
      <c r="LWT13"/>
      <c r="LWU13"/>
      <c r="LWV13"/>
      <c r="LWW13"/>
      <c r="LWX13"/>
      <c r="LWY13"/>
      <c r="LWZ13"/>
      <c r="LXA13"/>
      <c r="LXB13"/>
      <c r="LXC13"/>
      <c r="LXD13"/>
      <c r="LXE13"/>
      <c r="LXF13"/>
      <c r="LXG13"/>
      <c r="LXH13"/>
      <c r="LXI13"/>
      <c r="LXJ13"/>
      <c r="LXK13"/>
      <c r="LXL13"/>
      <c r="LXM13"/>
      <c r="LXN13"/>
      <c r="LXO13"/>
      <c r="LXP13"/>
      <c r="LXQ13"/>
      <c r="LXR13"/>
      <c r="LXS13"/>
      <c r="LXT13"/>
      <c r="LXU13"/>
      <c r="LXV13"/>
      <c r="LXW13"/>
      <c r="LXX13"/>
      <c r="LXY13"/>
      <c r="LXZ13"/>
      <c r="LYA13"/>
      <c r="LYB13"/>
      <c r="LYC13"/>
      <c r="LYD13"/>
      <c r="LYE13"/>
      <c r="LYF13"/>
      <c r="LYG13"/>
      <c r="LYH13"/>
      <c r="LYI13"/>
      <c r="LYJ13"/>
      <c r="LYK13"/>
      <c r="LYL13"/>
      <c r="LYM13"/>
      <c r="LYN13"/>
      <c r="LYO13"/>
      <c r="LYP13"/>
      <c r="LYQ13"/>
      <c r="LYR13"/>
      <c r="LYS13"/>
      <c r="LYT13"/>
      <c r="LYU13"/>
      <c r="LYV13"/>
      <c r="LYW13"/>
      <c r="LYX13"/>
      <c r="LYY13"/>
      <c r="LYZ13"/>
      <c r="LZA13"/>
      <c r="LZB13"/>
      <c r="LZC13"/>
      <c r="LZD13"/>
      <c r="LZE13"/>
      <c r="LZF13"/>
      <c r="LZG13"/>
      <c r="LZH13"/>
      <c r="LZI13"/>
      <c r="LZJ13"/>
      <c r="LZK13"/>
      <c r="LZL13"/>
      <c r="LZM13"/>
      <c r="LZN13"/>
      <c r="LZO13"/>
      <c r="LZP13"/>
      <c r="LZQ13"/>
      <c r="LZR13"/>
      <c r="LZS13"/>
      <c r="LZT13"/>
      <c r="LZU13"/>
      <c r="LZV13"/>
      <c r="LZW13"/>
      <c r="LZX13"/>
      <c r="LZY13"/>
      <c r="LZZ13"/>
      <c r="MAA13"/>
      <c r="MAB13"/>
      <c r="MAC13"/>
      <c r="MAD13"/>
      <c r="MAE13"/>
      <c r="MAF13"/>
      <c r="MAG13"/>
      <c r="MAH13"/>
      <c r="MAI13"/>
      <c r="MAJ13"/>
      <c r="MAK13"/>
      <c r="MAL13"/>
      <c r="MAM13"/>
      <c r="MAN13"/>
      <c r="MAO13"/>
      <c r="MAP13"/>
      <c r="MAQ13"/>
      <c r="MAR13"/>
      <c r="MAS13"/>
      <c r="MAT13"/>
      <c r="MAU13"/>
      <c r="MAV13"/>
      <c r="MAW13"/>
      <c r="MAX13"/>
      <c r="MAY13"/>
      <c r="MAZ13"/>
      <c r="MBA13"/>
      <c r="MBB13"/>
      <c r="MBC13"/>
      <c r="MBD13"/>
      <c r="MBE13"/>
      <c r="MBF13"/>
      <c r="MBG13"/>
      <c r="MBH13"/>
      <c r="MBI13"/>
      <c r="MBJ13"/>
      <c r="MBK13"/>
      <c r="MBL13"/>
      <c r="MBM13"/>
      <c r="MBN13"/>
      <c r="MBO13"/>
      <c r="MBP13"/>
      <c r="MBQ13"/>
      <c r="MBR13"/>
      <c r="MBS13"/>
      <c r="MBT13"/>
      <c r="MBU13"/>
      <c r="MBV13"/>
      <c r="MBW13"/>
      <c r="MBX13"/>
      <c r="MBY13"/>
      <c r="MBZ13"/>
      <c r="MCA13"/>
      <c r="MCB13"/>
      <c r="MCC13"/>
      <c r="MCD13"/>
      <c r="MCE13"/>
      <c r="MCF13"/>
      <c r="MCG13"/>
      <c r="MCH13"/>
      <c r="MCI13"/>
      <c r="MCJ13"/>
      <c r="MCK13"/>
      <c r="MCL13"/>
      <c r="MCM13"/>
      <c r="MCN13"/>
      <c r="MCO13"/>
      <c r="MCP13"/>
      <c r="MCQ13"/>
      <c r="MCR13"/>
      <c r="MCS13"/>
      <c r="MCT13"/>
      <c r="MCU13"/>
      <c r="MCV13"/>
      <c r="MCW13"/>
      <c r="MCX13"/>
      <c r="MCY13"/>
      <c r="MCZ13"/>
      <c r="MDA13"/>
      <c r="MDB13"/>
      <c r="MDC13"/>
      <c r="MDD13"/>
      <c r="MDE13"/>
      <c r="MDF13"/>
      <c r="MDG13"/>
      <c r="MDH13"/>
      <c r="MDI13"/>
      <c r="MDJ13"/>
      <c r="MDK13"/>
      <c r="MDL13"/>
      <c r="MDM13"/>
      <c r="MDN13"/>
      <c r="MDO13"/>
      <c r="MDP13"/>
      <c r="MDQ13"/>
      <c r="MDR13"/>
      <c r="MDS13"/>
      <c r="MDT13"/>
      <c r="MDU13"/>
      <c r="MDV13"/>
      <c r="MDW13"/>
      <c r="MDX13"/>
      <c r="MDY13"/>
      <c r="MDZ13"/>
      <c r="MEA13"/>
      <c r="MEB13"/>
      <c r="MEC13"/>
      <c r="MED13"/>
      <c r="MEE13"/>
      <c r="MEF13"/>
      <c r="MEG13"/>
      <c r="MEH13"/>
      <c r="MEI13"/>
      <c r="MEJ13"/>
      <c r="MEK13"/>
      <c r="MEL13"/>
      <c r="MEM13"/>
      <c r="MEN13"/>
      <c r="MEO13"/>
      <c r="MEP13"/>
      <c r="MEQ13"/>
      <c r="MER13"/>
      <c r="MES13"/>
      <c r="MET13"/>
      <c r="MEU13"/>
      <c r="MEV13"/>
      <c r="MEW13"/>
      <c r="MEX13"/>
      <c r="MEY13"/>
      <c r="MEZ13"/>
      <c r="MFA13"/>
      <c r="MFB13"/>
      <c r="MFC13"/>
      <c r="MFD13"/>
      <c r="MFE13"/>
      <c r="MFF13"/>
      <c r="MFG13"/>
      <c r="MFH13"/>
      <c r="MFI13"/>
      <c r="MFJ13"/>
      <c r="MFK13"/>
      <c r="MFL13"/>
      <c r="MFM13"/>
      <c r="MFN13"/>
      <c r="MFO13"/>
      <c r="MFP13"/>
      <c r="MFQ13"/>
      <c r="MFR13"/>
      <c r="MFS13"/>
      <c r="MFT13"/>
      <c r="MFU13"/>
      <c r="MFV13"/>
      <c r="MFW13"/>
      <c r="MFX13"/>
      <c r="MFY13"/>
      <c r="MFZ13"/>
      <c r="MGA13"/>
      <c r="MGB13"/>
      <c r="MGC13"/>
      <c r="MGD13"/>
      <c r="MGE13"/>
      <c r="MGF13"/>
      <c r="MGG13"/>
      <c r="MGH13"/>
      <c r="MGI13"/>
      <c r="MGJ13"/>
      <c r="MGK13"/>
      <c r="MGL13"/>
      <c r="MGM13"/>
      <c r="MGN13"/>
      <c r="MGO13"/>
      <c r="MGP13"/>
      <c r="MGQ13"/>
      <c r="MGR13"/>
      <c r="MGS13"/>
      <c r="MGT13"/>
      <c r="MGU13"/>
      <c r="MGV13"/>
      <c r="MGW13"/>
      <c r="MGX13"/>
      <c r="MGY13"/>
      <c r="MGZ13"/>
      <c r="MHA13"/>
      <c r="MHB13"/>
      <c r="MHC13"/>
      <c r="MHD13"/>
      <c r="MHE13"/>
      <c r="MHF13"/>
      <c r="MHG13"/>
      <c r="MHH13"/>
      <c r="MHI13"/>
      <c r="MHJ13"/>
      <c r="MHK13"/>
      <c r="MHL13"/>
      <c r="MHM13"/>
      <c r="MHN13"/>
      <c r="MHO13"/>
      <c r="MHP13"/>
      <c r="MHQ13"/>
      <c r="MHR13"/>
      <c r="MHS13"/>
      <c r="MHT13"/>
      <c r="MHU13"/>
      <c r="MHV13"/>
      <c r="MHW13"/>
      <c r="MHX13"/>
      <c r="MHY13"/>
      <c r="MHZ13"/>
      <c r="MIA13"/>
      <c r="MIB13"/>
      <c r="MIC13"/>
      <c r="MID13"/>
      <c r="MIE13"/>
      <c r="MIF13"/>
      <c r="MIG13"/>
      <c r="MIH13"/>
      <c r="MII13"/>
      <c r="MIJ13"/>
      <c r="MIK13"/>
      <c r="MIL13"/>
      <c r="MIM13"/>
      <c r="MIN13"/>
      <c r="MIO13"/>
      <c r="MIP13"/>
      <c r="MIQ13"/>
      <c r="MIR13"/>
      <c r="MIS13"/>
      <c r="MIT13"/>
      <c r="MIU13"/>
      <c r="MIV13"/>
      <c r="MIW13"/>
      <c r="MIX13"/>
      <c r="MIY13"/>
      <c r="MIZ13"/>
      <c r="MJA13"/>
      <c r="MJB13"/>
      <c r="MJC13"/>
      <c r="MJD13"/>
      <c r="MJE13"/>
      <c r="MJF13"/>
      <c r="MJG13"/>
      <c r="MJH13"/>
      <c r="MJI13"/>
      <c r="MJJ13"/>
      <c r="MJK13"/>
      <c r="MJL13"/>
      <c r="MJM13"/>
      <c r="MJN13"/>
      <c r="MJO13"/>
      <c r="MJP13"/>
      <c r="MJQ13"/>
      <c r="MJR13"/>
      <c r="MJS13"/>
      <c r="MJT13"/>
      <c r="MJU13"/>
      <c r="MJV13"/>
      <c r="MJW13"/>
      <c r="MJX13"/>
      <c r="MJY13"/>
      <c r="MJZ13"/>
      <c r="MKA13"/>
      <c r="MKB13"/>
      <c r="MKC13"/>
      <c r="MKD13"/>
      <c r="MKE13"/>
      <c r="MKF13"/>
      <c r="MKG13"/>
      <c r="MKH13"/>
      <c r="MKI13"/>
      <c r="MKJ13"/>
      <c r="MKK13"/>
      <c r="MKL13"/>
      <c r="MKM13"/>
      <c r="MKN13"/>
      <c r="MKO13"/>
      <c r="MKP13"/>
      <c r="MKQ13"/>
      <c r="MKR13"/>
      <c r="MKS13"/>
      <c r="MKT13"/>
      <c r="MKU13"/>
      <c r="MKV13"/>
      <c r="MKW13"/>
      <c r="MKX13"/>
      <c r="MKY13"/>
      <c r="MKZ13"/>
      <c r="MLA13"/>
      <c r="MLB13"/>
      <c r="MLC13"/>
      <c r="MLD13"/>
      <c r="MLE13"/>
      <c r="MLF13"/>
      <c r="MLG13"/>
      <c r="MLH13"/>
      <c r="MLI13"/>
      <c r="MLJ13"/>
      <c r="MLK13"/>
      <c r="MLL13"/>
      <c r="MLM13"/>
      <c r="MLN13"/>
      <c r="MLO13"/>
      <c r="MLP13"/>
      <c r="MLQ13"/>
      <c r="MLR13"/>
      <c r="MLS13"/>
      <c r="MLT13"/>
      <c r="MLU13"/>
      <c r="MLV13"/>
      <c r="MLW13"/>
      <c r="MLX13"/>
      <c r="MLY13"/>
      <c r="MLZ13"/>
      <c r="MMA13"/>
      <c r="MMB13"/>
      <c r="MMC13"/>
      <c r="MMD13"/>
      <c r="MME13"/>
      <c r="MMF13"/>
      <c r="MMG13"/>
      <c r="MMH13"/>
      <c r="MMI13"/>
      <c r="MMJ13"/>
      <c r="MMK13"/>
      <c r="MML13"/>
      <c r="MMM13"/>
      <c r="MMN13"/>
      <c r="MMO13"/>
      <c r="MMP13"/>
      <c r="MMQ13"/>
      <c r="MMR13"/>
      <c r="MMS13"/>
      <c r="MMT13"/>
      <c r="MMU13"/>
      <c r="MMV13"/>
      <c r="MMW13"/>
      <c r="MMX13"/>
      <c r="MMY13"/>
      <c r="MMZ13"/>
      <c r="MNA13"/>
      <c r="MNB13"/>
      <c r="MNC13"/>
      <c r="MND13"/>
      <c r="MNE13"/>
      <c r="MNF13"/>
      <c r="MNG13"/>
      <c r="MNH13"/>
      <c r="MNI13"/>
      <c r="MNJ13"/>
      <c r="MNK13"/>
      <c r="MNL13"/>
      <c r="MNM13"/>
      <c r="MNN13"/>
      <c r="MNO13"/>
      <c r="MNP13"/>
      <c r="MNQ13"/>
      <c r="MNR13"/>
      <c r="MNS13"/>
      <c r="MNT13"/>
      <c r="MNU13"/>
      <c r="MNV13"/>
      <c r="MNW13"/>
      <c r="MNX13"/>
      <c r="MNY13"/>
      <c r="MNZ13"/>
      <c r="MOA13"/>
      <c r="MOB13"/>
      <c r="MOC13"/>
      <c r="MOD13"/>
      <c r="MOE13"/>
      <c r="MOF13"/>
      <c r="MOG13"/>
      <c r="MOH13"/>
      <c r="MOI13"/>
      <c r="MOJ13"/>
      <c r="MOK13"/>
      <c r="MOL13"/>
      <c r="MOM13"/>
      <c r="MON13"/>
      <c r="MOO13"/>
      <c r="MOP13"/>
      <c r="MOQ13"/>
      <c r="MOR13"/>
      <c r="MOS13"/>
      <c r="MOT13"/>
      <c r="MOU13"/>
      <c r="MOV13"/>
      <c r="MOW13"/>
      <c r="MOX13"/>
      <c r="MOY13"/>
      <c r="MOZ13"/>
      <c r="MPA13"/>
      <c r="MPB13"/>
      <c r="MPC13"/>
      <c r="MPD13"/>
      <c r="MPE13"/>
      <c r="MPF13"/>
      <c r="MPG13"/>
      <c r="MPH13"/>
      <c r="MPI13"/>
      <c r="MPJ13"/>
      <c r="MPK13"/>
      <c r="MPL13"/>
      <c r="MPM13"/>
      <c r="MPN13"/>
      <c r="MPO13"/>
      <c r="MPP13"/>
      <c r="MPQ13"/>
      <c r="MPR13"/>
      <c r="MPS13"/>
      <c r="MPT13"/>
      <c r="MPU13"/>
      <c r="MPV13"/>
      <c r="MPW13"/>
      <c r="MPX13"/>
      <c r="MPY13"/>
      <c r="MPZ13"/>
      <c r="MQA13"/>
      <c r="MQB13"/>
      <c r="MQC13"/>
      <c r="MQD13"/>
      <c r="MQE13"/>
      <c r="MQF13"/>
      <c r="MQG13"/>
      <c r="MQH13"/>
      <c r="MQI13"/>
      <c r="MQJ13"/>
      <c r="MQK13"/>
      <c r="MQL13"/>
      <c r="MQM13"/>
      <c r="MQN13"/>
      <c r="MQO13"/>
      <c r="MQP13"/>
      <c r="MQQ13"/>
      <c r="MQR13"/>
      <c r="MQS13"/>
      <c r="MQT13"/>
      <c r="MQU13"/>
      <c r="MQV13"/>
      <c r="MQW13"/>
      <c r="MQX13"/>
      <c r="MQY13"/>
      <c r="MQZ13"/>
      <c r="MRA13"/>
      <c r="MRB13"/>
      <c r="MRC13"/>
      <c r="MRD13"/>
      <c r="MRE13"/>
      <c r="MRF13"/>
      <c r="MRG13"/>
      <c r="MRH13"/>
      <c r="MRI13"/>
      <c r="MRJ13"/>
      <c r="MRK13"/>
      <c r="MRL13"/>
      <c r="MRM13"/>
      <c r="MRN13"/>
      <c r="MRO13"/>
      <c r="MRP13"/>
      <c r="MRQ13"/>
      <c r="MRR13"/>
      <c r="MRS13"/>
      <c r="MRT13"/>
      <c r="MRU13"/>
      <c r="MRV13"/>
      <c r="MRW13"/>
      <c r="MRX13"/>
      <c r="MRY13"/>
      <c r="MRZ13"/>
      <c r="MSA13"/>
      <c r="MSB13"/>
      <c r="MSC13"/>
      <c r="MSD13"/>
      <c r="MSE13"/>
      <c r="MSF13"/>
      <c r="MSG13"/>
      <c r="MSH13"/>
      <c r="MSI13"/>
      <c r="MSJ13"/>
      <c r="MSK13"/>
      <c r="MSL13"/>
      <c r="MSM13"/>
      <c r="MSN13"/>
      <c r="MSO13"/>
      <c r="MSP13"/>
      <c r="MSQ13"/>
      <c r="MSR13"/>
      <c r="MSS13"/>
      <c r="MST13"/>
      <c r="MSU13"/>
      <c r="MSV13"/>
      <c r="MSW13"/>
      <c r="MSX13"/>
      <c r="MSY13"/>
      <c r="MSZ13"/>
      <c r="MTA13"/>
      <c r="MTB13"/>
      <c r="MTC13"/>
      <c r="MTD13"/>
      <c r="MTE13"/>
      <c r="MTF13"/>
      <c r="MTG13"/>
      <c r="MTH13"/>
      <c r="MTI13"/>
      <c r="MTJ13"/>
      <c r="MTK13"/>
      <c r="MTL13"/>
      <c r="MTM13"/>
      <c r="MTN13"/>
      <c r="MTO13"/>
      <c r="MTP13"/>
      <c r="MTQ13"/>
      <c r="MTR13"/>
      <c r="MTS13"/>
      <c r="MTT13"/>
      <c r="MTU13"/>
      <c r="MTV13"/>
      <c r="MTW13"/>
      <c r="MTX13"/>
      <c r="MTY13"/>
      <c r="MTZ13"/>
      <c r="MUA13"/>
      <c r="MUB13"/>
      <c r="MUC13"/>
      <c r="MUD13"/>
      <c r="MUE13"/>
      <c r="MUF13"/>
      <c r="MUG13"/>
      <c r="MUH13"/>
      <c r="MUI13"/>
      <c r="MUJ13"/>
      <c r="MUK13"/>
      <c r="MUL13"/>
      <c r="MUM13"/>
      <c r="MUN13"/>
      <c r="MUO13"/>
      <c r="MUP13"/>
      <c r="MUQ13"/>
      <c r="MUR13"/>
      <c r="MUS13"/>
      <c r="MUT13"/>
      <c r="MUU13"/>
      <c r="MUV13"/>
      <c r="MUW13"/>
      <c r="MUX13"/>
      <c r="MUY13"/>
      <c r="MUZ13"/>
      <c r="MVA13"/>
      <c r="MVB13"/>
      <c r="MVC13"/>
      <c r="MVD13"/>
      <c r="MVE13"/>
      <c r="MVF13"/>
      <c r="MVG13"/>
      <c r="MVH13"/>
      <c r="MVI13"/>
      <c r="MVJ13"/>
      <c r="MVK13"/>
      <c r="MVL13"/>
      <c r="MVM13"/>
      <c r="MVN13"/>
      <c r="MVO13"/>
      <c r="MVP13"/>
      <c r="MVQ13"/>
      <c r="MVR13"/>
      <c r="MVS13"/>
      <c r="MVT13"/>
      <c r="MVU13"/>
      <c r="MVV13"/>
      <c r="MVW13"/>
      <c r="MVX13"/>
      <c r="MVY13"/>
      <c r="MVZ13"/>
      <c r="MWA13"/>
      <c r="MWB13"/>
      <c r="MWC13"/>
      <c r="MWD13"/>
      <c r="MWE13"/>
      <c r="MWF13"/>
      <c r="MWG13"/>
      <c r="MWH13"/>
      <c r="MWI13"/>
      <c r="MWJ13"/>
      <c r="MWK13"/>
      <c r="MWL13"/>
      <c r="MWM13"/>
      <c r="MWN13"/>
      <c r="MWO13"/>
      <c r="MWP13"/>
      <c r="MWQ13"/>
      <c r="MWR13"/>
      <c r="MWS13"/>
      <c r="MWT13"/>
      <c r="MWU13"/>
      <c r="MWV13"/>
      <c r="MWW13"/>
      <c r="MWX13"/>
      <c r="MWY13"/>
      <c r="MWZ13"/>
      <c r="MXA13"/>
      <c r="MXB13"/>
      <c r="MXC13"/>
      <c r="MXD13"/>
      <c r="MXE13"/>
      <c r="MXF13"/>
      <c r="MXG13"/>
      <c r="MXH13"/>
      <c r="MXI13"/>
      <c r="MXJ13"/>
      <c r="MXK13"/>
      <c r="MXL13"/>
      <c r="MXM13"/>
      <c r="MXN13"/>
      <c r="MXO13"/>
      <c r="MXP13"/>
      <c r="MXQ13"/>
      <c r="MXR13"/>
      <c r="MXS13"/>
      <c r="MXT13"/>
      <c r="MXU13"/>
      <c r="MXV13"/>
      <c r="MXW13"/>
      <c r="MXX13"/>
      <c r="MXY13"/>
      <c r="MXZ13"/>
      <c r="MYA13"/>
      <c r="MYB13"/>
      <c r="MYC13"/>
      <c r="MYD13"/>
      <c r="MYE13"/>
      <c r="MYF13"/>
      <c r="MYG13"/>
      <c r="MYH13"/>
      <c r="MYI13"/>
      <c r="MYJ13"/>
      <c r="MYK13"/>
      <c r="MYL13"/>
      <c r="MYM13"/>
      <c r="MYN13"/>
      <c r="MYO13"/>
      <c r="MYP13"/>
      <c r="MYQ13"/>
      <c r="MYR13"/>
      <c r="MYS13"/>
      <c r="MYT13"/>
      <c r="MYU13"/>
      <c r="MYV13"/>
      <c r="MYW13"/>
      <c r="MYX13"/>
      <c r="MYY13"/>
      <c r="MYZ13"/>
      <c r="MZA13"/>
      <c r="MZB13"/>
      <c r="MZC13"/>
      <c r="MZD13"/>
      <c r="MZE13"/>
      <c r="MZF13"/>
      <c r="MZG13"/>
      <c r="MZH13"/>
      <c r="MZI13"/>
      <c r="MZJ13"/>
      <c r="MZK13"/>
      <c r="MZL13"/>
      <c r="MZM13"/>
      <c r="MZN13"/>
      <c r="MZO13"/>
      <c r="MZP13"/>
      <c r="MZQ13"/>
      <c r="MZR13"/>
      <c r="MZS13"/>
      <c r="MZT13"/>
      <c r="MZU13"/>
      <c r="MZV13"/>
      <c r="MZW13"/>
      <c r="MZX13"/>
      <c r="MZY13"/>
      <c r="MZZ13"/>
      <c r="NAA13"/>
      <c r="NAB13"/>
      <c r="NAC13"/>
      <c r="NAD13"/>
      <c r="NAE13"/>
      <c r="NAF13"/>
      <c r="NAG13"/>
      <c r="NAH13"/>
      <c r="NAI13"/>
      <c r="NAJ13"/>
      <c r="NAK13"/>
      <c r="NAL13"/>
      <c r="NAM13"/>
      <c r="NAN13"/>
      <c r="NAO13"/>
      <c r="NAP13"/>
      <c r="NAQ13"/>
      <c r="NAR13"/>
      <c r="NAS13"/>
      <c r="NAT13"/>
      <c r="NAU13"/>
      <c r="NAV13"/>
      <c r="NAW13"/>
      <c r="NAX13"/>
      <c r="NAY13"/>
      <c r="NAZ13"/>
      <c r="NBA13"/>
      <c r="NBB13"/>
      <c r="NBC13"/>
      <c r="NBD13"/>
      <c r="NBE13"/>
      <c r="NBF13"/>
      <c r="NBG13"/>
      <c r="NBH13"/>
      <c r="NBI13"/>
      <c r="NBJ13"/>
      <c r="NBK13"/>
      <c r="NBL13"/>
      <c r="NBM13"/>
      <c r="NBN13"/>
      <c r="NBO13"/>
      <c r="NBP13"/>
      <c r="NBQ13"/>
      <c r="NBR13"/>
      <c r="NBS13"/>
      <c r="NBT13"/>
      <c r="NBU13"/>
      <c r="NBV13"/>
      <c r="NBW13"/>
      <c r="NBX13"/>
      <c r="NBY13"/>
      <c r="NBZ13"/>
      <c r="NCA13"/>
      <c r="NCB13"/>
      <c r="NCC13"/>
      <c r="NCD13"/>
      <c r="NCE13"/>
      <c r="NCF13"/>
      <c r="NCG13"/>
      <c r="NCH13"/>
      <c r="NCI13"/>
      <c r="NCJ13"/>
      <c r="NCK13"/>
      <c r="NCL13"/>
      <c r="NCM13"/>
      <c r="NCN13"/>
      <c r="NCO13"/>
      <c r="NCP13"/>
      <c r="NCQ13"/>
      <c r="NCR13"/>
      <c r="NCS13"/>
      <c r="NCT13"/>
      <c r="NCU13"/>
      <c r="NCV13"/>
      <c r="NCW13"/>
      <c r="NCX13"/>
      <c r="NCY13"/>
      <c r="NCZ13"/>
      <c r="NDA13"/>
      <c r="NDB13"/>
      <c r="NDC13"/>
      <c r="NDD13"/>
      <c r="NDE13"/>
      <c r="NDF13"/>
      <c r="NDG13"/>
      <c r="NDH13"/>
      <c r="NDI13"/>
      <c r="NDJ13"/>
      <c r="NDK13"/>
      <c r="NDL13"/>
      <c r="NDM13"/>
      <c r="NDN13"/>
      <c r="NDO13"/>
      <c r="NDP13"/>
      <c r="NDQ13"/>
      <c r="NDR13"/>
      <c r="NDS13"/>
      <c r="NDT13"/>
      <c r="NDU13"/>
      <c r="NDV13"/>
      <c r="NDW13"/>
      <c r="NDX13"/>
      <c r="NDY13"/>
      <c r="NDZ13"/>
      <c r="NEA13"/>
      <c r="NEB13"/>
      <c r="NEC13"/>
      <c r="NED13"/>
      <c r="NEE13"/>
      <c r="NEF13"/>
      <c r="NEG13"/>
      <c r="NEH13"/>
      <c r="NEI13"/>
      <c r="NEJ13"/>
      <c r="NEK13"/>
      <c r="NEL13"/>
      <c r="NEM13"/>
      <c r="NEN13"/>
      <c r="NEO13"/>
      <c r="NEP13"/>
      <c r="NEQ13"/>
      <c r="NER13"/>
      <c r="NES13"/>
      <c r="NET13"/>
      <c r="NEU13"/>
      <c r="NEV13"/>
      <c r="NEW13"/>
      <c r="NEX13"/>
      <c r="NEY13"/>
      <c r="NEZ13"/>
      <c r="NFA13"/>
      <c r="NFB13"/>
      <c r="NFC13"/>
      <c r="NFD13"/>
      <c r="NFE13"/>
      <c r="NFF13"/>
      <c r="NFG13"/>
      <c r="NFH13"/>
      <c r="NFI13"/>
      <c r="NFJ13"/>
      <c r="NFK13"/>
      <c r="NFL13"/>
      <c r="NFM13"/>
      <c r="NFN13"/>
      <c r="NFO13"/>
      <c r="NFP13"/>
      <c r="NFQ13"/>
      <c r="NFR13"/>
      <c r="NFS13"/>
      <c r="NFT13"/>
      <c r="NFU13"/>
      <c r="NFV13"/>
      <c r="NFW13"/>
      <c r="NFX13"/>
      <c r="NFY13"/>
      <c r="NFZ13"/>
      <c r="NGA13"/>
      <c r="NGB13"/>
      <c r="NGC13"/>
      <c r="NGD13"/>
      <c r="NGE13"/>
      <c r="NGF13"/>
      <c r="NGG13"/>
      <c r="NGH13"/>
      <c r="NGI13"/>
      <c r="NGJ13"/>
      <c r="NGK13"/>
      <c r="NGL13"/>
      <c r="NGM13"/>
      <c r="NGN13"/>
      <c r="NGO13"/>
      <c r="NGP13"/>
      <c r="NGQ13"/>
      <c r="NGR13"/>
      <c r="NGS13"/>
      <c r="NGT13"/>
      <c r="NGU13"/>
      <c r="NGV13"/>
      <c r="NGW13"/>
      <c r="NGX13"/>
      <c r="NGY13"/>
      <c r="NGZ13"/>
      <c r="NHA13"/>
      <c r="NHB13"/>
      <c r="NHC13"/>
      <c r="NHD13"/>
      <c r="NHE13"/>
      <c r="NHF13"/>
      <c r="NHG13"/>
      <c r="NHH13"/>
      <c r="NHI13"/>
      <c r="NHJ13"/>
      <c r="NHK13"/>
      <c r="NHL13"/>
      <c r="NHM13"/>
      <c r="NHN13"/>
      <c r="NHO13"/>
      <c r="NHP13"/>
      <c r="NHQ13"/>
      <c r="NHR13"/>
      <c r="NHS13"/>
      <c r="NHT13"/>
      <c r="NHU13"/>
      <c r="NHV13"/>
      <c r="NHW13"/>
      <c r="NHX13"/>
      <c r="NHY13"/>
      <c r="NHZ13"/>
      <c r="NIA13"/>
      <c r="NIB13"/>
      <c r="NIC13"/>
      <c r="NID13"/>
      <c r="NIE13"/>
      <c r="NIF13"/>
      <c r="NIG13"/>
      <c r="NIH13"/>
      <c r="NII13"/>
      <c r="NIJ13"/>
      <c r="NIK13"/>
      <c r="NIL13"/>
      <c r="NIM13"/>
      <c r="NIN13"/>
      <c r="NIO13"/>
      <c r="NIP13"/>
      <c r="NIQ13"/>
      <c r="NIR13"/>
      <c r="NIS13"/>
      <c r="NIT13"/>
      <c r="NIU13"/>
      <c r="NIV13"/>
      <c r="NIW13"/>
      <c r="NIX13"/>
      <c r="NIY13"/>
      <c r="NIZ13"/>
      <c r="NJA13"/>
      <c r="NJB13"/>
      <c r="NJC13"/>
      <c r="NJD13"/>
      <c r="NJE13"/>
      <c r="NJF13"/>
      <c r="NJG13"/>
      <c r="NJH13"/>
      <c r="NJI13"/>
      <c r="NJJ13"/>
      <c r="NJK13"/>
      <c r="NJL13"/>
      <c r="NJM13"/>
      <c r="NJN13"/>
      <c r="NJO13"/>
      <c r="NJP13"/>
      <c r="NJQ13"/>
      <c r="NJR13"/>
      <c r="NJS13"/>
      <c r="NJT13"/>
      <c r="NJU13"/>
      <c r="NJV13"/>
      <c r="NJW13"/>
      <c r="NJX13"/>
      <c r="NJY13"/>
      <c r="NJZ13"/>
      <c r="NKA13"/>
      <c r="NKB13"/>
      <c r="NKC13"/>
      <c r="NKD13"/>
      <c r="NKE13"/>
      <c r="NKF13"/>
      <c r="NKG13"/>
      <c r="NKH13"/>
      <c r="NKI13"/>
      <c r="NKJ13"/>
      <c r="NKK13"/>
      <c r="NKL13"/>
      <c r="NKM13"/>
      <c r="NKN13"/>
      <c r="NKO13"/>
      <c r="NKP13"/>
      <c r="NKQ13"/>
      <c r="NKR13"/>
      <c r="NKS13"/>
      <c r="NKT13"/>
      <c r="NKU13"/>
      <c r="NKV13"/>
      <c r="NKW13"/>
      <c r="NKX13"/>
      <c r="NKY13"/>
      <c r="NKZ13"/>
      <c r="NLA13"/>
      <c r="NLB13"/>
      <c r="NLC13"/>
      <c r="NLD13"/>
      <c r="NLE13"/>
      <c r="NLF13"/>
      <c r="NLG13"/>
      <c r="NLH13"/>
      <c r="NLI13"/>
      <c r="NLJ13"/>
      <c r="NLK13"/>
      <c r="NLL13"/>
      <c r="NLM13"/>
      <c r="NLN13"/>
      <c r="NLO13"/>
      <c r="NLP13"/>
      <c r="NLQ13"/>
      <c r="NLR13"/>
      <c r="NLS13"/>
      <c r="NLT13"/>
      <c r="NLU13"/>
      <c r="NLV13"/>
      <c r="NLW13"/>
      <c r="NLX13"/>
      <c r="NLY13"/>
      <c r="NLZ13"/>
      <c r="NMA13"/>
      <c r="NMB13"/>
      <c r="NMC13"/>
      <c r="NMD13"/>
      <c r="NME13"/>
      <c r="NMF13"/>
      <c r="NMG13"/>
      <c r="NMH13"/>
      <c r="NMI13"/>
      <c r="NMJ13"/>
      <c r="NMK13"/>
      <c r="NML13"/>
      <c r="NMM13"/>
      <c r="NMN13"/>
      <c r="NMO13"/>
      <c r="NMP13"/>
      <c r="NMQ13"/>
      <c r="NMR13"/>
      <c r="NMS13"/>
      <c r="NMT13"/>
      <c r="NMU13"/>
      <c r="NMV13"/>
      <c r="NMW13"/>
      <c r="NMX13"/>
      <c r="NMY13"/>
      <c r="NMZ13"/>
      <c r="NNA13"/>
      <c r="NNB13"/>
      <c r="NNC13"/>
      <c r="NND13"/>
      <c r="NNE13"/>
      <c r="NNF13"/>
      <c r="NNG13"/>
      <c r="NNH13"/>
      <c r="NNI13"/>
      <c r="NNJ13"/>
      <c r="NNK13"/>
      <c r="NNL13"/>
      <c r="NNM13"/>
      <c r="NNN13"/>
      <c r="NNO13"/>
      <c r="NNP13"/>
      <c r="NNQ13"/>
      <c r="NNR13"/>
      <c r="NNS13"/>
      <c r="NNT13"/>
      <c r="NNU13"/>
      <c r="NNV13"/>
      <c r="NNW13"/>
      <c r="NNX13"/>
      <c r="NNY13"/>
      <c r="NNZ13"/>
      <c r="NOA13"/>
      <c r="NOB13"/>
      <c r="NOC13"/>
      <c r="NOD13"/>
      <c r="NOE13"/>
      <c r="NOF13"/>
      <c r="NOG13"/>
      <c r="NOH13"/>
      <c r="NOI13"/>
      <c r="NOJ13"/>
      <c r="NOK13"/>
      <c r="NOL13"/>
      <c r="NOM13"/>
      <c r="NON13"/>
      <c r="NOO13"/>
      <c r="NOP13"/>
      <c r="NOQ13"/>
      <c r="NOR13"/>
      <c r="NOS13"/>
      <c r="NOT13"/>
      <c r="NOU13"/>
      <c r="NOV13"/>
      <c r="NOW13"/>
      <c r="NOX13"/>
      <c r="NOY13"/>
      <c r="NOZ13"/>
      <c r="NPA13"/>
      <c r="NPB13"/>
      <c r="NPC13"/>
      <c r="NPD13"/>
      <c r="NPE13"/>
      <c r="NPF13"/>
      <c r="NPG13"/>
      <c r="NPH13"/>
      <c r="NPI13"/>
      <c r="NPJ13"/>
      <c r="NPK13"/>
      <c r="NPL13"/>
      <c r="NPM13"/>
      <c r="NPN13"/>
      <c r="NPO13"/>
      <c r="NPP13"/>
      <c r="NPQ13"/>
      <c r="NPR13"/>
      <c r="NPS13"/>
      <c r="NPT13"/>
      <c r="NPU13"/>
      <c r="NPV13"/>
      <c r="NPW13"/>
      <c r="NPX13"/>
      <c r="NPY13"/>
      <c r="NPZ13"/>
      <c r="NQA13"/>
      <c r="NQB13"/>
      <c r="NQC13"/>
      <c r="NQD13"/>
      <c r="NQE13"/>
      <c r="NQF13"/>
      <c r="NQG13"/>
      <c r="NQH13"/>
      <c r="NQI13"/>
      <c r="NQJ13"/>
      <c r="NQK13"/>
      <c r="NQL13"/>
      <c r="NQM13"/>
      <c r="NQN13"/>
      <c r="NQO13"/>
      <c r="NQP13"/>
      <c r="NQQ13"/>
      <c r="NQR13"/>
      <c r="NQS13"/>
      <c r="NQT13"/>
      <c r="NQU13"/>
      <c r="NQV13"/>
      <c r="NQW13"/>
      <c r="NQX13"/>
      <c r="NQY13"/>
      <c r="NQZ13"/>
      <c r="NRA13"/>
      <c r="NRB13"/>
      <c r="NRC13"/>
      <c r="NRD13"/>
      <c r="NRE13"/>
      <c r="NRF13"/>
      <c r="NRG13"/>
      <c r="NRH13"/>
      <c r="NRI13"/>
      <c r="NRJ13"/>
      <c r="NRK13"/>
      <c r="NRL13"/>
      <c r="NRM13"/>
      <c r="NRN13"/>
      <c r="NRO13"/>
      <c r="NRP13"/>
      <c r="NRQ13"/>
      <c r="NRR13"/>
      <c r="NRS13"/>
      <c r="NRT13"/>
      <c r="NRU13"/>
      <c r="NRV13"/>
      <c r="NRW13"/>
      <c r="NRX13"/>
      <c r="NRY13"/>
      <c r="NRZ13"/>
      <c r="NSA13"/>
      <c r="NSB13"/>
      <c r="NSC13"/>
      <c r="NSD13"/>
      <c r="NSE13"/>
      <c r="NSF13"/>
      <c r="NSG13"/>
      <c r="NSH13"/>
      <c r="NSI13"/>
      <c r="NSJ13"/>
      <c r="NSK13"/>
      <c r="NSL13"/>
      <c r="NSM13"/>
      <c r="NSN13"/>
      <c r="NSO13"/>
      <c r="NSP13"/>
      <c r="NSQ13"/>
      <c r="NSR13"/>
      <c r="NSS13"/>
      <c r="NST13"/>
      <c r="NSU13"/>
      <c r="NSV13"/>
      <c r="NSW13"/>
      <c r="NSX13"/>
      <c r="NSY13"/>
      <c r="NSZ13"/>
      <c r="NTA13"/>
      <c r="NTB13"/>
      <c r="NTC13"/>
      <c r="NTD13"/>
      <c r="NTE13"/>
      <c r="NTF13"/>
      <c r="NTG13"/>
      <c r="NTH13"/>
      <c r="NTI13"/>
      <c r="NTJ13"/>
      <c r="NTK13"/>
      <c r="NTL13"/>
      <c r="NTM13"/>
      <c r="NTN13"/>
      <c r="NTO13"/>
      <c r="NTP13"/>
      <c r="NTQ13"/>
      <c r="NTR13"/>
      <c r="NTS13"/>
      <c r="NTT13"/>
      <c r="NTU13"/>
      <c r="NTV13"/>
      <c r="NTW13"/>
      <c r="NTX13"/>
      <c r="NTY13"/>
      <c r="NTZ13"/>
      <c r="NUA13"/>
      <c r="NUB13"/>
      <c r="NUC13"/>
      <c r="NUD13"/>
      <c r="NUE13"/>
      <c r="NUF13"/>
      <c r="NUG13"/>
      <c r="NUH13"/>
      <c r="NUI13"/>
      <c r="NUJ13"/>
      <c r="NUK13"/>
      <c r="NUL13"/>
      <c r="NUM13"/>
      <c r="NUN13"/>
      <c r="NUO13"/>
      <c r="NUP13"/>
      <c r="NUQ13"/>
      <c r="NUR13"/>
      <c r="NUS13"/>
      <c r="NUT13"/>
      <c r="NUU13"/>
      <c r="NUV13"/>
      <c r="NUW13"/>
      <c r="NUX13"/>
      <c r="NUY13"/>
      <c r="NUZ13"/>
      <c r="NVA13"/>
      <c r="NVB13"/>
      <c r="NVC13"/>
      <c r="NVD13"/>
      <c r="NVE13"/>
      <c r="NVF13"/>
      <c r="NVG13"/>
      <c r="NVH13"/>
      <c r="NVI13"/>
      <c r="NVJ13"/>
      <c r="NVK13"/>
      <c r="NVL13"/>
      <c r="NVM13"/>
      <c r="NVN13"/>
      <c r="NVO13"/>
      <c r="NVP13"/>
      <c r="NVQ13"/>
      <c r="NVR13"/>
      <c r="NVS13"/>
      <c r="NVT13"/>
      <c r="NVU13"/>
      <c r="NVV13"/>
      <c r="NVW13"/>
      <c r="NVX13"/>
      <c r="NVY13"/>
      <c r="NVZ13"/>
      <c r="NWA13"/>
      <c r="NWB13"/>
      <c r="NWC13"/>
      <c r="NWD13"/>
      <c r="NWE13"/>
      <c r="NWF13"/>
      <c r="NWG13"/>
      <c r="NWH13"/>
      <c r="NWI13"/>
      <c r="NWJ13"/>
      <c r="NWK13"/>
      <c r="NWL13"/>
      <c r="NWM13"/>
      <c r="NWN13"/>
      <c r="NWO13"/>
      <c r="NWP13"/>
      <c r="NWQ13"/>
      <c r="NWR13"/>
      <c r="NWS13"/>
      <c r="NWT13"/>
      <c r="NWU13"/>
      <c r="NWV13"/>
      <c r="NWW13"/>
      <c r="NWX13"/>
      <c r="NWY13"/>
      <c r="NWZ13"/>
      <c r="NXA13"/>
      <c r="NXB13"/>
      <c r="NXC13"/>
      <c r="NXD13"/>
      <c r="NXE13"/>
      <c r="NXF13"/>
      <c r="NXG13"/>
      <c r="NXH13"/>
      <c r="NXI13"/>
      <c r="NXJ13"/>
      <c r="NXK13"/>
      <c r="NXL13"/>
      <c r="NXM13"/>
      <c r="NXN13"/>
      <c r="NXO13"/>
      <c r="NXP13"/>
      <c r="NXQ13"/>
      <c r="NXR13"/>
      <c r="NXS13"/>
      <c r="NXT13"/>
      <c r="NXU13"/>
      <c r="NXV13"/>
      <c r="NXW13"/>
      <c r="NXX13"/>
      <c r="NXY13"/>
      <c r="NXZ13"/>
      <c r="NYA13"/>
      <c r="NYB13"/>
      <c r="NYC13"/>
      <c r="NYD13"/>
      <c r="NYE13"/>
      <c r="NYF13"/>
      <c r="NYG13"/>
      <c r="NYH13"/>
      <c r="NYI13"/>
      <c r="NYJ13"/>
      <c r="NYK13"/>
      <c r="NYL13"/>
      <c r="NYM13"/>
      <c r="NYN13"/>
      <c r="NYO13"/>
      <c r="NYP13"/>
      <c r="NYQ13"/>
      <c r="NYR13"/>
      <c r="NYS13"/>
      <c r="NYT13"/>
      <c r="NYU13"/>
      <c r="NYV13"/>
      <c r="NYW13"/>
      <c r="NYX13"/>
      <c r="NYY13"/>
      <c r="NYZ13"/>
      <c r="NZA13"/>
      <c r="NZB13"/>
      <c r="NZC13"/>
      <c r="NZD13"/>
      <c r="NZE13"/>
      <c r="NZF13"/>
      <c r="NZG13"/>
      <c r="NZH13"/>
      <c r="NZI13"/>
      <c r="NZJ13"/>
      <c r="NZK13"/>
      <c r="NZL13"/>
      <c r="NZM13"/>
      <c r="NZN13"/>
      <c r="NZO13"/>
      <c r="NZP13"/>
      <c r="NZQ13"/>
      <c r="NZR13"/>
      <c r="NZS13"/>
      <c r="NZT13"/>
      <c r="NZU13"/>
      <c r="NZV13"/>
      <c r="NZW13"/>
      <c r="NZX13"/>
      <c r="NZY13"/>
      <c r="NZZ13"/>
      <c r="OAA13"/>
      <c r="OAB13"/>
      <c r="OAC13"/>
      <c r="OAD13"/>
      <c r="OAE13"/>
      <c r="OAF13"/>
      <c r="OAG13"/>
      <c r="OAH13"/>
      <c r="OAI13"/>
      <c r="OAJ13"/>
      <c r="OAK13"/>
      <c r="OAL13"/>
      <c r="OAM13"/>
      <c r="OAN13"/>
      <c r="OAO13"/>
      <c r="OAP13"/>
      <c r="OAQ13"/>
      <c r="OAR13"/>
      <c r="OAS13"/>
      <c r="OAT13"/>
      <c r="OAU13"/>
      <c r="OAV13"/>
      <c r="OAW13"/>
      <c r="OAX13"/>
      <c r="OAY13"/>
      <c r="OAZ13"/>
      <c r="OBA13"/>
      <c r="OBB13"/>
      <c r="OBC13"/>
      <c r="OBD13"/>
      <c r="OBE13"/>
      <c r="OBF13"/>
      <c r="OBG13"/>
      <c r="OBH13"/>
      <c r="OBI13"/>
      <c r="OBJ13"/>
      <c r="OBK13"/>
      <c r="OBL13"/>
      <c r="OBM13"/>
      <c r="OBN13"/>
      <c r="OBO13"/>
      <c r="OBP13"/>
      <c r="OBQ13"/>
      <c r="OBR13"/>
      <c r="OBS13"/>
      <c r="OBT13"/>
      <c r="OBU13"/>
      <c r="OBV13"/>
      <c r="OBW13"/>
      <c r="OBX13"/>
      <c r="OBY13"/>
      <c r="OBZ13"/>
      <c r="OCA13"/>
      <c r="OCB13"/>
      <c r="OCC13"/>
      <c r="OCD13"/>
      <c r="OCE13"/>
      <c r="OCF13"/>
      <c r="OCG13"/>
      <c r="OCH13"/>
      <c r="OCI13"/>
      <c r="OCJ13"/>
      <c r="OCK13"/>
      <c r="OCL13"/>
      <c r="OCM13"/>
      <c r="OCN13"/>
      <c r="OCO13"/>
      <c r="OCP13"/>
      <c r="OCQ13"/>
      <c r="OCR13"/>
      <c r="OCS13"/>
      <c r="OCT13"/>
      <c r="OCU13"/>
      <c r="OCV13"/>
      <c r="OCW13"/>
      <c r="OCX13"/>
      <c r="OCY13"/>
      <c r="OCZ13"/>
      <c r="ODA13"/>
      <c r="ODB13"/>
      <c r="ODC13"/>
      <c r="ODD13"/>
      <c r="ODE13"/>
      <c r="ODF13"/>
      <c r="ODG13"/>
      <c r="ODH13"/>
      <c r="ODI13"/>
      <c r="ODJ13"/>
      <c r="ODK13"/>
      <c r="ODL13"/>
      <c r="ODM13"/>
      <c r="ODN13"/>
      <c r="ODO13"/>
      <c r="ODP13"/>
      <c r="ODQ13"/>
      <c r="ODR13"/>
      <c r="ODS13"/>
      <c r="ODT13"/>
      <c r="ODU13"/>
      <c r="ODV13"/>
      <c r="ODW13"/>
      <c r="ODX13"/>
      <c r="ODY13"/>
      <c r="ODZ13"/>
      <c r="OEA13"/>
      <c r="OEB13"/>
      <c r="OEC13"/>
      <c r="OED13"/>
      <c r="OEE13"/>
      <c r="OEF13"/>
      <c r="OEG13"/>
      <c r="OEH13"/>
      <c r="OEI13"/>
      <c r="OEJ13"/>
      <c r="OEK13"/>
      <c r="OEL13"/>
      <c r="OEM13"/>
      <c r="OEN13"/>
      <c r="OEO13"/>
      <c r="OEP13"/>
      <c r="OEQ13"/>
      <c r="OER13"/>
      <c r="OES13"/>
      <c r="OET13"/>
      <c r="OEU13"/>
      <c r="OEV13"/>
      <c r="OEW13"/>
      <c r="OEX13"/>
      <c r="OEY13"/>
      <c r="OEZ13"/>
      <c r="OFA13"/>
      <c r="OFB13"/>
      <c r="OFC13"/>
      <c r="OFD13"/>
      <c r="OFE13"/>
      <c r="OFF13"/>
      <c r="OFG13"/>
      <c r="OFH13"/>
      <c r="OFI13"/>
      <c r="OFJ13"/>
      <c r="OFK13"/>
      <c r="OFL13"/>
      <c r="OFM13"/>
      <c r="OFN13"/>
      <c r="OFO13"/>
      <c r="OFP13"/>
      <c r="OFQ13"/>
      <c r="OFR13"/>
      <c r="OFS13"/>
      <c r="OFT13"/>
      <c r="OFU13"/>
      <c r="OFV13"/>
      <c r="OFW13"/>
      <c r="OFX13"/>
      <c r="OFY13"/>
      <c r="OFZ13"/>
      <c r="OGA13"/>
      <c r="OGB13"/>
      <c r="OGC13"/>
      <c r="OGD13"/>
      <c r="OGE13"/>
      <c r="OGF13"/>
      <c r="OGG13"/>
      <c r="OGH13"/>
      <c r="OGI13"/>
      <c r="OGJ13"/>
      <c r="OGK13"/>
      <c r="OGL13"/>
      <c r="OGM13"/>
      <c r="OGN13"/>
      <c r="OGO13"/>
      <c r="OGP13"/>
      <c r="OGQ13"/>
      <c r="OGR13"/>
      <c r="OGS13"/>
      <c r="OGT13"/>
      <c r="OGU13"/>
      <c r="OGV13"/>
      <c r="OGW13"/>
      <c r="OGX13"/>
      <c r="OGY13"/>
      <c r="OGZ13"/>
      <c r="OHA13"/>
      <c r="OHB13"/>
      <c r="OHC13"/>
      <c r="OHD13"/>
      <c r="OHE13"/>
      <c r="OHF13"/>
      <c r="OHG13"/>
      <c r="OHH13"/>
      <c r="OHI13"/>
      <c r="OHJ13"/>
      <c r="OHK13"/>
      <c r="OHL13"/>
      <c r="OHM13"/>
      <c r="OHN13"/>
      <c r="OHO13"/>
      <c r="OHP13"/>
      <c r="OHQ13"/>
      <c r="OHR13"/>
      <c r="OHS13"/>
      <c r="OHT13"/>
      <c r="OHU13"/>
      <c r="OHV13"/>
      <c r="OHW13"/>
      <c r="OHX13"/>
      <c r="OHY13"/>
      <c r="OHZ13"/>
      <c r="OIA13"/>
      <c r="OIB13"/>
      <c r="OIC13"/>
      <c r="OID13"/>
      <c r="OIE13"/>
      <c r="OIF13"/>
      <c r="OIG13"/>
      <c r="OIH13"/>
      <c r="OII13"/>
      <c r="OIJ13"/>
      <c r="OIK13"/>
      <c r="OIL13"/>
    </row>
    <row r="14" spans="1:10386" s="1" customFormat="1" ht="20.100000000000001" customHeight="1" x14ac:dyDescent="0.25">
      <c r="A14" s="14" t="s">
        <v>257</v>
      </c>
      <c r="B14" s="5" t="s">
        <v>7</v>
      </c>
      <c r="C14" s="356" t="s">
        <v>3</v>
      </c>
      <c r="D14" s="92">
        <f>(D8/D12)/(C8/C12)-1</f>
        <v>-3.3908565427541171E-2</v>
      </c>
      <c r="E14" s="92">
        <f>(E8/E12)/(D8/D12)-1</f>
        <v>1.4627887466455824E-2</v>
      </c>
      <c r="F14" s="92">
        <f>(F8/F12)/(E8/E12)-1</f>
        <v>1.6883357521121134E-2</v>
      </c>
      <c r="G14" s="92">
        <f>(G8/G12)/(F8/F12)-1</f>
        <v>-1.6016351073971924E-3</v>
      </c>
      <c r="H14" s="92">
        <f>(H8/H12)/(G8/G12)-1</f>
        <v>8.0051620054311101E-4</v>
      </c>
      <c r="I14" s="362">
        <f>(1+I9)/(1+I13)-1</f>
        <v>4.264758717432704E-3</v>
      </c>
      <c r="J14" s="92">
        <f t="shared" ref="J14:P14" si="21">(J8/J12)/(I8/I12)-1</f>
        <v>6.6902458445590174E-3</v>
      </c>
      <c r="K14" s="92">
        <f t="shared" si="21"/>
        <v>8.2197530657328599E-3</v>
      </c>
      <c r="L14" s="92">
        <f t="shared" si="21"/>
        <v>2.0281715081779339E-2</v>
      </c>
      <c r="M14" s="92">
        <f t="shared" si="21"/>
        <v>1.5341092213622565E-2</v>
      </c>
      <c r="N14" s="92">
        <f t="shared" si="21"/>
        <v>1.6125062261429957E-2</v>
      </c>
      <c r="O14" s="92">
        <f t="shared" si="21"/>
        <v>-7.9807641238583749E-2</v>
      </c>
      <c r="P14" s="92">
        <f t="shared" si="21"/>
        <v>6.6264223913141684E-2</v>
      </c>
      <c r="Q14" s="92">
        <f t="shared" ref="Q14:BM14" si="22">(Q8/Q12)/(P8/P12)-1</f>
        <v>2.3659192877311108E-2</v>
      </c>
      <c r="R14" s="92">
        <f t="shared" si="22"/>
        <v>1.1841877762591713E-2</v>
      </c>
      <c r="S14" s="92">
        <f t="shared" si="22"/>
        <v>1.3712694894846944E-2</v>
      </c>
      <c r="T14" s="92">
        <f t="shared" si="22"/>
        <v>1.5053390776730513E-2</v>
      </c>
      <c r="U14" s="92">
        <f t="shared" si="22"/>
        <v>1.5188233371749238E-2</v>
      </c>
      <c r="V14" s="92">
        <f t="shared" si="22"/>
        <v>1.6310236783454224E-2</v>
      </c>
      <c r="W14" s="92">
        <f t="shared" si="22"/>
        <v>4.8443962819673114E-3</v>
      </c>
      <c r="X14" s="92">
        <f t="shared" si="22"/>
        <v>4.8489559271609473E-3</v>
      </c>
      <c r="Y14" s="92">
        <f t="shared" si="22"/>
        <v>5.347242467144131E-3</v>
      </c>
      <c r="Z14" s="92">
        <f t="shared" si="22"/>
        <v>5.7438871515549383E-3</v>
      </c>
      <c r="AA14" s="92">
        <f t="shared" si="22"/>
        <v>5.5417956404868463E-3</v>
      </c>
      <c r="AB14" s="92">
        <f t="shared" si="22"/>
        <v>9.736261713656269E-3</v>
      </c>
      <c r="AC14" s="92">
        <f t="shared" si="22"/>
        <v>1.0139009541139776E-2</v>
      </c>
      <c r="AD14" s="92">
        <f t="shared" si="22"/>
        <v>1.064576622919744E-2</v>
      </c>
      <c r="AE14" s="92">
        <f t="shared" si="22"/>
        <v>1.0258102603428298E-2</v>
      </c>
      <c r="AF14" s="92">
        <f t="shared" si="22"/>
        <v>9.8745598043077365E-3</v>
      </c>
      <c r="AG14" s="92">
        <f t="shared" si="22"/>
        <v>9.9923258737710796E-3</v>
      </c>
      <c r="AH14" s="92">
        <f t="shared" si="22"/>
        <v>9.7104279573787533E-3</v>
      </c>
      <c r="AI14" s="92">
        <f t="shared" si="22"/>
        <v>8.9258984271483044E-3</v>
      </c>
      <c r="AJ14" s="92">
        <f t="shared" si="22"/>
        <v>8.5351348179525388E-3</v>
      </c>
      <c r="AK14" s="92">
        <f t="shared" si="22"/>
        <v>8.3381958594712646E-3</v>
      </c>
      <c r="AL14" s="92">
        <f t="shared" si="22"/>
        <v>8.3341082616072981E-3</v>
      </c>
      <c r="AM14" s="92">
        <f t="shared" si="22"/>
        <v>8.5224821692080344E-3</v>
      </c>
      <c r="AN14" s="92">
        <f t="shared" si="22"/>
        <v>8.4038278355305085E-3</v>
      </c>
      <c r="AO14" s="92">
        <f t="shared" si="22"/>
        <v>7.68028354162964E-3</v>
      </c>
      <c r="AP14" s="92">
        <f t="shared" si="22"/>
        <v>7.8537555150777205E-3</v>
      </c>
      <c r="AQ14" s="92">
        <f t="shared" si="22"/>
        <v>8.126968798166434E-3</v>
      </c>
      <c r="AR14" s="92">
        <f t="shared" si="22"/>
        <v>8.6001943506508471E-3</v>
      </c>
      <c r="AS14" s="92">
        <f t="shared" si="22"/>
        <v>8.2751171684829483E-3</v>
      </c>
      <c r="AT14" s="92">
        <f t="shared" si="22"/>
        <v>8.4519696023901414E-3</v>
      </c>
      <c r="AU14" s="92">
        <f t="shared" si="22"/>
        <v>8.930577718379018E-3</v>
      </c>
      <c r="AV14" s="92">
        <f t="shared" si="22"/>
        <v>9.2085706610813833E-3</v>
      </c>
      <c r="AW14" s="92">
        <f t="shared" si="22"/>
        <v>9.6946129180977003E-3</v>
      </c>
      <c r="AX14" s="92">
        <f t="shared" si="22"/>
        <v>1.0074710898668293E-2</v>
      </c>
      <c r="AY14" s="92">
        <f t="shared" si="22"/>
        <v>9.7456067520367284E-3</v>
      </c>
      <c r="AZ14" s="92">
        <f t="shared" si="22"/>
        <v>1.0106618786204447E-2</v>
      </c>
      <c r="BA14" s="92">
        <f t="shared" si="22"/>
        <v>1.0254707634911542E-2</v>
      </c>
      <c r="BB14" s="92">
        <f t="shared" si="22"/>
        <v>1.0488343783522369E-2</v>
      </c>
      <c r="BC14" s="92">
        <f t="shared" si="22"/>
        <v>1.0406928052480779E-2</v>
      </c>
      <c r="BD14" s="92">
        <f t="shared" si="22"/>
        <v>1.0210325311523327E-2</v>
      </c>
      <c r="BE14" s="92">
        <f t="shared" si="22"/>
        <v>1.0299955098946212E-2</v>
      </c>
      <c r="BF14" s="92">
        <f t="shared" si="22"/>
        <v>1.037668359101529E-2</v>
      </c>
      <c r="BG14" s="92">
        <f t="shared" si="22"/>
        <v>1.0141198552131803E-2</v>
      </c>
      <c r="BH14" s="92">
        <f t="shared" si="22"/>
        <v>9.6960983982943283E-3</v>
      </c>
      <c r="BI14" s="92">
        <f t="shared" si="22"/>
        <v>9.1426448785800751E-3</v>
      </c>
      <c r="BJ14" s="92">
        <f t="shared" si="22"/>
        <v>9.1843180729755947E-3</v>
      </c>
      <c r="BK14" s="92">
        <f t="shared" si="22"/>
        <v>9.023793391999213E-3</v>
      </c>
      <c r="BL14" s="92">
        <f t="shared" si="22"/>
        <v>8.8641012106505102E-3</v>
      </c>
      <c r="BM14" s="92">
        <f t="shared" si="22"/>
        <v>8.408909014277377E-3</v>
      </c>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c r="RY14"/>
      <c r="RZ14"/>
      <c r="SA14"/>
      <c r="SB14"/>
      <c r="SC14"/>
      <c r="SD14"/>
      <c r="SE14"/>
      <c r="SF14"/>
      <c r="SG14"/>
      <c r="SH14"/>
      <c r="SI14"/>
      <c r="SJ14"/>
      <c r="SK14"/>
      <c r="SL14"/>
      <c r="SM14"/>
      <c r="SN14"/>
      <c r="SO14"/>
      <c r="SP14"/>
      <c r="SQ14"/>
      <c r="SR14"/>
      <c r="SS14"/>
      <c r="ST14"/>
      <c r="SU14"/>
      <c r="SV14"/>
      <c r="SW14"/>
      <c r="SX14"/>
      <c r="SY14"/>
      <c r="SZ14"/>
      <c r="TA14"/>
      <c r="TB14"/>
      <c r="TC14"/>
      <c r="TD14"/>
      <c r="TE14"/>
      <c r="TF14"/>
      <c r="TG14"/>
      <c r="TH14"/>
      <c r="TI14"/>
      <c r="TJ14"/>
      <c r="TK14"/>
      <c r="TL14"/>
      <c r="TM14"/>
      <c r="TN14"/>
      <c r="TO14"/>
      <c r="TP14"/>
      <c r="TQ14"/>
      <c r="TR14"/>
      <c r="TS14"/>
      <c r="TT14"/>
      <c r="TU14"/>
      <c r="TV14"/>
      <c r="TW14"/>
      <c r="TX14"/>
      <c r="TY14"/>
      <c r="TZ14"/>
      <c r="UA14"/>
      <c r="UB14"/>
      <c r="UC14"/>
      <c r="UD14"/>
      <c r="UE14"/>
      <c r="UF14"/>
      <c r="UG14"/>
      <c r="UH14"/>
      <c r="UI14"/>
      <c r="UJ14"/>
      <c r="UK14"/>
      <c r="UL14"/>
      <c r="UM14"/>
      <c r="UN14"/>
      <c r="UO14"/>
      <c r="UP14"/>
      <c r="UQ14"/>
      <c r="UR14"/>
      <c r="US14"/>
      <c r="UT14"/>
      <c r="UU14"/>
      <c r="UV14"/>
      <c r="UW14"/>
      <c r="UX14"/>
      <c r="UY14"/>
      <c r="UZ14"/>
      <c r="VA14"/>
      <c r="VB14"/>
      <c r="VC14"/>
      <c r="VD14"/>
      <c r="VE14"/>
      <c r="VF14"/>
      <c r="VG14"/>
      <c r="VH14"/>
      <c r="VI14"/>
      <c r="VJ14"/>
      <c r="VK14"/>
      <c r="VL14"/>
      <c r="VM14"/>
      <c r="VN14"/>
      <c r="VO14"/>
      <c r="VP14"/>
      <c r="VQ14"/>
      <c r="VR14"/>
      <c r="VS14"/>
      <c r="VT14"/>
      <c r="VU14"/>
      <c r="VV14"/>
      <c r="VW14"/>
      <c r="VX14"/>
      <c r="VY14"/>
      <c r="VZ14"/>
      <c r="WA14"/>
      <c r="WB14"/>
      <c r="WC14"/>
      <c r="WD14"/>
      <c r="WE14"/>
      <c r="WF14"/>
      <c r="WG14"/>
      <c r="WH14"/>
      <c r="WI14"/>
      <c r="WJ14"/>
      <c r="WK14"/>
      <c r="WL14"/>
      <c r="WM14"/>
      <c r="WN14"/>
      <c r="WO14"/>
      <c r="WP14"/>
      <c r="WQ14"/>
      <c r="WR14"/>
      <c r="WS14"/>
      <c r="WT14"/>
      <c r="WU14"/>
      <c r="WV14"/>
      <c r="WW14"/>
      <c r="WX14"/>
      <c r="WY14"/>
      <c r="WZ14"/>
      <c r="XA14"/>
      <c r="XB14"/>
      <c r="XC14"/>
      <c r="XD14"/>
      <c r="XE14"/>
      <c r="XF14"/>
      <c r="XG14"/>
      <c r="XH14"/>
      <c r="XI14"/>
      <c r="XJ14"/>
      <c r="XK14"/>
      <c r="XL14"/>
      <c r="XM14"/>
      <c r="XN14"/>
      <c r="XO14"/>
      <c r="XP14"/>
      <c r="XQ14"/>
      <c r="XR14"/>
      <c r="XS14"/>
      <c r="XT14"/>
      <c r="XU14"/>
      <c r="XV14"/>
      <c r="XW14"/>
      <c r="XX14"/>
      <c r="XY14"/>
      <c r="XZ14"/>
      <c r="YA14"/>
      <c r="YB14"/>
      <c r="YC14"/>
      <c r="YD14"/>
      <c r="YE14"/>
      <c r="YF14"/>
      <c r="YG14"/>
      <c r="YH14"/>
      <c r="YI14"/>
      <c r="YJ14"/>
      <c r="YK14"/>
      <c r="YL14"/>
      <c r="YM14"/>
      <c r="YN14"/>
      <c r="YO14"/>
      <c r="YP14"/>
      <c r="YQ14"/>
      <c r="YR14"/>
      <c r="YS14"/>
      <c r="YT14"/>
      <c r="YU14"/>
      <c r="YV14"/>
      <c r="YW14"/>
      <c r="YX14"/>
      <c r="YY14"/>
      <c r="YZ14"/>
      <c r="ZA14"/>
      <c r="ZB14"/>
      <c r="ZC14"/>
      <c r="ZD14"/>
      <c r="ZE14"/>
      <c r="ZF14"/>
      <c r="ZG14"/>
      <c r="ZH14"/>
      <c r="ZI14"/>
      <c r="ZJ14"/>
      <c r="ZK14"/>
      <c r="ZL14"/>
      <c r="ZM14"/>
      <c r="ZN14"/>
      <c r="ZO14"/>
      <c r="ZP14"/>
      <c r="ZQ14"/>
      <c r="ZR14"/>
      <c r="ZS14"/>
      <c r="ZT14"/>
      <c r="ZU14"/>
      <c r="ZV14"/>
      <c r="ZW14"/>
      <c r="ZX14"/>
      <c r="ZY14"/>
      <c r="ZZ14"/>
      <c r="AAA14"/>
      <c r="AAB14"/>
      <c r="AAC14"/>
      <c r="AAD14"/>
      <c r="AAE14"/>
      <c r="AAF14"/>
      <c r="AAG14"/>
      <c r="AAH14"/>
      <c r="AAI14"/>
      <c r="AAJ14"/>
      <c r="AAK14"/>
      <c r="AAL14"/>
      <c r="AAM14"/>
      <c r="AAN14"/>
      <c r="AAO14"/>
      <c r="AAP14"/>
      <c r="AAQ14"/>
      <c r="AAR14"/>
      <c r="AAS14"/>
      <c r="AAT14"/>
      <c r="AAU14"/>
      <c r="AAV14"/>
      <c r="AAW14"/>
      <c r="AAX14"/>
      <c r="AAY14"/>
      <c r="AAZ14"/>
      <c r="ABA14"/>
      <c r="ABB14"/>
      <c r="ABC14"/>
      <c r="ABD14"/>
      <c r="ABE14"/>
      <c r="ABF14"/>
      <c r="ABG14"/>
      <c r="ABH14"/>
      <c r="ABI14"/>
      <c r="ABJ14"/>
      <c r="ABK14"/>
      <c r="ABL14"/>
      <c r="ABM14"/>
      <c r="ABN14"/>
      <c r="ABO14"/>
      <c r="ABP14"/>
      <c r="ABQ14"/>
      <c r="ABR14"/>
      <c r="ABS14"/>
      <c r="ABT14"/>
      <c r="ABU14"/>
      <c r="ABV14"/>
      <c r="ABW14"/>
      <c r="ABX14"/>
      <c r="ABY14"/>
      <c r="ABZ14"/>
      <c r="ACA14"/>
      <c r="ACB14"/>
      <c r="ACC14"/>
      <c r="ACD14"/>
      <c r="ACE14"/>
      <c r="ACF14"/>
      <c r="ACG14"/>
      <c r="ACH14"/>
      <c r="ACI14"/>
      <c r="ACJ14"/>
      <c r="ACK14"/>
      <c r="ACL14"/>
      <c r="ACM14"/>
      <c r="ACN14"/>
      <c r="ACO14"/>
      <c r="ACP14"/>
      <c r="ACQ14"/>
      <c r="ACR14"/>
      <c r="ACS14"/>
      <c r="ACT14"/>
      <c r="ACU14"/>
      <c r="ACV14"/>
      <c r="ACW14"/>
      <c r="ACX14"/>
      <c r="ACY14"/>
      <c r="ACZ14"/>
      <c r="ADA14"/>
      <c r="ADB14"/>
      <c r="ADC14"/>
      <c r="ADD14"/>
      <c r="ADE14"/>
      <c r="ADF14"/>
      <c r="ADG14"/>
      <c r="ADH14"/>
      <c r="ADI14"/>
      <c r="ADJ14"/>
      <c r="ADK14"/>
      <c r="ADL14"/>
      <c r="ADM14"/>
      <c r="ADN14"/>
      <c r="ADO14"/>
      <c r="ADP14"/>
      <c r="ADQ14"/>
      <c r="ADR14"/>
      <c r="ADS14"/>
      <c r="ADT14"/>
      <c r="ADU14"/>
      <c r="ADV14"/>
      <c r="ADW14"/>
      <c r="ADX14"/>
      <c r="ADY14"/>
      <c r="ADZ14"/>
      <c r="AEA14"/>
      <c r="AEB14"/>
      <c r="AEC14"/>
      <c r="AED14"/>
      <c r="AEE14"/>
      <c r="AEF14"/>
      <c r="AEG14"/>
      <c r="AEH14"/>
      <c r="AEI14"/>
      <c r="AEJ14"/>
      <c r="AEK14"/>
      <c r="AEL14"/>
      <c r="AEM14"/>
      <c r="AEN14"/>
      <c r="AEO14"/>
      <c r="AEP14"/>
      <c r="AEQ14"/>
      <c r="AER14"/>
      <c r="AES14"/>
      <c r="AET14"/>
      <c r="AEU14"/>
      <c r="AEV14"/>
      <c r="AEW14"/>
      <c r="AEX14"/>
      <c r="AEY14"/>
      <c r="AEZ14"/>
      <c r="AFA14"/>
      <c r="AFB14"/>
      <c r="AFC14"/>
      <c r="AFD14"/>
      <c r="AFE14"/>
      <c r="AFF14"/>
      <c r="AFG14"/>
      <c r="AFH14"/>
      <c r="AFI14"/>
      <c r="AFJ14"/>
      <c r="AFK14"/>
      <c r="AFL14"/>
      <c r="AFM14"/>
      <c r="AFN14"/>
      <c r="AFO14"/>
      <c r="AFP14"/>
      <c r="AFQ14"/>
      <c r="AFR14"/>
      <c r="AFS14"/>
      <c r="AFT14"/>
      <c r="AFU14"/>
      <c r="AFV14"/>
      <c r="AFW14"/>
      <c r="AFX14"/>
      <c r="AFY14"/>
      <c r="AFZ14"/>
      <c r="AGA14"/>
      <c r="AGB14"/>
      <c r="AGC14"/>
      <c r="AGD14"/>
      <c r="AGE14"/>
      <c r="AGF14"/>
      <c r="AGG14"/>
      <c r="AGH14"/>
      <c r="AGI14"/>
      <c r="AGJ14"/>
      <c r="AGK14"/>
      <c r="AGL14"/>
      <c r="AGM14"/>
      <c r="AGN14"/>
      <c r="AGO14"/>
      <c r="AGP14"/>
      <c r="AGQ14"/>
      <c r="AGR14"/>
      <c r="AGS14"/>
      <c r="AGT14"/>
      <c r="AGU14"/>
      <c r="AGV14"/>
      <c r="AGW14"/>
      <c r="AGX14"/>
      <c r="AGY14"/>
      <c r="AGZ14"/>
      <c r="AHA14"/>
      <c r="AHB14"/>
      <c r="AHC14"/>
      <c r="AHD14"/>
      <c r="AHE14"/>
      <c r="AHF14"/>
      <c r="AHG14"/>
      <c r="AHH14"/>
      <c r="AHI14"/>
      <c r="AHJ14"/>
      <c r="AHK14"/>
      <c r="AHL14"/>
      <c r="AHM14"/>
      <c r="AHN14"/>
      <c r="AHO14"/>
      <c r="AHP14"/>
      <c r="AHQ14"/>
      <c r="AHR14"/>
      <c r="AHS14"/>
      <c r="AHT14"/>
      <c r="AHU14"/>
      <c r="AHV14"/>
      <c r="AHW14"/>
      <c r="AHX14"/>
      <c r="AHY14"/>
      <c r="AHZ14"/>
      <c r="AIA14"/>
      <c r="AIB14"/>
      <c r="AIC14"/>
      <c r="AID14"/>
      <c r="AIE14"/>
      <c r="AIF14"/>
      <c r="AIG14"/>
      <c r="AIH14"/>
      <c r="AII14"/>
      <c r="AIJ14"/>
      <c r="AIK14"/>
      <c r="AIL14"/>
      <c r="AIM14"/>
      <c r="AIN14"/>
      <c r="AIO14"/>
      <c r="AIP14"/>
      <c r="AIQ14"/>
      <c r="AIR14"/>
      <c r="AIS14"/>
      <c r="AIT14"/>
      <c r="AIU14"/>
      <c r="AIV14"/>
      <c r="AIW14"/>
      <c r="AIX14"/>
      <c r="AIY14"/>
      <c r="AIZ14"/>
      <c r="AJA14"/>
      <c r="AJB14"/>
      <c r="AJC14"/>
      <c r="AJD14"/>
      <c r="AJE14"/>
      <c r="AJF14"/>
      <c r="AJG14"/>
      <c r="AJH14"/>
      <c r="AJI14"/>
      <c r="AJJ14"/>
      <c r="AJK14"/>
      <c r="AJL14"/>
      <c r="AJM14"/>
      <c r="AJN14"/>
      <c r="AJO14"/>
      <c r="AJP14"/>
      <c r="AJQ14"/>
      <c r="AJR14"/>
      <c r="AJS14"/>
      <c r="AJT14"/>
      <c r="AJU14"/>
      <c r="AJV14"/>
      <c r="AJW14"/>
      <c r="AJX14"/>
      <c r="AJY14"/>
      <c r="AJZ14"/>
      <c r="AKA14"/>
      <c r="AKB14"/>
      <c r="AKC14"/>
      <c r="AKD14"/>
      <c r="AKE14"/>
      <c r="AKF14"/>
      <c r="AKG14"/>
      <c r="AKH14"/>
      <c r="AKI14"/>
      <c r="AKJ14"/>
      <c r="AKK14"/>
      <c r="AKL14"/>
      <c r="AKM14"/>
      <c r="AKN14"/>
      <c r="AKO14"/>
      <c r="AKP14"/>
      <c r="AKQ14"/>
      <c r="AKR14"/>
      <c r="AKS14"/>
      <c r="AKT14"/>
      <c r="AKU14"/>
      <c r="AKV14"/>
      <c r="AKW14"/>
      <c r="AKX14"/>
      <c r="AKY14"/>
      <c r="AKZ14"/>
      <c r="ALA14"/>
      <c r="ALB14"/>
      <c r="ALC14"/>
      <c r="ALD14"/>
      <c r="ALE14"/>
      <c r="ALF14"/>
      <c r="ALG14"/>
      <c r="ALH14"/>
      <c r="ALI14"/>
      <c r="ALJ14"/>
      <c r="ALK14"/>
      <c r="ALL14"/>
      <c r="ALM14"/>
      <c r="ALN14"/>
      <c r="ALO14"/>
      <c r="ALP14"/>
      <c r="ALQ14"/>
      <c r="ALR14"/>
      <c r="ALS14"/>
      <c r="ALT14"/>
      <c r="ALU14"/>
      <c r="ALV14"/>
      <c r="ALW14"/>
      <c r="ALX14"/>
      <c r="ALY14"/>
      <c r="ALZ14"/>
      <c r="AMA14"/>
      <c r="AMB14"/>
      <c r="AMC14"/>
      <c r="AMD14"/>
      <c r="AME14"/>
      <c r="AMF14"/>
      <c r="AMG14"/>
      <c r="AMH14"/>
      <c r="AMI14"/>
      <c r="AMJ14"/>
      <c r="AMK14"/>
      <c r="AML14"/>
      <c r="AMM14"/>
      <c r="AMN14"/>
      <c r="AMO14"/>
      <c r="AMP14"/>
      <c r="AMQ14"/>
      <c r="AMR14"/>
      <c r="AMS14"/>
      <c r="AMT14"/>
      <c r="AMU14"/>
      <c r="AMV14"/>
      <c r="AMW14"/>
      <c r="AMX14"/>
      <c r="AMY14"/>
      <c r="AMZ14"/>
      <c r="ANA14"/>
      <c r="ANB14"/>
      <c r="ANC14"/>
      <c r="AND14"/>
      <c r="ANE14"/>
      <c r="ANF14"/>
      <c r="ANG14"/>
      <c r="ANH14"/>
      <c r="ANI14"/>
      <c r="ANJ14"/>
      <c r="ANK14"/>
      <c r="ANL14"/>
      <c r="ANM14"/>
      <c r="ANN14"/>
      <c r="ANO14"/>
      <c r="ANP14"/>
      <c r="ANQ14"/>
      <c r="ANR14"/>
      <c r="ANS14"/>
      <c r="ANT14"/>
      <c r="ANU14"/>
      <c r="ANV14"/>
      <c r="ANW14"/>
      <c r="ANX14"/>
      <c r="ANY14"/>
      <c r="ANZ14"/>
      <c r="AOA14"/>
      <c r="AOB14"/>
      <c r="AOC14"/>
      <c r="AOD14"/>
      <c r="AOE14"/>
      <c r="AOF14"/>
      <c r="AOG14"/>
      <c r="AOH14"/>
      <c r="AOI14"/>
      <c r="AOJ14"/>
      <c r="AOK14"/>
      <c r="AOL14"/>
      <c r="AOM14"/>
      <c r="AON14"/>
      <c r="AOO14"/>
      <c r="AOP14"/>
      <c r="AOQ14"/>
      <c r="AOR14"/>
      <c r="AOS14"/>
      <c r="AOT14"/>
      <c r="AOU14"/>
      <c r="AOV14"/>
      <c r="AOW14"/>
      <c r="AOX14"/>
      <c r="AOY14"/>
      <c r="AOZ14"/>
      <c r="APA14"/>
      <c r="APB14"/>
      <c r="APC14"/>
      <c r="APD14"/>
      <c r="APE14"/>
      <c r="APF14"/>
      <c r="APG14"/>
      <c r="APH14"/>
      <c r="API14"/>
      <c r="APJ14"/>
      <c r="APK14"/>
      <c r="APL14"/>
      <c r="APM14"/>
      <c r="APN14"/>
      <c r="APO14"/>
      <c r="APP14"/>
      <c r="APQ14"/>
      <c r="APR14"/>
      <c r="APS14"/>
      <c r="APT14"/>
      <c r="APU14"/>
      <c r="APV14"/>
      <c r="APW14"/>
      <c r="APX14"/>
      <c r="APY14"/>
      <c r="APZ14"/>
      <c r="AQA14"/>
      <c r="AQB14"/>
      <c r="AQC14"/>
      <c r="AQD14"/>
      <c r="AQE14"/>
      <c r="AQF14"/>
      <c r="AQG14"/>
      <c r="AQH14"/>
      <c r="AQI14"/>
      <c r="AQJ14"/>
      <c r="AQK14"/>
      <c r="AQL14"/>
      <c r="AQM14"/>
      <c r="AQN14"/>
      <c r="AQO14"/>
      <c r="AQP14"/>
      <c r="AQQ14"/>
      <c r="AQR14"/>
      <c r="AQS14"/>
      <c r="AQT14"/>
      <c r="AQU14"/>
      <c r="AQV14"/>
      <c r="AQW14"/>
      <c r="AQX14"/>
      <c r="AQY14"/>
      <c r="AQZ14"/>
      <c r="ARA14"/>
      <c r="ARB14"/>
      <c r="ARC14"/>
      <c r="ARD14"/>
      <c r="ARE14"/>
      <c r="ARF14"/>
      <c r="ARG14"/>
      <c r="ARH14"/>
      <c r="ARI14"/>
      <c r="ARJ14"/>
      <c r="ARK14"/>
      <c r="ARL14"/>
      <c r="ARM14"/>
      <c r="ARN14"/>
      <c r="ARO14"/>
      <c r="ARP14"/>
      <c r="ARQ14"/>
      <c r="ARR14"/>
      <c r="ARS14"/>
      <c r="ART14"/>
      <c r="ARU14"/>
      <c r="ARV14"/>
      <c r="ARW14"/>
      <c r="ARX14"/>
      <c r="ARY14"/>
      <c r="ARZ14"/>
      <c r="ASA14"/>
      <c r="ASB14"/>
      <c r="ASC14"/>
      <c r="ASD14"/>
      <c r="ASE14"/>
      <c r="ASF14"/>
      <c r="ASG14"/>
      <c r="ASH14"/>
      <c r="ASI14"/>
      <c r="ASJ14"/>
      <c r="ASK14"/>
      <c r="ASL14"/>
      <c r="ASM14"/>
      <c r="ASN14"/>
      <c r="ASO14"/>
      <c r="ASP14"/>
      <c r="ASQ14"/>
      <c r="ASR14"/>
      <c r="ASS14"/>
      <c r="AST14"/>
      <c r="ASU14"/>
      <c r="ASV14"/>
      <c r="ASW14"/>
      <c r="ASX14"/>
      <c r="ASY14"/>
      <c r="ASZ14"/>
      <c r="ATA14"/>
      <c r="ATB14"/>
      <c r="ATC14"/>
      <c r="ATD14"/>
      <c r="ATE14"/>
      <c r="ATF14"/>
      <c r="ATG14"/>
      <c r="ATH14"/>
      <c r="ATI14"/>
      <c r="ATJ14"/>
      <c r="ATK14"/>
      <c r="ATL14"/>
      <c r="ATM14"/>
      <c r="ATN14"/>
      <c r="ATO14"/>
      <c r="ATP14"/>
      <c r="ATQ14"/>
      <c r="ATR14"/>
      <c r="ATS14"/>
      <c r="ATT14"/>
      <c r="ATU14"/>
      <c r="ATV14"/>
      <c r="ATW14"/>
      <c r="ATX14"/>
      <c r="ATY14"/>
      <c r="ATZ14"/>
      <c r="AUA14"/>
      <c r="AUB14"/>
      <c r="AUC14"/>
      <c r="AUD14"/>
      <c r="AUE14"/>
      <c r="AUF14"/>
      <c r="AUG14"/>
      <c r="AUH14"/>
      <c r="AUI14"/>
      <c r="AUJ14"/>
      <c r="AUK14"/>
      <c r="AUL14"/>
      <c r="AUM14"/>
      <c r="AUN14"/>
      <c r="AUO14"/>
      <c r="AUP14"/>
      <c r="AUQ14"/>
      <c r="AUR14"/>
      <c r="AUS14"/>
      <c r="AUT14"/>
      <c r="AUU14"/>
      <c r="AUV14"/>
      <c r="AUW14"/>
      <c r="AUX14"/>
      <c r="AUY14"/>
      <c r="AUZ14"/>
      <c r="AVA14"/>
      <c r="AVB14"/>
      <c r="AVC14"/>
      <c r="AVD14"/>
      <c r="AVE14"/>
      <c r="AVF14"/>
      <c r="AVG14"/>
      <c r="AVH14"/>
      <c r="AVI14"/>
      <c r="AVJ14"/>
      <c r="AVK14"/>
      <c r="AVL14"/>
      <c r="AVM14"/>
      <c r="AVN14"/>
      <c r="AVO14"/>
      <c r="AVP14"/>
      <c r="AVQ14"/>
      <c r="AVR14"/>
      <c r="AVS14"/>
      <c r="AVT14"/>
      <c r="AVU14"/>
      <c r="AVV14"/>
      <c r="AVW14"/>
      <c r="AVX14"/>
      <c r="AVY14"/>
      <c r="AVZ14"/>
      <c r="AWA14"/>
      <c r="AWB14"/>
      <c r="AWC14"/>
      <c r="AWD14"/>
      <c r="AWE14"/>
      <c r="AWF14"/>
      <c r="AWG14"/>
      <c r="AWH14"/>
      <c r="AWI14"/>
      <c r="AWJ14"/>
      <c r="AWK14"/>
      <c r="AWL14"/>
      <c r="AWM14"/>
      <c r="AWN14"/>
      <c r="AWO14"/>
      <c r="AWP14"/>
      <c r="AWQ14"/>
      <c r="AWR14"/>
      <c r="AWS14"/>
      <c r="AWT14"/>
      <c r="AWU14"/>
      <c r="AWV14"/>
      <c r="AWW14"/>
      <c r="AWX14"/>
      <c r="AWY14"/>
      <c r="AWZ14"/>
      <c r="AXA14"/>
      <c r="AXB14"/>
      <c r="AXC14"/>
      <c r="AXD14"/>
      <c r="AXE14"/>
      <c r="AXF14"/>
      <c r="AXG14"/>
      <c r="AXH14"/>
      <c r="AXI14"/>
      <c r="AXJ14"/>
      <c r="AXK14"/>
      <c r="AXL14"/>
      <c r="AXM14"/>
      <c r="AXN14"/>
      <c r="AXO14"/>
      <c r="AXP14"/>
      <c r="AXQ14"/>
      <c r="AXR14"/>
      <c r="AXS14"/>
      <c r="AXT14"/>
      <c r="AXU14"/>
      <c r="AXV14"/>
      <c r="AXW14"/>
      <c r="AXX14"/>
      <c r="AXY14"/>
      <c r="AXZ14"/>
      <c r="AYA14"/>
      <c r="AYB14"/>
      <c r="AYC14"/>
      <c r="AYD14"/>
      <c r="AYE14"/>
      <c r="AYF14"/>
      <c r="AYG14"/>
      <c r="AYH14"/>
      <c r="AYI14"/>
      <c r="AYJ14"/>
      <c r="AYK14"/>
      <c r="AYL14"/>
      <c r="AYM14"/>
      <c r="AYN14"/>
      <c r="AYO14"/>
      <c r="AYP14"/>
      <c r="AYQ14"/>
      <c r="AYR14"/>
      <c r="AYS14"/>
      <c r="AYT14"/>
      <c r="AYU14"/>
      <c r="AYV14"/>
      <c r="AYW14"/>
      <c r="AYX14"/>
      <c r="AYY14"/>
      <c r="AYZ14"/>
      <c r="AZA14"/>
      <c r="AZB14"/>
      <c r="AZC14"/>
      <c r="AZD14"/>
      <c r="AZE14"/>
      <c r="AZF14"/>
      <c r="AZG14"/>
      <c r="AZH14"/>
      <c r="AZI14"/>
      <c r="AZJ14"/>
      <c r="AZK14"/>
      <c r="AZL14"/>
      <c r="AZM14"/>
      <c r="AZN14"/>
      <c r="AZO14"/>
      <c r="AZP14"/>
      <c r="AZQ14"/>
      <c r="AZR14"/>
      <c r="AZS14"/>
      <c r="AZT14"/>
      <c r="AZU14"/>
      <c r="AZV14"/>
      <c r="AZW14"/>
      <c r="AZX14"/>
      <c r="AZY14"/>
      <c r="AZZ14"/>
      <c r="BAA14"/>
      <c r="BAB14"/>
      <c r="BAC14"/>
      <c r="BAD14"/>
      <c r="BAE14"/>
      <c r="BAF14"/>
      <c r="BAG14"/>
      <c r="BAH14"/>
      <c r="BAI14"/>
      <c r="BAJ14"/>
      <c r="BAK14"/>
      <c r="BAL14"/>
      <c r="BAM14"/>
      <c r="BAN14"/>
      <c r="BAO14"/>
      <c r="BAP14"/>
      <c r="BAQ14"/>
      <c r="BAR14"/>
      <c r="BAS14"/>
      <c r="BAT14"/>
      <c r="BAU14"/>
      <c r="BAV14"/>
      <c r="BAW14"/>
      <c r="BAX14"/>
      <c r="BAY14"/>
      <c r="BAZ14"/>
      <c r="BBA14"/>
      <c r="BBB14"/>
      <c r="BBC14"/>
      <c r="BBD14"/>
      <c r="BBE14"/>
      <c r="BBF14"/>
      <c r="BBG14"/>
      <c r="BBH14"/>
      <c r="BBI14"/>
      <c r="BBJ14"/>
      <c r="BBK14"/>
      <c r="BBL14"/>
      <c r="BBM14"/>
      <c r="BBN14"/>
      <c r="BBO14"/>
      <c r="BBP14"/>
      <c r="BBQ14"/>
      <c r="BBR14"/>
      <c r="BBS14"/>
      <c r="BBT14"/>
      <c r="BBU14"/>
      <c r="BBV14"/>
      <c r="BBW14"/>
      <c r="BBX14"/>
      <c r="BBY14"/>
      <c r="BBZ14"/>
      <c r="BCA14"/>
      <c r="BCB14"/>
      <c r="BCC14"/>
      <c r="BCD14"/>
      <c r="BCE14"/>
      <c r="BCF14"/>
      <c r="BCG14"/>
      <c r="BCH14"/>
      <c r="BCI14"/>
      <c r="BCJ14"/>
      <c r="BCK14"/>
      <c r="BCL14"/>
      <c r="BCM14"/>
      <c r="BCN14"/>
      <c r="BCO14"/>
      <c r="BCP14"/>
      <c r="BCQ14"/>
      <c r="BCR14"/>
      <c r="BCS14"/>
      <c r="BCT14"/>
      <c r="BCU14"/>
      <c r="BCV14"/>
      <c r="BCW14"/>
      <c r="BCX14"/>
      <c r="BCY14"/>
      <c r="BCZ14"/>
      <c r="BDA14"/>
      <c r="BDB14"/>
      <c r="BDC14"/>
      <c r="BDD14"/>
      <c r="BDE14"/>
      <c r="BDF14"/>
      <c r="BDG14"/>
      <c r="BDH14"/>
      <c r="BDI14"/>
      <c r="BDJ14"/>
      <c r="BDK14"/>
      <c r="BDL14"/>
      <c r="BDM14"/>
      <c r="BDN14"/>
      <c r="BDO14"/>
      <c r="BDP14"/>
      <c r="BDQ14"/>
      <c r="BDR14"/>
      <c r="BDS14"/>
      <c r="BDT14"/>
      <c r="BDU14"/>
      <c r="BDV14"/>
      <c r="BDW14"/>
      <c r="BDX14"/>
      <c r="BDY14"/>
      <c r="BDZ14"/>
      <c r="BEA14"/>
      <c r="BEB14"/>
      <c r="BEC14"/>
      <c r="BED14"/>
      <c r="BEE14"/>
      <c r="BEF14"/>
      <c r="BEG14"/>
      <c r="BEH14"/>
      <c r="BEI14"/>
      <c r="BEJ14"/>
      <c r="BEK14"/>
      <c r="BEL14"/>
      <c r="BEM14"/>
      <c r="BEN14"/>
      <c r="BEO14"/>
      <c r="BEP14"/>
      <c r="BEQ14"/>
      <c r="BER14"/>
      <c r="BES14"/>
      <c r="BET14"/>
      <c r="BEU14"/>
      <c r="BEV14"/>
      <c r="BEW14"/>
      <c r="BEX14"/>
      <c r="BEY14"/>
      <c r="BEZ14"/>
      <c r="BFA14"/>
      <c r="BFB14"/>
      <c r="BFC14"/>
      <c r="BFD14"/>
      <c r="BFE14"/>
      <c r="BFF14"/>
      <c r="BFG14"/>
      <c r="BFH14"/>
      <c r="BFI14"/>
      <c r="BFJ14"/>
      <c r="BFK14"/>
      <c r="BFL14"/>
      <c r="BFM14"/>
      <c r="BFN14"/>
      <c r="BFO14"/>
      <c r="BFP14"/>
      <c r="BFQ14"/>
      <c r="BFR14"/>
      <c r="BFS14"/>
      <c r="BFT14"/>
      <c r="BFU14"/>
      <c r="BFV14"/>
      <c r="BFW14"/>
      <c r="BFX14"/>
      <c r="BFY14"/>
      <c r="BFZ14"/>
      <c r="BGA14"/>
      <c r="BGB14"/>
      <c r="BGC14"/>
      <c r="BGD14"/>
      <c r="BGE14"/>
      <c r="BGF14"/>
      <c r="BGG14"/>
      <c r="BGH14"/>
      <c r="BGI14"/>
      <c r="BGJ14"/>
      <c r="BGK14"/>
      <c r="BGL14"/>
      <c r="BGM14"/>
      <c r="BGN14"/>
      <c r="BGO14"/>
      <c r="BGP14"/>
      <c r="BGQ14"/>
      <c r="BGR14"/>
      <c r="BGS14"/>
      <c r="BGT14"/>
      <c r="BGU14"/>
      <c r="BGV14"/>
      <c r="BGW14"/>
      <c r="BGX14"/>
      <c r="BGY14"/>
      <c r="BGZ14"/>
      <c r="BHA14"/>
      <c r="BHB14"/>
      <c r="BHC14"/>
      <c r="BHD14"/>
      <c r="BHE14"/>
      <c r="BHF14"/>
      <c r="BHG14"/>
      <c r="BHH14"/>
      <c r="BHI14"/>
      <c r="BHJ14"/>
      <c r="BHK14"/>
      <c r="BHL14"/>
      <c r="BHM14"/>
      <c r="BHN14"/>
      <c r="BHO14"/>
      <c r="BHP14"/>
      <c r="BHQ14"/>
      <c r="BHR14"/>
      <c r="BHS14"/>
      <c r="BHT14"/>
      <c r="BHU14"/>
      <c r="BHV14"/>
      <c r="BHW14"/>
      <c r="BHX14"/>
      <c r="BHY14"/>
      <c r="BHZ14"/>
      <c r="BIA14"/>
      <c r="BIB14"/>
      <c r="BIC14"/>
      <c r="BID14"/>
      <c r="BIE14"/>
      <c r="BIF14"/>
      <c r="BIG14"/>
      <c r="BIH14"/>
      <c r="BII14"/>
      <c r="BIJ14"/>
      <c r="BIK14"/>
      <c r="BIL14"/>
      <c r="BIM14"/>
      <c r="BIN14"/>
      <c r="BIO14"/>
      <c r="BIP14"/>
      <c r="BIQ14"/>
      <c r="BIR14"/>
      <c r="BIS14"/>
      <c r="BIT14"/>
      <c r="BIU14"/>
      <c r="BIV14"/>
      <c r="BIW14"/>
      <c r="BIX14"/>
      <c r="BIY14"/>
      <c r="BIZ14"/>
      <c r="BJA14"/>
      <c r="BJB14"/>
      <c r="BJC14"/>
      <c r="BJD14"/>
      <c r="BJE14"/>
      <c r="BJF14"/>
      <c r="BJG14"/>
      <c r="BJH14"/>
      <c r="BJI14"/>
      <c r="BJJ14"/>
      <c r="BJK14"/>
      <c r="BJL14"/>
      <c r="BJM14"/>
      <c r="BJN14"/>
      <c r="BJO14"/>
      <c r="BJP14"/>
      <c r="BJQ14"/>
      <c r="BJR14"/>
      <c r="BJS14"/>
      <c r="BJT14"/>
      <c r="BJU14"/>
      <c r="BJV14"/>
      <c r="BJW14"/>
      <c r="BJX14"/>
      <c r="BJY14"/>
      <c r="BJZ14"/>
      <c r="BKA14"/>
      <c r="BKB14"/>
      <c r="BKC14"/>
      <c r="BKD14"/>
      <c r="BKE14"/>
      <c r="BKF14"/>
      <c r="BKG14"/>
      <c r="BKH14"/>
      <c r="BKI14"/>
      <c r="BKJ14"/>
      <c r="BKK14"/>
      <c r="BKL14"/>
      <c r="BKM14"/>
      <c r="BKN14"/>
      <c r="BKO14"/>
      <c r="BKP14"/>
      <c r="BKQ14"/>
      <c r="BKR14"/>
      <c r="BKS14"/>
      <c r="BKT14"/>
      <c r="BKU14"/>
      <c r="BKV14"/>
      <c r="BKW14"/>
      <c r="BKX14"/>
      <c r="BKY14"/>
      <c r="BKZ14"/>
      <c r="BLA14"/>
      <c r="BLB14"/>
      <c r="BLC14"/>
      <c r="BLD14"/>
      <c r="BLE14"/>
      <c r="BLF14"/>
      <c r="BLG14"/>
      <c r="BLH14"/>
      <c r="BLI14"/>
      <c r="BLJ14"/>
      <c r="BLK14"/>
      <c r="BLL14"/>
      <c r="BLM14"/>
      <c r="BLN14"/>
      <c r="BLO14"/>
      <c r="BLP14"/>
      <c r="BLQ14"/>
      <c r="BLR14"/>
      <c r="BLS14"/>
      <c r="BLT14"/>
      <c r="BLU14"/>
      <c r="BLV14"/>
      <c r="BLW14"/>
      <c r="BLX14"/>
      <c r="BLY14"/>
      <c r="BLZ14"/>
      <c r="BMA14"/>
      <c r="BMB14"/>
      <c r="BMC14"/>
      <c r="BMD14"/>
      <c r="BME14"/>
      <c r="BMF14"/>
      <c r="BMG14"/>
      <c r="BMH14"/>
      <c r="BMI14"/>
      <c r="BMJ14"/>
      <c r="BMK14"/>
      <c r="BML14"/>
      <c r="BMM14"/>
      <c r="BMN14"/>
      <c r="BMO14"/>
      <c r="BMP14"/>
      <c r="BMQ14"/>
      <c r="BMR14"/>
      <c r="BMS14"/>
      <c r="BMT14"/>
      <c r="BMU14"/>
      <c r="BMV14"/>
      <c r="BMW14"/>
      <c r="BMX14"/>
      <c r="BMY14"/>
      <c r="BMZ14"/>
      <c r="BNA14"/>
      <c r="BNB14"/>
      <c r="BNC14"/>
      <c r="BND14"/>
      <c r="BNE14"/>
      <c r="BNF14"/>
      <c r="BNG14"/>
      <c r="BNH14"/>
      <c r="BNI14"/>
      <c r="BNJ14"/>
      <c r="BNK14"/>
      <c r="BNL14"/>
      <c r="BNM14"/>
      <c r="BNN14"/>
      <c r="BNO14"/>
      <c r="BNP14"/>
      <c r="BNQ14"/>
      <c r="BNR14"/>
      <c r="BNS14"/>
      <c r="BNT14"/>
      <c r="BNU14"/>
      <c r="BNV14"/>
      <c r="BNW14"/>
      <c r="BNX14"/>
      <c r="BNY14"/>
      <c r="BNZ14"/>
      <c r="BOA14"/>
      <c r="BOB14"/>
      <c r="BOC14"/>
      <c r="BOD14"/>
      <c r="BOE14"/>
      <c r="BOF14"/>
      <c r="BOG14"/>
      <c r="BOH14"/>
      <c r="BOI14"/>
      <c r="BOJ14"/>
      <c r="BOK14"/>
      <c r="BOL14"/>
      <c r="BOM14"/>
      <c r="BON14"/>
      <c r="BOO14"/>
      <c r="BOP14"/>
      <c r="BOQ14"/>
      <c r="BOR14"/>
      <c r="BOS14"/>
      <c r="BOT14"/>
      <c r="BOU14"/>
      <c r="BOV14"/>
      <c r="BOW14"/>
      <c r="BOX14"/>
      <c r="BOY14"/>
      <c r="BOZ14"/>
      <c r="BPA14"/>
      <c r="BPB14"/>
      <c r="BPC14"/>
      <c r="BPD14"/>
      <c r="BPE14"/>
      <c r="BPF14"/>
      <c r="BPG14"/>
      <c r="BPH14"/>
      <c r="BPI14"/>
      <c r="BPJ14"/>
      <c r="BPK14"/>
      <c r="BPL14"/>
      <c r="BPM14"/>
      <c r="BPN14"/>
      <c r="BPO14"/>
      <c r="BPP14"/>
      <c r="BPQ14"/>
      <c r="BPR14"/>
      <c r="BPS14"/>
      <c r="BPT14"/>
      <c r="BPU14"/>
      <c r="BPV14"/>
      <c r="BPW14"/>
      <c r="BPX14"/>
      <c r="BPY14"/>
      <c r="BPZ14"/>
      <c r="BQA14"/>
      <c r="BQB14"/>
      <c r="BQC14"/>
      <c r="BQD14"/>
      <c r="BQE14"/>
      <c r="BQF14"/>
      <c r="BQG14"/>
      <c r="BQH14"/>
      <c r="BQI14"/>
      <c r="BQJ14"/>
      <c r="BQK14"/>
      <c r="BQL14"/>
      <c r="BQM14"/>
      <c r="BQN14"/>
      <c r="BQO14"/>
      <c r="BQP14"/>
      <c r="BQQ14"/>
      <c r="BQR14"/>
      <c r="BQS14"/>
      <c r="BQT14"/>
      <c r="BQU14"/>
      <c r="BQV14"/>
      <c r="BQW14"/>
      <c r="BQX14"/>
      <c r="BQY14"/>
      <c r="BQZ14"/>
      <c r="BRA14"/>
      <c r="BRB14"/>
      <c r="BRC14"/>
      <c r="BRD14"/>
      <c r="BRE14"/>
      <c r="BRF14"/>
      <c r="BRG14"/>
      <c r="BRH14"/>
      <c r="BRI14"/>
      <c r="BRJ14"/>
      <c r="BRK14"/>
      <c r="BRL14"/>
      <c r="BRM14"/>
      <c r="BRN14"/>
      <c r="BRO14"/>
      <c r="BRP14"/>
      <c r="BRQ14"/>
      <c r="BRR14"/>
      <c r="BRS14"/>
      <c r="BRT14"/>
      <c r="BRU14"/>
      <c r="BRV14"/>
      <c r="BRW14"/>
      <c r="BRX14"/>
      <c r="BRY14"/>
      <c r="BRZ14"/>
      <c r="BSA14"/>
      <c r="BSB14"/>
      <c r="BSC14"/>
      <c r="BSD14"/>
      <c r="BSE14"/>
      <c r="BSF14"/>
      <c r="BSG14"/>
      <c r="BSH14"/>
      <c r="BSI14"/>
      <c r="BSJ14"/>
      <c r="BSK14"/>
      <c r="BSL14"/>
      <c r="BSM14"/>
      <c r="BSN14"/>
      <c r="BSO14"/>
      <c r="BSP14"/>
      <c r="BSQ14"/>
      <c r="BSR14"/>
      <c r="BSS14"/>
      <c r="BST14"/>
      <c r="BSU14"/>
      <c r="BSV14"/>
      <c r="BSW14"/>
      <c r="BSX14"/>
      <c r="BSY14"/>
      <c r="BSZ14"/>
      <c r="BTA14"/>
      <c r="BTB14"/>
      <c r="BTC14"/>
      <c r="BTD14"/>
      <c r="BTE14"/>
      <c r="BTF14"/>
      <c r="BTG14"/>
      <c r="BTH14"/>
      <c r="BTI14"/>
      <c r="BTJ14"/>
      <c r="BTK14"/>
      <c r="BTL14"/>
      <c r="BTM14"/>
      <c r="BTN14"/>
      <c r="BTO14"/>
      <c r="BTP14"/>
      <c r="BTQ14"/>
      <c r="BTR14"/>
      <c r="BTS14"/>
      <c r="BTT14"/>
      <c r="BTU14"/>
      <c r="BTV14"/>
      <c r="BTW14"/>
      <c r="BTX14"/>
      <c r="BTY14"/>
      <c r="BTZ14"/>
      <c r="BUA14"/>
      <c r="BUB14"/>
      <c r="BUC14"/>
      <c r="BUD14"/>
      <c r="BUE14"/>
      <c r="BUF14"/>
      <c r="BUG14"/>
      <c r="BUH14"/>
      <c r="BUI14"/>
      <c r="BUJ14"/>
      <c r="BUK14"/>
      <c r="BUL14"/>
      <c r="BUM14"/>
      <c r="BUN14"/>
      <c r="BUO14"/>
      <c r="BUP14"/>
      <c r="BUQ14"/>
      <c r="BUR14"/>
      <c r="BUS14"/>
      <c r="BUT14"/>
      <c r="BUU14"/>
      <c r="BUV14"/>
      <c r="BUW14"/>
      <c r="BUX14"/>
      <c r="BUY14"/>
      <c r="BUZ14"/>
      <c r="BVA14"/>
      <c r="BVB14"/>
      <c r="BVC14"/>
      <c r="BVD14"/>
      <c r="BVE14"/>
      <c r="BVF14"/>
      <c r="BVG14"/>
      <c r="BVH14"/>
      <c r="BVI14"/>
      <c r="BVJ14"/>
      <c r="BVK14"/>
      <c r="BVL14"/>
      <c r="BVM14"/>
      <c r="BVN14"/>
      <c r="BVO14"/>
      <c r="BVP14"/>
      <c r="BVQ14"/>
      <c r="BVR14"/>
      <c r="BVS14"/>
      <c r="BVT14"/>
      <c r="BVU14"/>
      <c r="BVV14"/>
      <c r="BVW14"/>
      <c r="BVX14"/>
      <c r="BVY14"/>
      <c r="BVZ14"/>
      <c r="BWA14"/>
      <c r="BWB14"/>
      <c r="BWC14"/>
      <c r="BWD14"/>
      <c r="BWE14"/>
      <c r="BWF14"/>
      <c r="BWG14"/>
      <c r="BWH14"/>
      <c r="BWI14"/>
      <c r="BWJ14"/>
      <c r="BWK14"/>
      <c r="BWL14"/>
      <c r="BWM14"/>
      <c r="BWN14"/>
      <c r="BWO14"/>
      <c r="BWP14"/>
      <c r="BWQ14"/>
      <c r="BWR14"/>
      <c r="BWS14"/>
      <c r="BWT14"/>
      <c r="BWU14"/>
      <c r="BWV14"/>
      <c r="BWW14"/>
      <c r="BWX14"/>
      <c r="BWY14"/>
      <c r="BWZ14"/>
      <c r="BXA14"/>
      <c r="BXB14"/>
      <c r="BXC14"/>
      <c r="BXD14"/>
      <c r="BXE14"/>
      <c r="BXF14"/>
      <c r="BXG14"/>
      <c r="BXH14"/>
      <c r="BXI14"/>
      <c r="BXJ14"/>
      <c r="BXK14"/>
      <c r="BXL14"/>
      <c r="BXM14"/>
      <c r="BXN14"/>
      <c r="BXO14"/>
      <c r="BXP14"/>
      <c r="BXQ14"/>
      <c r="BXR14"/>
      <c r="BXS14"/>
      <c r="BXT14"/>
      <c r="BXU14"/>
      <c r="BXV14"/>
      <c r="BXW14"/>
      <c r="BXX14"/>
      <c r="BXY14"/>
      <c r="BXZ14"/>
      <c r="BYA14"/>
      <c r="BYB14"/>
      <c r="BYC14"/>
      <c r="BYD14"/>
      <c r="BYE14"/>
      <c r="BYF14"/>
      <c r="BYG14"/>
      <c r="BYH14"/>
      <c r="BYI14"/>
      <c r="BYJ14"/>
      <c r="BYK14"/>
      <c r="BYL14"/>
      <c r="BYM14"/>
      <c r="BYN14"/>
      <c r="BYO14"/>
      <c r="BYP14"/>
      <c r="BYQ14"/>
      <c r="BYR14"/>
      <c r="BYS14"/>
      <c r="BYT14"/>
      <c r="BYU14"/>
      <c r="BYV14"/>
      <c r="BYW14"/>
      <c r="BYX14"/>
      <c r="BYY14"/>
      <c r="BYZ14"/>
      <c r="BZA14"/>
      <c r="BZB14"/>
      <c r="BZC14"/>
      <c r="BZD14"/>
      <c r="BZE14"/>
      <c r="BZF14"/>
      <c r="BZG14"/>
      <c r="BZH14"/>
      <c r="BZI14"/>
      <c r="BZJ14"/>
      <c r="BZK14"/>
      <c r="BZL14"/>
      <c r="BZM14"/>
      <c r="BZN14"/>
      <c r="BZO14"/>
      <c r="BZP14"/>
      <c r="BZQ14"/>
      <c r="BZR14"/>
      <c r="BZS14"/>
      <c r="BZT14"/>
      <c r="BZU14"/>
      <c r="BZV14"/>
      <c r="BZW14"/>
      <c r="BZX14"/>
      <c r="BZY14"/>
      <c r="BZZ14"/>
      <c r="CAA14"/>
      <c r="CAB14"/>
      <c r="CAC14"/>
      <c r="CAD14"/>
      <c r="CAE14"/>
      <c r="CAF14"/>
      <c r="CAG14"/>
      <c r="CAH14"/>
      <c r="CAI14"/>
      <c r="CAJ14"/>
      <c r="CAK14"/>
      <c r="CAL14"/>
      <c r="CAM14"/>
      <c r="CAN14"/>
      <c r="CAO14"/>
      <c r="CAP14"/>
      <c r="CAQ14"/>
      <c r="CAR14"/>
      <c r="CAS14"/>
      <c r="CAT14"/>
      <c r="CAU14"/>
      <c r="CAV14"/>
      <c r="CAW14"/>
      <c r="CAX14"/>
      <c r="CAY14"/>
      <c r="CAZ14"/>
      <c r="CBA14"/>
      <c r="CBB14"/>
      <c r="CBC14"/>
      <c r="CBD14"/>
      <c r="CBE14"/>
      <c r="CBF14"/>
      <c r="CBG14"/>
      <c r="CBH14"/>
      <c r="CBI14"/>
      <c r="CBJ14"/>
      <c r="CBK14"/>
      <c r="CBL14"/>
      <c r="CBM14"/>
      <c r="CBN14"/>
      <c r="CBO14"/>
      <c r="CBP14"/>
      <c r="CBQ14"/>
      <c r="CBR14"/>
      <c r="CBS14"/>
      <c r="CBT14"/>
      <c r="CBU14"/>
      <c r="CBV14"/>
      <c r="CBW14"/>
      <c r="CBX14"/>
      <c r="CBY14"/>
      <c r="CBZ14"/>
      <c r="CCA14"/>
      <c r="CCB14"/>
      <c r="CCC14"/>
      <c r="CCD14"/>
      <c r="CCE14"/>
      <c r="CCF14"/>
      <c r="CCG14"/>
      <c r="CCH14"/>
      <c r="CCI14"/>
      <c r="CCJ14"/>
      <c r="CCK14"/>
      <c r="CCL14"/>
      <c r="CCM14"/>
      <c r="CCN14"/>
      <c r="CCO14"/>
      <c r="CCP14"/>
      <c r="CCQ14"/>
      <c r="CCR14"/>
      <c r="CCS14"/>
      <c r="CCT14"/>
      <c r="CCU14"/>
      <c r="CCV14"/>
      <c r="CCW14"/>
      <c r="CCX14"/>
      <c r="CCY14"/>
      <c r="CCZ14"/>
      <c r="CDA14"/>
      <c r="CDB14"/>
      <c r="CDC14"/>
      <c r="CDD14"/>
      <c r="CDE14"/>
      <c r="CDF14"/>
      <c r="CDG14"/>
      <c r="CDH14"/>
      <c r="CDI14"/>
      <c r="CDJ14"/>
      <c r="CDK14"/>
      <c r="CDL14"/>
      <c r="CDM14"/>
      <c r="CDN14"/>
      <c r="CDO14"/>
      <c r="CDP14"/>
      <c r="CDQ14"/>
      <c r="CDR14"/>
      <c r="CDS14"/>
      <c r="CDT14"/>
      <c r="CDU14"/>
      <c r="CDV14"/>
      <c r="CDW14"/>
      <c r="CDX14"/>
      <c r="CDY14"/>
      <c r="CDZ14"/>
      <c r="CEA14"/>
      <c r="CEB14"/>
      <c r="CEC14"/>
      <c r="CED14"/>
      <c r="CEE14"/>
      <c r="CEF14"/>
      <c r="CEG14"/>
      <c r="CEH14"/>
      <c r="CEI14"/>
      <c r="CEJ14"/>
      <c r="CEK14"/>
      <c r="CEL14"/>
      <c r="CEM14"/>
      <c r="CEN14"/>
      <c r="CEO14"/>
      <c r="CEP14"/>
      <c r="CEQ14"/>
      <c r="CER14"/>
      <c r="CES14"/>
      <c r="CET14"/>
      <c r="CEU14"/>
      <c r="CEV14"/>
      <c r="CEW14"/>
      <c r="CEX14"/>
      <c r="CEY14"/>
      <c r="CEZ14"/>
      <c r="CFA14"/>
      <c r="CFB14"/>
      <c r="CFC14"/>
      <c r="CFD14"/>
      <c r="CFE14"/>
      <c r="CFF14"/>
      <c r="CFG14"/>
      <c r="CFH14"/>
      <c r="CFI14"/>
      <c r="CFJ14"/>
      <c r="CFK14"/>
      <c r="CFL14"/>
      <c r="CFM14"/>
      <c r="CFN14"/>
      <c r="CFO14"/>
      <c r="CFP14"/>
      <c r="CFQ14"/>
      <c r="CFR14"/>
      <c r="CFS14"/>
      <c r="CFT14"/>
      <c r="CFU14"/>
      <c r="CFV14"/>
      <c r="CFW14"/>
      <c r="CFX14"/>
      <c r="CFY14"/>
      <c r="CFZ14"/>
      <c r="CGA14"/>
      <c r="CGB14"/>
      <c r="CGC14"/>
      <c r="CGD14"/>
      <c r="CGE14"/>
      <c r="CGF14"/>
      <c r="CGG14"/>
      <c r="CGH14"/>
      <c r="CGI14"/>
      <c r="CGJ14"/>
      <c r="CGK14"/>
      <c r="CGL14"/>
      <c r="CGM14"/>
      <c r="CGN14"/>
      <c r="CGO14"/>
      <c r="CGP14"/>
      <c r="CGQ14"/>
      <c r="CGR14"/>
      <c r="CGS14"/>
      <c r="CGT14"/>
      <c r="CGU14"/>
      <c r="CGV14"/>
      <c r="CGW14"/>
      <c r="CGX14"/>
      <c r="CGY14"/>
      <c r="CGZ14"/>
      <c r="CHA14"/>
      <c r="CHB14"/>
      <c r="CHC14"/>
      <c r="CHD14"/>
      <c r="CHE14"/>
      <c r="CHF14"/>
      <c r="CHG14"/>
      <c r="CHH14"/>
      <c r="CHI14"/>
      <c r="CHJ14"/>
      <c r="CHK14"/>
      <c r="CHL14"/>
      <c r="CHM14"/>
      <c r="CHN14"/>
      <c r="CHO14"/>
      <c r="CHP14"/>
      <c r="CHQ14"/>
      <c r="CHR14"/>
      <c r="CHS14"/>
      <c r="CHT14"/>
      <c r="CHU14"/>
      <c r="CHV14"/>
      <c r="CHW14"/>
      <c r="CHX14"/>
      <c r="CHY14"/>
      <c r="CHZ14"/>
      <c r="CIA14"/>
      <c r="CIB14"/>
      <c r="CIC14"/>
      <c r="CID14"/>
      <c r="CIE14"/>
      <c r="CIF14"/>
      <c r="CIG14"/>
      <c r="CIH14"/>
      <c r="CII14"/>
      <c r="CIJ14"/>
      <c r="CIK14"/>
      <c r="CIL14"/>
      <c r="CIM14"/>
      <c r="CIN14"/>
      <c r="CIO14"/>
      <c r="CIP14"/>
      <c r="CIQ14"/>
      <c r="CIR14"/>
      <c r="CIS14"/>
      <c r="CIT14"/>
      <c r="CIU14"/>
      <c r="CIV14"/>
      <c r="CIW14"/>
      <c r="CIX14"/>
      <c r="CIY14"/>
      <c r="CIZ14"/>
      <c r="CJA14"/>
      <c r="CJB14"/>
      <c r="CJC14"/>
      <c r="CJD14"/>
      <c r="CJE14"/>
      <c r="CJF14"/>
      <c r="CJG14"/>
      <c r="CJH14"/>
      <c r="CJI14"/>
      <c r="CJJ14"/>
      <c r="CJK14"/>
      <c r="CJL14"/>
      <c r="CJM14"/>
      <c r="CJN14"/>
      <c r="CJO14"/>
      <c r="CJP14"/>
      <c r="CJQ14"/>
      <c r="CJR14"/>
      <c r="CJS14"/>
      <c r="CJT14"/>
      <c r="CJU14"/>
      <c r="CJV14"/>
      <c r="CJW14"/>
      <c r="CJX14"/>
      <c r="CJY14"/>
      <c r="CJZ14"/>
      <c r="CKA14"/>
      <c r="CKB14"/>
      <c r="CKC14"/>
      <c r="CKD14"/>
      <c r="CKE14"/>
      <c r="CKF14"/>
      <c r="CKG14"/>
      <c r="CKH14"/>
      <c r="CKI14"/>
      <c r="CKJ14"/>
      <c r="CKK14"/>
      <c r="CKL14"/>
      <c r="CKM14"/>
      <c r="CKN14"/>
      <c r="CKO14"/>
      <c r="CKP14"/>
      <c r="CKQ14"/>
      <c r="CKR14"/>
      <c r="CKS14"/>
      <c r="CKT14"/>
      <c r="CKU14"/>
      <c r="CKV14"/>
      <c r="CKW14"/>
      <c r="CKX14"/>
      <c r="CKY14"/>
      <c r="CKZ14"/>
      <c r="CLA14"/>
      <c r="CLB14"/>
      <c r="CLC14"/>
      <c r="CLD14"/>
      <c r="CLE14"/>
      <c r="CLF14"/>
      <c r="CLG14"/>
      <c r="CLH14"/>
      <c r="CLI14"/>
      <c r="CLJ14"/>
      <c r="CLK14"/>
      <c r="CLL14"/>
      <c r="CLM14"/>
      <c r="CLN14"/>
      <c r="CLO14"/>
      <c r="CLP14"/>
      <c r="CLQ14"/>
      <c r="CLR14"/>
      <c r="CLS14"/>
      <c r="CLT14"/>
      <c r="CLU14"/>
      <c r="CLV14"/>
      <c r="CLW14"/>
      <c r="CLX14"/>
      <c r="CLY14"/>
      <c r="CLZ14"/>
      <c r="CMA14"/>
      <c r="CMB14"/>
      <c r="CMC14"/>
      <c r="CMD14"/>
      <c r="CME14"/>
      <c r="CMF14"/>
      <c r="CMG14"/>
      <c r="CMH14"/>
      <c r="CMI14"/>
      <c r="CMJ14"/>
      <c r="CMK14"/>
      <c r="CML14"/>
      <c r="CMM14"/>
      <c r="CMN14"/>
      <c r="CMO14"/>
      <c r="CMP14"/>
      <c r="CMQ14"/>
      <c r="CMR14"/>
      <c r="CMS14"/>
      <c r="CMT14"/>
      <c r="CMU14"/>
      <c r="CMV14"/>
      <c r="CMW14"/>
      <c r="CMX14"/>
      <c r="CMY14"/>
      <c r="CMZ14"/>
      <c r="CNA14"/>
      <c r="CNB14"/>
      <c r="CNC14"/>
      <c r="CND14"/>
      <c r="CNE14"/>
      <c r="CNF14"/>
      <c r="CNG14"/>
      <c r="CNH14"/>
      <c r="CNI14"/>
      <c r="CNJ14"/>
      <c r="CNK14"/>
      <c r="CNL14"/>
      <c r="CNM14"/>
      <c r="CNN14"/>
      <c r="CNO14"/>
      <c r="CNP14"/>
      <c r="CNQ14"/>
      <c r="CNR14"/>
      <c r="CNS14"/>
      <c r="CNT14"/>
      <c r="CNU14"/>
      <c r="CNV14"/>
      <c r="CNW14"/>
      <c r="CNX14"/>
      <c r="CNY14"/>
      <c r="CNZ14"/>
      <c r="COA14"/>
      <c r="COB14"/>
      <c r="COC14"/>
      <c r="COD14"/>
      <c r="COE14"/>
      <c r="COF14"/>
      <c r="COG14"/>
      <c r="COH14"/>
      <c r="COI14"/>
      <c r="COJ14"/>
      <c r="COK14"/>
      <c r="COL14"/>
      <c r="COM14"/>
      <c r="CON14"/>
      <c r="COO14"/>
      <c r="COP14"/>
      <c r="COQ14"/>
      <c r="COR14"/>
      <c r="COS14"/>
      <c r="COT14"/>
      <c r="COU14"/>
      <c r="COV14"/>
      <c r="COW14"/>
      <c r="COX14"/>
      <c r="COY14"/>
      <c r="COZ14"/>
      <c r="CPA14"/>
      <c r="CPB14"/>
      <c r="CPC14"/>
      <c r="CPD14"/>
      <c r="CPE14"/>
      <c r="CPF14"/>
      <c r="CPG14"/>
      <c r="CPH14"/>
      <c r="CPI14"/>
      <c r="CPJ14"/>
      <c r="CPK14"/>
      <c r="CPL14"/>
      <c r="CPM14"/>
      <c r="CPN14"/>
      <c r="CPO14"/>
      <c r="CPP14"/>
      <c r="CPQ14"/>
      <c r="CPR14"/>
      <c r="CPS14"/>
      <c r="CPT14"/>
      <c r="CPU14"/>
      <c r="CPV14"/>
      <c r="CPW14"/>
      <c r="CPX14"/>
      <c r="CPY14"/>
      <c r="CPZ14"/>
      <c r="CQA14"/>
      <c r="CQB14"/>
      <c r="CQC14"/>
      <c r="CQD14"/>
      <c r="CQE14"/>
      <c r="CQF14"/>
      <c r="CQG14"/>
      <c r="CQH14"/>
      <c r="CQI14"/>
      <c r="CQJ14"/>
      <c r="CQK14"/>
      <c r="CQL14"/>
      <c r="CQM14"/>
      <c r="CQN14"/>
      <c r="CQO14"/>
      <c r="CQP14"/>
      <c r="CQQ14"/>
      <c r="CQR14"/>
      <c r="CQS14"/>
      <c r="CQT14"/>
      <c r="CQU14"/>
      <c r="CQV14"/>
      <c r="CQW14"/>
      <c r="CQX14"/>
      <c r="CQY14"/>
      <c r="CQZ14"/>
      <c r="CRA14"/>
      <c r="CRB14"/>
      <c r="CRC14"/>
      <c r="CRD14"/>
      <c r="CRE14"/>
      <c r="CRF14"/>
      <c r="CRG14"/>
      <c r="CRH14"/>
      <c r="CRI14"/>
      <c r="CRJ14"/>
      <c r="CRK14"/>
      <c r="CRL14"/>
      <c r="CRM14"/>
      <c r="CRN14"/>
      <c r="CRO14"/>
      <c r="CRP14"/>
      <c r="CRQ14"/>
      <c r="CRR14"/>
      <c r="CRS14"/>
      <c r="CRT14"/>
      <c r="CRU14"/>
      <c r="CRV14"/>
      <c r="CRW14"/>
      <c r="CRX14"/>
      <c r="CRY14"/>
      <c r="CRZ14"/>
      <c r="CSA14"/>
      <c r="CSB14"/>
      <c r="CSC14"/>
      <c r="CSD14"/>
      <c r="CSE14"/>
      <c r="CSF14"/>
      <c r="CSG14"/>
      <c r="CSH14"/>
      <c r="CSI14"/>
      <c r="CSJ14"/>
      <c r="CSK14"/>
      <c r="CSL14"/>
      <c r="CSM14"/>
      <c r="CSN14"/>
      <c r="CSO14"/>
      <c r="CSP14"/>
      <c r="CSQ14"/>
      <c r="CSR14"/>
      <c r="CSS14"/>
      <c r="CST14"/>
      <c r="CSU14"/>
      <c r="CSV14"/>
      <c r="CSW14"/>
      <c r="CSX14"/>
      <c r="CSY14"/>
      <c r="CSZ14"/>
      <c r="CTA14"/>
      <c r="CTB14"/>
      <c r="CTC14"/>
      <c r="CTD14"/>
      <c r="CTE14"/>
      <c r="CTF14"/>
      <c r="CTG14"/>
      <c r="CTH14"/>
      <c r="CTI14"/>
      <c r="CTJ14"/>
      <c r="CTK14"/>
      <c r="CTL14"/>
      <c r="CTM14"/>
      <c r="CTN14"/>
      <c r="CTO14"/>
      <c r="CTP14"/>
      <c r="CTQ14"/>
      <c r="CTR14"/>
      <c r="CTS14"/>
      <c r="CTT14"/>
      <c r="CTU14"/>
      <c r="CTV14"/>
      <c r="CTW14"/>
      <c r="CTX14"/>
      <c r="CTY14"/>
      <c r="CTZ14"/>
      <c r="CUA14"/>
      <c r="CUB14"/>
      <c r="CUC14"/>
      <c r="CUD14"/>
      <c r="CUE14"/>
      <c r="CUF14"/>
      <c r="CUG14"/>
      <c r="CUH14"/>
      <c r="CUI14"/>
      <c r="CUJ14"/>
      <c r="CUK14"/>
      <c r="CUL14"/>
      <c r="CUM14"/>
      <c r="CUN14"/>
      <c r="CUO14"/>
      <c r="CUP14"/>
      <c r="CUQ14"/>
      <c r="CUR14"/>
      <c r="CUS14"/>
      <c r="CUT14"/>
      <c r="CUU14"/>
      <c r="CUV14"/>
      <c r="CUW14"/>
      <c r="CUX14"/>
      <c r="CUY14"/>
      <c r="CUZ14"/>
      <c r="CVA14"/>
      <c r="CVB14"/>
      <c r="CVC14"/>
      <c r="CVD14"/>
      <c r="CVE14"/>
      <c r="CVF14"/>
      <c r="CVG14"/>
      <c r="CVH14"/>
      <c r="CVI14"/>
      <c r="CVJ14"/>
      <c r="CVK14"/>
      <c r="CVL14"/>
      <c r="CVM14"/>
      <c r="CVN14"/>
      <c r="CVO14"/>
      <c r="CVP14"/>
      <c r="CVQ14"/>
      <c r="CVR14"/>
      <c r="CVS14"/>
      <c r="CVT14"/>
      <c r="CVU14"/>
      <c r="CVV14"/>
      <c r="CVW14"/>
      <c r="CVX14"/>
      <c r="CVY14"/>
      <c r="CVZ14"/>
      <c r="CWA14"/>
      <c r="CWB14"/>
      <c r="CWC14"/>
      <c r="CWD14"/>
      <c r="CWE14"/>
      <c r="CWF14"/>
      <c r="CWG14"/>
      <c r="CWH14"/>
      <c r="CWI14"/>
      <c r="CWJ14"/>
      <c r="CWK14"/>
      <c r="CWL14"/>
      <c r="CWM14"/>
      <c r="CWN14"/>
      <c r="CWO14"/>
      <c r="CWP14"/>
      <c r="CWQ14"/>
      <c r="CWR14"/>
      <c r="CWS14"/>
      <c r="CWT14"/>
      <c r="CWU14"/>
      <c r="CWV14"/>
      <c r="CWW14"/>
      <c r="CWX14"/>
      <c r="CWY14"/>
      <c r="CWZ14"/>
      <c r="CXA14"/>
      <c r="CXB14"/>
      <c r="CXC14"/>
      <c r="CXD14"/>
      <c r="CXE14"/>
      <c r="CXF14"/>
      <c r="CXG14"/>
      <c r="CXH14"/>
      <c r="CXI14"/>
      <c r="CXJ14"/>
      <c r="CXK14"/>
      <c r="CXL14"/>
      <c r="CXM14"/>
      <c r="CXN14"/>
      <c r="CXO14"/>
      <c r="CXP14"/>
      <c r="CXQ14"/>
      <c r="CXR14"/>
      <c r="CXS14"/>
      <c r="CXT14"/>
      <c r="CXU14"/>
      <c r="CXV14"/>
      <c r="CXW14"/>
      <c r="CXX14"/>
      <c r="CXY14"/>
      <c r="CXZ14"/>
      <c r="CYA14"/>
      <c r="CYB14"/>
      <c r="CYC14"/>
      <c r="CYD14"/>
      <c r="CYE14"/>
      <c r="CYF14"/>
      <c r="CYG14"/>
      <c r="CYH14"/>
      <c r="CYI14"/>
      <c r="CYJ14"/>
      <c r="CYK14"/>
      <c r="CYL14"/>
      <c r="CYM14"/>
      <c r="CYN14"/>
      <c r="CYO14"/>
      <c r="CYP14"/>
      <c r="CYQ14"/>
      <c r="CYR14"/>
      <c r="CYS14"/>
      <c r="CYT14"/>
      <c r="CYU14"/>
      <c r="CYV14"/>
      <c r="CYW14"/>
      <c r="CYX14"/>
      <c r="CYY14"/>
      <c r="CYZ14"/>
      <c r="CZA14"/>
      <c r="CZB14"/>
      <c r="CZC14"/>
      <c r="CZD14"/>
      <c r="CZE14"/>
      <c r="CZF14"/>
      <c r="CZG14"/>
      <c r="CZH14"/>
      <c r="CZI14"/>
      <c r="CZJ14"/>
      <c r="CZK14"/>
      <c r="CZL14"/>
      <c r="CZM14"/>
      <c r="CZN14"/>
      <c r="CZO14"/>
      <c r="CZP14"/>
      <c r="CZQ14"/>
      <c r="CZR14"/>
      <c r="CZS14"/>
      <c r="CZT14"/>
      <c r="CZU14"/>
      <c r="CZV14"/>
      <c r="CZW14"/>
      <c r="CZX14"/>
      <c r="CZY14"/>
      <c r="CZZ14"/>
      <c r="DAA14"/>
      <c r="DAB14"/>
      <c r="DAC14"/>
      <c r="DAD14"/>
      <c r="DAE14"/>
      <c r="DAF14"/>
      <c r="DAG14"/>
      <c r="DAH14"/>
      <c r="DAI14"/>
      <c r="DAJ14"/>
      <c r="DAK14"/>
      <c r="DAL14"/>
      <c r="DAM14"/>
      <c r="DAN14"/>
      <c r="DAO14"/>
      <c r="DAP14"/>
      <c r="DAQ14"/>
      <c r="DAR14"/>
      <c r="DAS14"/>
      <c r="DAT14"/>
      <c r="DAU14"/>
      <c r="DAV14"/>
      <c r="DAW14"/>
      <c r="DAX14"/>
      <c r="DAY14"/>
      <c r="DAZ14"/>
      <c r="DBA14"/>
      <c r="DBB14"/>
      <c r="DBC14"/>
      <c r="DBD14"/>
      <c r="DBE14"/>
      <c r="DBF14"/>
      <c r="DBG14"/>
      <c r="DBH14"/>
      <c r="DBI14"/>
      <c r="DBJ14"/>
      <c r="DBK14"/>
      <c r="DBL14"/>
      <c r="DBM14"/>
      <c r="DBN14"/>
      <c r="DBO14"/>
      <c r="DBP14"/>
      <c r="DBQ14"/>
      <c r="DBR14"/>
      <c r="DBS14"/>
      <c r="DBT14"/>
      <c r="DBU14"/>
      <c r="DBV14"/>
      <c r="DBW14"/>
      <c r="DBX14"/>
      <c r="DBY14"/>
      <c r="DBZ14"/>
      <c r="DCA14"/>
      <c r="DCB14"/>
      <c r="DCC14"/>
      <c r="DCD14"/>
      <c r="DCE14"/>
      <c r="DCF14"/>
      <c r="DCG14"/>
      <c r="DCH14"/>
      <c r="DCI14"/>
      <c r="DCJ14"/>
      <c r="DCK14"/>
      <c r="DCL14"/>
      <c r="DCM14"/>
      <c r="DCN14"/>
      <c r="DCO14"/>
      <c r="DCP14"/>
      <c r="DCQ14"/>
      <c r="DCR14"/>
      <c r="DCS14"/>
      <c r="DCT14"/>
      <c r="DCU14"/>
      <c r="DCV14"/>
      <c r="DCW14"/>
      <c r="DCX14"/>
      <c r="DCY14"/>
      <c r="DCZ14"/>
      <c r="DDA14"/>
      <c r="DDB14"/>
      <c r="DDC14"/>
      <c r="DDD14"/>
      <c r="DDE14"/>
      <c r="DDF14"/>
      <c r="DDG14"/>
      <c r="DDH14"/>
      <c r="DDI14"/>
      <c r="DDJ14"/>
      <c r="DDK14"/>
      <c r="DDL14"/>
      <c r="DDM14"/>
      <c r="DDN14"/>
      <c r="DDO14"/>
      <c r="DDP14"/>
      <c r="DDQ14"/>
      <c r="DDR14"/>
      <c r="DDS14"/>
      <c r="DDT14"/>
      <c r="DDU14"/>
      <c r="DDV14"/>
      <c r="DDW14"/>
      <c r="DDX14"/>
      <c r="DDY14"/>
      <c r="DDZ14"/>
      <c r="DEA14"/>
      <c r="DEB14"/>
      <c r="DEC14"/>
      <c r="DED14"/>
      <c r="DEE14"/>
      <c r="DEF14"/>
      <c r="DEG14"/>
      <c r="DEH14"/>
      <c r="DEI14"/>
      <c r="DEJ14"/>
      <c r="DEK14"/>
      <c r="DEL14"/>
      <c r="DEM14"/>
      <c r="DEN14"/>
      <c r="DEO14"/>
      <c r="DEP14"/>
      <c r="DEQ14"/>
      <c r="DER14"/>
      <c r="DES14"/>
      <c r="DET14"/>
      <c r="DEU14"/>
      <c r="DEV14"/>
      <c r="DEW14"/>
      <c r="DEX14"/>
      <c r="DEY14"/>
      <c r="DEZ14"/>
      <c r="DFA14"/>
      <c r="DFB14"/>
      <c r="DFC14"/>
      <c r="DFD14"/>
      <c r="DFE14"/>
      <c r="DFF14"/>
      <c r="DFG14"/>
      <c r="DFH14"/>
      <c r="DFI14"/>
      <c r="DFJ14"/>
      <c r="DFK14"/>
      <c r="DFL14"/>
      <c r="DFM14"/>
      <c r="DFN14"/>
      <c r="DFO14"/>
      <c r="DFP14"/>
      <c r="DFQ14"/>
      <c r="DFR14"/>
      <c r="DFS14"/>
      <c r="DFT14"/>
      <c r="DFU14"/>
      <c r="DFV14"/>
      <c r="DFW14"/>
      <c r="DFX14"/>
      <c r="DFY14"/>
      <c r="DFZ14"/>
      <c r="DGA14"/>
      <c r="DGB14"/>
      <c r="DGC14"/>
      <c r="DGD14"/>
      <c r="DGE14"/>
      <c r="DGF14"/>
      <c r="DGG14"/>
      <c r="DGH14"/>
      <c r="DGI14"/>
      <c r="DGJ14"/>
      <c r="DGK14"/>
      <c r="DGL14"/>
      <c r="DGM14"/>
      <c r="DGN14"/>
      <c r="DGO14"/>
      <c r="DGP14"/>
      <c r="DGQ14"/>
      <c r="DGR14"/>
      <c r="DGS14"/>
      <c r="DGT14"/>
      <c r="DGU14"/>
      <c r="DGV14"/>
      <c r="DGW14"/>
      <c r="DGX14"/>
      <c r="DGY14"/>
      <c r="DGZ14"/>
      <c r="DHA14"/>
      <c r="DHB14"/>
      <c r="DHC14"/>
      <c r="DHD14"/>
      <c r="DHE14"/>
      <c r="DHF14"/>
      <c r="DHG14"/>
      <c r="DHH14"/>
      <c r="DHI14"/>
      <c r="DHJ14"/>
      <c r="DHK14"/>
      <c r="DHL14"/>
      <c r="DHM14"/>
      <c r="DHN14"/>
      <c r="DHO14"/>
      <c r="DHP14"/>
      <c r="DHQ14"/>
      <c r="DHR14"/>
      <c r="DHS14"/>
      <c r="DHT14"/>
      <c r="DHU14"/>
      <c r="DHV14"/>
      <c r="DHW14"/>
      <c r="DHX14"/>
      <c r="DHY14"/>
      <c r="DHZ14"/>
      <c r="DIA14"/>
      <c r="DIB14"/>
      <c r="DIC14"/>
      <c r="DID14"/>
      <c r="DIE14"/>
      <c r="DIF14"/>
      <c r="DIG14"/>
      <c r="DIH14"/>
      <c r="DII14"/>
      <c r="DIJ14"/>
      <c r="DIK14"/>
      <c r="DIL14"/>
      <c r="DIM14"/>
      <c r="DIN14"/>
      <c r="DIO14"/>
      <c r="DIP14"/>
      <c r="DIQ14"/>
      <c r="DIR14"/>
      <c r="DIS14"/>
      <c r="DIT14"/>
      <c r="DIU14"/>
      <c r="DIV14"/>
      <c r="DIW14"/>
      <c r="DIX14"/>
      <c r="DIY14"/>
      <c r="DIZ14"/>
      <c r="DJA14"/>
      <c r="DJB14"/>
      <c r="DJC14"/>
      <c r="DJD14"/>
      <c r="DJE14"/>
      <c r="DJF14"/>
      <c r="DJG14"/>
      <c r="DJH14"/>
      <c r="DJI14"/>
      <c r="DJJ14"/>
      <c r="DJK14"/>
      <c r="DJL14"/>
      <c r="DJM14"/>
      <c r="DJN14"/>
      <c r="DJO14"/>
      <c r="DJP14"/>
      <c r="DJQ14"/>
      <c r="DJR14"/>
      <c r="DJS14"/>
      <c r="DJT14"/>
      <c r="DJU14"/>
      <c r="DJV14"/>
      <c r="DJW14"/>
      <c r="DJX14"/>
      <c r="DJY14"/>
      <c r="DJZ14"/>
      <c r="DKA14"/>
      <c r="DKB14"/>
      <c r="DKC14"/>
      <c r="DKD14"/>
      <c r="DKE14"/>
      <c r="DKF14"/>
      <c r="DKG14"/>
      <c r="DKH14"/>
      <c r="DKI14"/>
      <c r="DKJ14"/>
      <c r="DKK14"/>
      <c r="DKL14"/>
      <c r="DKM14"/>
      <c r="DKN14"/>
      <c r="DKO14"/>
      <c r="DKP14"/>
      <c r="DKQ14"/>
      <c r="DKR14"/>
      <c r="DKS14"/>
      <c r="DKT14"/>
      <c r="DKU14"/>
      <c r="DKV14"/>
      <c r="DKW14"/>
      <c r="DKX14"/>
      <c r="DKY14"/>
      <c r="DKZ14"/>
      <c r="DLA14"/>
      <c r="DLB14"/>
      <c r="DLC14"/>
      <c r="DLD14"/>
      <c r="DLE14"/>
      <c r="DLF14"/>
      <c r="DLG14"/>
      <c r="DLH14"/>
      <c r="DLI14"/>
      <c r="DLJ14"/>
      <c r="DLK14"/>
      <c r="DLL14"/>
      <c r="DLM14"/>
      <c r="DLN14"/>
      <c r="DLO14"/>
      <c r="DLP14"/>
      <c r="DLQ14"/>
      <c r="DLR14"/>
      <c r="DLS14"/>
      <c r="DLT14"/>
      <c r="DLU14"/>
      <c r="DLV14"/>
      <c r="DLW14"/>
      <c r="DLX14"/>
      <c r="DLY14"/>
      <c r="DLZ14"/>
      <c r="DMA14"/>
      <c r="DMB14"/>
      <c r="DMC14"/>
      <c r="DMD14"/>
      <c r="DME14"/>
      <c r="DMF14"/>
      <c r="DMG14"/>
      <c r="DMH14"/>
      <c r="DMI14"/>
      <c r="DMJ14"/>
      <c r="DMK14"/>
      <c r="DML14"/>
      <c r="DMM14"/>
      <c r="DMN14"/>
      <c r="DMO14"/>
      <c r="DMP14"/>
      <c r="DMQ14"/>
      <c r="DMR14"/>
      <c r="DMS14"/>
      <c r="DMT14"/>
      <c r="DMU14"/>
      <c r="DMV14"/>
      <c r="DMW14"/>
      <c r="DMX14"/>
      <c r="DMY14"/>
      <c r="DMZ14"/>
      <c r="DNA14"/>
      <c r="DNB14"/>
      <c r="DNC14"/>
      <c r="DND14"/>
      <c r="DNE14"/>
      <c r="DNF14"/>
      <c r="DNG14"/>
      <c r="DNH14"/>
      <c r="DNI14"/>
      <c r="DNJ14"/>
      <c r="DNK14"/>
      <c r="DNL14"/>
      <c r="DNM14"/>
      <c r="DNN14"/>
      <c r="DNO14"/>
      <c r="DNP14"/>
      <c r="DNQ14"/>
      <c r="DNR14"/>
      <c r="DNS14"/>
      <c r="DNT14"/>
      <c r="DNU14"/>
      <c r="DNV14"/>
      <c r="DNW14"/>
      <c r="DNX14"/>
      <c r="DNY14"/>
      <c r="DNZ14"/>
      <c r="DOA14"/>
      <c r="DOB14"/>
      <c r="DOC14"/>
      <c r="DOD14"/>
      <c r="DOE14"/>
      <c r="DOF14"/>
      <c r="DOG14"/>
      <c r="DOH14"/>
      <c r="DOI14"/>
      <c r="DOJ14"/>
      <c r="DOK14"/>
      <c r="DOL14"/>
      <c r="DOM14"/>
      <c r="DON14"/>
      <c r="DOO14"/>
      <c r="DOP14"/>
      <c r="DOQ14"/>
      <c r="DOR14"/>
      <c r="DOS14"/>
      <c r="DOT14"/>
      <c r="DOU14"/>
      <c r="DOV14"/>
      <c r="DOW14"/>
      <c r="DOX14"/>
      <c r="DOY14"/>
      <c r="DOZ14"/>
      <c r="DPA14"/>
      <c r="DPB14"/>
      <c r="DPC14"/>
      <c r="DPD14"/>
      <c r="DPE14"/>
      <c r="DPF14"/>
      <c r="DPG14"/>
      <c r="DPH14"/>
      <c r="DPI14"/>
      <c r="DPJ14"/>
      <c r="DPK14"/>
      <c r="DPL14"/>
      <c r="DPM14"/>
      <c r="DPN14"/>
      <c r="DPO14"/>
      <c r="DPP14"/>
      <c r="DPQ14"/>
      <c r="DPR14"/>
      <c r="DPS14"/>
      <c r="DPT14"/>
      <c r="DPU14"/>
      <c r="DPV14"/>
      <c r="DPW14"/>
      <c r="DPX14"/>
      <c r="DPY14"/>
      <c r="DPZ14"/>
      <c r="DQA14"/>
      <c r="DQB14"/>
      <c r="DQC14"/>
      <c r="DQD14"/>
      <c r="DQE14"/>
      <c r="DQF14"/>
      <c r="DQG14"/>
      <c r="DQH14"/>
      <c r="DQI14"/>
      <c r="DQJ14"/>
      <c r="DQK14"/>
      <c r="DQL14"/>
      <c r="DQM14"/>
      <c r="DQN14"/>
      <c r="DQO14"/>
      <c r="DQP14"/>
      <c r="DQQ14"/>
      <c r="DQR14"/>
      <c r="DQS14"/>
      <c r="DQT14"/>
      <c r="DQU14"/>
      <c r="DQV14"/>
      <c r="DQW14"/>
      <c r="DQX14"/>
      <c r="DQY14"/>
      <c r="DQZ14"/>
      <c r="DRA14"/>
      <c r="DRB14"/>
      <c r="DRC14"/>
      <c r="DRD14"/>
      <c r="DRE14"/>
      <c r="DRF14"/>
      <c r="DRG14"/>
      <c r="DRH14"/>
      <c r="DRI14"/>
      <c r="DRJ14"/>
      <c r="DRK14"/>
      <c r="DRL14"/>
      <c r="DRM14"/>
      <c r="DRN14"/>
      <c r="DRO14"/>
      <c r="DRP14"/>
      <c r="DRQ14"/>
      <c r="DRR14"/>
      <c r="DRS14"/>
      <c r="DRT14"/>
      <c r="DRU14"/>
      <c r="DRV14"/>
      <c r="DRW14"/>
      <c r="DRX14"/>
      <c r="DRY14"/>
      <c r="DRZ14"/>
      <c r="DSA14"/>
      <c r="DSB14"/>
      <c r="DSC14"/>
      <c r="DSD14"/>
      <c r="DSE14"/>
      <c r="DSF14"/>
      <c r="DSG14"/>
      <c r="DSH14"/>
      <c r="DSI14"/>
      <c r="DSJ14"/>
      <c r="DSK14"/>
      <c r="DSL14"/>
      <c r="DSM14"/>
      <c r="DSN14"/>
      <c r="DSO14"/>
      <c r="DSP14"/>
      <c r="DSQ14"/>
      <c r="DSR14"/>
      <c r="DSS14"/>
      <c r="DST14"/>
      <c r="DSU14"/>
      <c r="DSV14"/>
      <c r="DSW14"/>
      <c r="DSX14"/>
      <c r="DSY14"/>
      <c r="DSZ14"/>
      <c r="DTA14"/>
      <c r="DTB14"/>
      <c r="DTC14"/>
      <c r="DTD14"/>
      <c r="DTE14"/>
      <c r="DTF14"/>
      <c r="DTG14"/>
      <c r="DTH14"/>
      <c r="DTI14"/>
      <c r="DTJ14"/>
      <c r="DTK14"/>
      <c r="DTL14"/>
      <c r="DTM14"/>
      <c r="DTN14"/>
      <c r="DTO14"/>
      <c r="DTP14"/>
      <c r="DTQ14"/>
      <c r="DTR14"/>
      <c r="DTS14"/>
      <c r="DTT14"/>
      <c r="DTU14"/>
      <c r="DTV14"/>
      <c r="DTW14"/>
      <c r="DTX14"/>
      <c r="DTY14"/>
      <c r="DTZ14"/>
      <c r="DUA14"/>
      <c r="DUB14"/>
      <c r="DUC14"/>
      <c r="DUD14"/>
      <c r="DUE14"/>
      <c r="DUF14"/>
      <c r="DUG14"/>
      <c r="DUH14"/>
      <c r="DUI14"/>
      <c r="DUJ14"/>
      <c r="DUK14"/>
      <c r="DUL14"/>
      <c r="DUM14"/>
      <c r="DUN14"/>
      <c r="DUO14"/>
      <c r="DUP14"/>
      <c r="DUQ14"/>
      <c r="DUR14"/>
      <c r="DUS14"/>
      <c r="DUT14"/>
      <c r="DUU14"/>
      <c r="DUV14"/>
      <c r="DUW14"/>
      <c r="DUX14"/>
      <c r="DUY14"/>
      <c r="DUZ14"/>
      <c r="DVA14"/>
      <c r="DVB14"/>
      <c r="DVC14"/>
      <c r="DVD14"/>
      <c r="DVE14"/>
      <c r="DVF14"/>
      <c r="DVG14"/>
      <c r="DVH14"/>
      <c r="DVI14"/>
      <c r="DVJ14"/>
      <c r="DVK14"/>
      <c r="DVL14"/>
      <c r="DVM14"/>
      <c r="DVN14"/>
      <c r="DVO14"/>
      <c r="DVP14"/>
      <c r="DVQ14"/>
      <c r="DVR14"/>
      <c r="DVS14"/>
      <c r="DVT14"/>
      <c r="DVU14"/>
      <c r="DVV14"/>
      <c r="DVW14"/>
      <c r="DVX14"/>
      <c r="DVY14"/>
      <c r="DVZ14"/>
      <c r="DWA14"/>
      <c r="DWB14"/>
      <c r="DWC14"/>
      <c r="DWD14"/>
      <c r="DWE14"/>
      <c r="DWF14"/>
      <c r="DWG14"/>
      <c r="DWH14"/>
      <c r="DWI14"/>
      <c r="DWJ14"/>
      <c r="DWK14"/>
      <c r="DWL14"/>
      <c r="DWM14"/>
      <c r="DWN14"/>
      <c r="DWO14"/>
      <c r="DWP14"/>
      <c r="DWQ14"/>
      <c r="DWR14"/>
      <c r="DWS14"/>
      <c r="DWT14"/>
      <c r="DWU14"/>
      <c r="DWV14"/>
      <c r="DWW14"/>
      <c r="DWX14"/>
      <c r="DWY14"/>
      <c r="DWZ14"/>
      <c r="DXA14"/>
      <c r="DXB14"/>
      <c r="DXC14"/>
      <c r="DXD14"/>
      <c r="DXE14"/>
      <c r="DXF14"/>
      <c r="DXG14"/>
      <c r="DXH14"/>
      <c r="DXI14"/>
      <c r="DXJ14"/>
      <c r="DXK14"/>
      <c r="DXL14"/>
      <c r="DXM14"/>
      <c r="DXN14"/>
      <c r="DXO14"/>
      <c r="DXP14"/>
      <c r="DXQ14"/>
      <c r="DXR14"/>
      <c r="DXS14"/>
      <c r="DXT14"/>
      <c r="DXU14"/>
      <c r="DXV14"/>
      <c r="DXW14"/>
      <c r="DXX14"/>
      <c r="DXY14"/>
      <c r="DXZ14"/>
      <c r="DYA14"/>
      <c r="DYB14"/>
      <c r="DYC14"/>
      <c r="DYD14"/>
      <c r="DYE14"/>
      <c r="DYF14"/>
      <c r="DYG14"/>
      <c r="DYH14"/>
      <c r="DYI14"/>
      <c r="DYJ14"/>
      <c r="DYK14"/>
      <c r="DYL14"/>
      <c r="DYM14"/>
      <c r="DYN14"/>
      <c r="DYO14"/>
      <c r="DYP14"/>
      <c r="DYQ14"/>
      <c r="DYR14"/>
      <c r="DYS14"/>
      <c r="DYT14"/>
      <c r="DYU14"/>
      <c r="DYV14"/>
      <c r="DYW14"/>
      <c r="DYX14"/>
      <c r="DYY14"/>
      <c r="DYZ14"/>
      <c r="DZA14"/>
      <c r="DZB14"/>
      <c r="DZC14"/>
      <c r="DZD14"/>
      <c r="DZE14"/>
      <c r="DZF14"/>
      <c r="DZG14"/>
      <c r="DZH14"/>
      <c r="DZI14"/>
      <c r="DZJ14"/>
      <c r="DZK14"/>
      <c r="DZL14"/>
      <c r="DZM14"/>
      <c r="DZN14"/>
      <c r="DZO14"/>
      <c r="DZP14"/>
      <c r="DZQ14"/>
      <c r="DZR14"/>
      <c r="DZS14"/>
      <c r="DZT14"/>
      <c r="DZU14"/>
      <c r="DZV14"/>
      <c r="DZW14"/>
      <c r="DZX14"/>
      <c r="DZY14"/>
      <c r="DZZ14"/>
      <c r="EAA14"/>
      <c r="EAB14"/>
      <c r="EAC14"/>
      <c r="EAD14"/>
      <c r="EAE14"/>
      <c r="EAF14"/>
      <c r="EAG14"/>
      <c r="EAH14"/>
      <c r="EAI14"/>
      <c r="EAJ14"/>
      <c r="EAK14"/>
      <c r="EAL14"/>
      <c r="EAM14"/>
      <c r="EAN14"/>
      <c r="EAO14"/>
      <c r="EAP14"/>
      <c r="EAQ14"/>
      <c r="EAR14"/>
      <c r="EAS14"/>
      <c r="EAT14"/>
      <c r="EAU14"/>
      <c r="EAV14"/>
      <c r="EAW14"/>
      <c r="EAX14"/>
      <c r="EAY14"/>
      <c r="EAZ14"/>
      <c r="EBA14"/>
      <c r="EBB14"/>
      <c r="EBC14"/>
      <c r="EBD14"/>
      <c r="EBE14"/>
      <c r="EBF14"/>
      <c r="EBG14"/>
      <c r="EBH14"/>
      <c r="EBI14"/>
      <c r="EBJ14"/>
      <c r="EBK14"/>
      <c r="EBL14"/>
      <c r="EBM14"/>
      <c r="EBN14"/>
      <c r="EBO14"/>
      <c r="EBP14"/>
      <c r="EBQ14"/>
      <c r="EBR14"/>
      <c r="EBS14"/>
      <c r="EBT14"/>
      <c r="EBU14"/>
      <c r="EBV14"/>
      <c r="EBW14"/>
      <c r="EBX14"/>
      <c r="EBY14"/>
      <c r="EBZ14"/>
      <c r="ECA14"/>
      <c r="ECB14"/>
      <c r="ECC14"/>
      <c r="ECD14"/>
      <c r="ECE14"/>
      <c r="ECF14"/>
      <c r="ECG14"/>
      <c r="ECH14"/>
      <c r="ECI14"/>
      <c r="ECJ14"/>
      <c r="ECK14"/>
      <c r="ECL14"/>
      <c r="ECM14"/>
      <c r="ECN14"/>
      <c r="ECO14"/>
      <c r="ECP14"/>
      <c r="ECQ14"/>
      <c r="ECR14"/>
      <c r="ECS14"/>
      <c r="ECT14"/>
      <c r="ECU14"/>
      <c r="ECV14"/>
      <c r="ECW14"/>
      <c r="ECX14"/>
      <c r="ECY14"/>
      <c r="ECZ14"/>
      <c r="EDA14"/>
      <c r="EDB14"/>
      <c r="EDC14"/>
      <c r="EDD14"/>
      <c r="EDE14"/>
      <c r="EDF14"/>
      <c r="EDG14"/>
      <c r="EDH14"/>
      <c r="EDI14"/>
      <c r="EDJ14"/>
      <c r="EDK14"/>
      <c r="EDL14"/>
      <c r="EDM14"/>
      <c r="EDN14"/>
      <c r="EDO14"/>
      <c r="EDP14"/>
      <c r="EDQ14"/>
      <c r="EDR14"/>
      <c r="EDS14"/>
      <c r="EDT14"/>
      <c r="EDU14"/>
      <c r="EDV14"/>
      <c r="EDW14"/>
      <c r="EDX14"/>
      <c r="EDY14"/>
      <c r="EDZ14"/>
      <c r="EEA14"/>
      <c r="EEB14"/>
      <c r="EEC14"/>
      <c r="EED14"/>
      <c r="EEE14"/>
      <c r="EEF14"/>
      <c r="EEG14"/>
      <c r="EEH14"/>
      <c r="EEI14"/>
      <c r="EEJ14"/>
      <c r="EEK14"/>
      <c r="EEL14"/>
      <c r="EEM14"/>
      <c r="EEN14"/>
      <c r="EEO14"/>
      <c r="EEP14"/>
      <c r="EEQ14"/>
      <c r="EER14"/>
      <c r="EES14"/>
      <c r="EET14"/>
      <c r="EEU14"/>
      <c r="EEV14"/>
      <c r="EEW14"/>
      <c r="EEX14"/>
      <c r="EEY14"/>
      <c r="EEZ14"/>
      <c r="EFA14"/>
      <c r="EFB14"/>
      <c r="EFC14"/>
      <c r="EFD14"/>
      <c r="EFE14"/>
      <c r="EFF14"/>
      <c r="EFG14"/>
      <c r="EFH14"/>
      <c r="EFI14"/>
      <c r="EFJ14"/>
      <c r="EFK14"/>
      <c r="EFL14"/>
      <c r="EFM14"/>
      <c r="EFN14"/>
      <c r="EFO14"/>
      <c r="EFP14"/>
      <c r="EFQ14"/>
      <c r="EFR14"/>
      <c r="EFS14"/>
      <c r="EFT14"/>
      <c r="EFU14"/>
      <c r="EFV14"/>
      <c r="EFW14"/>
      <c r="EFX14"/>
      <c r="EFY14"/>
      <c r="EFZ14"/>
      <c r="EGA14"/>
      <c r="EGB14"/>
      <c r="EGC14"/>
      <c r="EGD14"/>
      <c r="EGE14"/>
      <c r="EGF14"/>
      <c r="EGG14"/>
      <c r="EGH14"/>
      <c r="EGI14"/>
      <c r="EGJ14"/>
      <c r="EGK14"/>
      <c r="EGL14"/>
      <c r="EGM14"/>
      <c r="EGN14"/>
      <c r="EGO14"/>
      <c r="EGP14"/>
      <c r="EGQ14"/>
      <c r="EGR14"/>
      <c r="EGS14"/>
      <c r="EGT14"/>
      <c r="EGU14"/>
      <c r="EGV14"/>
      <c r="EGW14"/>
      <c r="EGX14"/>
      <c r="EGY14"/>
      <c r="EGZ14"/>
      <c r="EHA14"/>
      <c r="EHB14"/>
      <c r="EHC14"/>
      <c r="EHD14"/>
      <c r="EHE14"/>
      <c r="EHF14"/>
      <c r="EHG14"/>
      <c r="EHH14"/>
      <c r="EHI14"/>
      <c r="EHJ14"/>
      <c r="EHK14"/>
      <c r="EHL14"/>
      <c r="EHM14"/>
      <c r="EHN14"/>
      <c r="EHO14"/>
      <c r="EHP14"/>
      <c r="EHQ14"/>
      <c r="EHR14"/>
      <c r="EHS14"/>
      <c r="EHT14"/>
      <c r="EHU14"/>
      <c r="EHV14"/>
      <c r="EHW14"/>
      <c r="EHX14"/>
      <c r="EHY14"/>
      <c r="EHZ14"/>
      <c r="EIA14"/>
      <c r="EIB14"/>
      <c r="EIC14"/>
      <c r="EID14"/>
      <c r="EIE14"/>
      <c r="EIF14"/>
      <c r="EIG14"/>
      <c r="EIH14"/>
      <c r="EII14"/>
      <c r="EIJ14"/>
      <c r="EIK14"/>
      <c r="EIL14"/>
      <c r="EIM14"/>
      <c r="EIN14"/>
      <c r="EIO14"/>
      <c r="EIP14"/>
      <c r="EIQ14"/>
      <c r="EIR14"/>
      <c r="EIS14"/>
      <c r="EIT14"/>
      <c r="EIU14"/>
      <c r="EIV14"/>
      <c r="EIW14"/>
      <c r="EIX14"/>
      <c r="EIY14"/>
      <c r="EIZ14"/>
      <c r="EJA14"/>
      <c r="EJB14"/>
      <c r="EJC14"/>
      <c r="EJD14"/>
      <c r="EJE14"/>
      <c r="EJF14"/>
      <c r="EJG14"/>
      <c r="EJH14"/>
      <c r="EJI14"/>
      <c r="EJJ14"/>
      <c r="EJK14"/>
      <c r="EJL14"/>
      <c r="EJM14"/>
      <c r="EJN14"/>
      <c r="EJO14"/>
      <c r="EJP14"/>
      <c r="EJQ14"/>
      <c r="EJR14"/>
      <c r="EJS14"/>
      <c r="EJT14"/>
      <c r="EJU14"/>
      <c r="EJV14"/>
      <c r="EJW14"/>
      <c r="EJX14"/>
      <c r="EJY14"/>
      <c r="EJZ14"/>
      <c r="EKA14"/>
      <c r="EKB14"/>
      <c r="EKC14"/>
      <c r="EKD14"/>
      <c r="EKE14"/>
      <c r="EKF14"/>
      <c r="EKG14"/>
      <c r="EKH14"/>
      <c r="EKI14"/>
      <c r="EKJ14"/>
      <c r="EKK14"/>
      <c r="EKL14"/>
      <c r="EKM14"/>
      <c r="EKN14"/>
      <c r="EKO14"/>
      <c r="EKP14"/>
      <c r="EKQ14"/>
      <c r="EKR14"/>
      <c r="EKS14"/>
      <c r="EKT14"/>
      <c r="EKU14"/>
      <c r="EKV14"/>
      <c r="EKW14"/>
      <c r="EKX14"/>
      <c r="EKY14"/>
      <c r="EKZ14"/>
      <c r="ELA14"/>
      <c r="ELB14"/>
      <c r="ELC14"/>
      <c r="ELD14"/>
      <c r="ELE14"/>
      <c r="ELF14"/>
      <c r="ELG14"/>
      <c r="ELH14"/>
      <c r="ELI14"/>
      <c r="ELJ14"/>
      <c r="ELK14"/>
      <c r="ELL14"/>
      <c r="ELM14"/>
      <c r="ELN14"/>
      <c r="ELO14"/>
      <c r="ELP14"/>
      <c r="ELQ14"/>
      <c r="ELR14"/>
      <c r="ELS14"/>
      <c r="ELT14"/>
      <c r="ELU14"/>
      <c r="ELV14"/>
      <c r="ELW14"/>
      <c r="ELX14"/>
      <c r="ELY14"/>
      <c r="ELZ14"/>
      <c r="EMA14"/>
      <c r="EMB14"/>
      <c r="EMC14"/>
      <c r="EMD14"/>
      <c r="EME14"/>
      <c r="EMF14"/>
      <c r="EMG14"/>
      <c r="EMH14"/>
      <c r="EMI14"/>
      <c r="EMJ14"/>
      <c r="EMK14"/>
      <c r="EML14"/>
      <c r="EMM14"/>
      <c r="EMN14"/>
      <c r="EMO14"/>
      <c r="EMP14"/>
      <c r="EMQ14"/>
      <c r="EMR14"/>
      <c r="EMS14"/>
      <c r="EMT14"/>
      <c r="EMU14"/>
      <c r="EMV14"/>
      <c r="EMW14"/>
      <c r="EMX14"/>
      <c r="EMY14"/>
      <c r="EMZ14"/>
      <c r="ENA14"/>
      <c r="ENB14"/>
      <c r="ENC14"/>
      <c r="END14"/>
      <c r="ENE14"/>
      <c r="ENF14"/>
      <c r="ENG14"/>
      <c r="ENH14"/>
      <c r="ENI14"/>
      <c r="ENJ14"/>
      <c r="ENK14"/>
      <c r="ENL14"/>
      <c r="ENM14"/>
      <c r="ENN14"/>
      <c r="ENO14"/>
      <c r="ENP14"/>
      <c r="ENQ14"/>
      <c r="ENR14"/>
      <c r="ENS14"/>
      <c r="ENT14"/>
      <c r="ENU14"/>
      <c r="ENV14"/>
      <c r="ENW14"/>
      <c r="ENX14"/>
      <c r="ENY14"/>
      <c r="ENZ14"/>
      <c r="EOA14"/>
      <c r="EOB14"/>
      <c r="EOC14"/>
      <c r="EOD14"/>
      <c r="EOE14"/>
      <c r="EOF14"/>
      <c r="EOG14"/>
      <c r="EOH14"/>
      <c r="EOI14"/>
      <c r="EOJ14"/>
      <c r="EOK14"/>
      <c r="EOL14"/>
      <c r="EOM14"/>
      <c r="EON14"/>
      <c r="EOO14"/>
      <c r="EOP14"/>
      <c r="EOQ14"/>
      <c r="EOR14"/>
      <c r="EOS14"/>
      <c r="EOT14"/>
      <c r="EOU14"/>
      <c r="EOV14"/>
      <c r="EOW14"/>
      <c r="EOX14"/>
      <c r="EOY14"/>
      <c r="EOZ14"/>
      <c r="EPA14"/>
      <c r="EPB14"/>
      <c r="EPC14"/>
      <c r="EPD14"/>
      <c r="EPE14"/>
      <c r="EPF14"/>
      <c r="EPG14"/>
      <c r="EPH14"/>
      <c r="EPI14"/>
      <c r="EPJ14"/>
      <c r="EPK14"/>
      <c r="EPL14"/>
      <c r="EPM14"/>
      <c r="EPN14"/>
      <c r="EPO14"/>
      <c r="EPP14"/>
      <c r="EPQ14"/>
      <c r="EPR14"/>
      <c r="EPS14"/>
      <c r="EPT14"/>
      <c r="EPU14"/>
      <c r="EPV14"/>
      <c r="EPW14"/>
      <c r="EPX14"/>
      <c r="EPY14"/>
      <c r="EPZ14"/>
      <c r="EQA14"/>
      <c r="EQB14"/>
      <c r="EQC14"/>
      <c r="EQD14"/>
      <c r="EQE14"/>
      <c r="EQF14"/>
      <c r="EQG14"/>
      <c r="EQH14"/>
      <c r="EQI14"/>
      <c r="EQJ14"/>
      <c r="EQK14"/>
      <c r="EQL14"/>
      <c r="EQM14"/>
      <c r="EQN14"/>
      <c r="EQO14"/>
      <c r="EQP14"/>
      <c r="EQQ14"/>
      <c r="EQR14"/>
      <c r="EQS14"/>
      <c r="EQT14"/>
      <c r="EQU14"/>
      <c r="EQV14"/>
      <c r="EQW14"/>
      <c r="EQX14"/>
      <c r="EQY14"/>
      <c r="EQZ14"/>
      <c r="ERA14"/>
      <c r="ERB14"/>
      <c r="ERC14"/>
      <c r="ERD14"/>
      <c r="ERE14"/>
      <c r="ERF14"/>
      <c r="ERG14"/>
      <c r="ERH14"/>
      <c r="ERI14"/>
      <c r="ERJ14"/>
      <c r="ERK14"/>
      <c r="ERL14"/>
      <c r="ERM14"/>
      <c r="ERN14"/>
      <c r="ERO14"/>
      <c r="ERP14"/>
      <c r="ERQ14"/>
      <c r="ERR14"/>
      <c r="ERS14"/>
      <c r="ERT14"/>
      <c r="ERU14"/>
      <c r="ERV14"/>
      <c r="ERW14"/>
      <c r="ERX14"/>
      <c r="ERY14"/>
      <c r="ERZ14"/>
      <c r="ESA14"/>
      <c r="ESB14"/>
      <c r="ESC14"/>
      <c r="ESD14"/>
      <c r="ESE14"/>
      <c r="ESF14"/>
      <c r="ESG14"/>
      <c r="ESH14"/>
      <c r="ESI14"/>
      <c r="ESJ14"/>
      <c r="ESK14"/>
      <c r="ESL14"/>
      <c r="ESM14"/>
      <c r="ESN14"/>
      <c r="ESO14"/>
      <c r="ESP14"/>
      <c r="ESQ14"/>
      <c r="ESR14"/>
      <c r="ESS14"/>
      <c r="EST14"/>
      <c r="ESU14"/>
      <c r="ESV14"/>
      <c r="ESW14"/>
      <c r="ESX14"/>
      <c r="ESY14"/>
      <c r="ESZ14"/>
      <c r="ETA14"/>
      <c r="ETB14"/>
      <c r="ETC14"/>
      <c r="ETD14"/>
      <c r="ETE14"/>
      <c r="ETF14"/>
      <c r="ETG14"/>
      <c r="ETH14"/>
      <c r="ETI14"/>
      <c r="ETJ14"/>
      <c r="ETK14"/>
      <c r="ETL14"/>
      <c r="ETM14"/>
      <c r="ETN14"/>
      <c r="ETO14"/>
      <c r="ETP14"/>
      <c r="ETQ14"/>
      <c r="ETR14"/>
      <c r="ETS14"/>
      <c r="ETT14"/>
      <c r="ETU14"/>
      <c r="ETV14"/>
      <c r="ETW14"/>
      <c r="ETX14"/>
      <c r="ETY14"/>
      <c r="ETZ14"/>
      <c r="EUA14"/>
      <c r="EUB14"/>
      <c r="EUC14"/>
      <c r="EUD14"/>
      <c r="EUE14"/>
      <c r="EUF14"/>
      <c r="EUG14"/>
      <c r="EUH14"/>
      <c r="EUI14"/>
      <c r="EUJ14"/>
      <c r="EUK14"/>
      <c r="EUL14"/>
      <c r="EUM14"/>
      <c r="EUN14"/>
      <c r="EUO14"/>
      <c r="EUP14"/>
      <c r="EUQ14"/>
      <c r="EUR14"/>
      <c r="EUS14"/>
      <c r="EUT14"/>
      <c r="EUU14"/>
      <c r="EUV14"/>
      <c r="EUW14"/>
      <c r="EUX14"/>
      <c r="EUY14"/>
      <c r="EUZ14"/>
      <c r="EVA14"/>
      <c r="EVB14"/>
      <c r="EVC14"/>
      <c r="EVD14"/>
      <c r="EVE14"/>
      <c r="EVF14"/>
      <c r="EVG14"/>
      <c r="EVH14"/>
      <c r="EVI14"/>
      <c r="EVJ14"/>
      <c r="EVK14"/>
      <c r="EVL14"/>
      <c r="EVM14"/>
      <c r="EVN14"/>
      <c r="EVO14"/>
      <c r="EVP14"/>
      <c r="EVQ14"/>
      <c r="EVR14"/>
      <c r="EVS14"/>
      <c r="EVT14"/>
      <c r="EVU14"/>
      <c r="EVV14"/>
      <c r="EVW14"/>
      <c r="EVX14"/>
      <c r="EVY14"/>
      <c r="EVZ14"/>
      <c r="EWA14"/>
      <c r="EWB14"/>
      <c r="EWC14"/>
      <c r="EWD14"/>
      <c r="EWE14"/>
      <c r="EWF14"/>
      <c r="EWG14"/>
      <c r="EWH14"/>
      <c r="EWI14"/>
      <c r="EWJ14"/>
      <c r="EWK14"/>
      <c r="EWL14"/>
      <c r="EWM14"/>
      <c r="EWN14"/>
      <c r="EWO14"/>
      <c r="EWP14"/>
      <c r="EWQ14"/>
      <c r="EWR14"/>
      <c r="EWS14"/>
      <c r="EWT14"/>
      <c r="EWU14"/>
      <c r="EWV14"/>
      <c r="EWW14"/>
      <c r="EWX14"/>
      <c r="EWY14"/>
      <c r="EWZ14"/>
      <c r="EXA14"/>
      <c r="EXB14"/>
      <c r="EXC14"/>
      <c r="EXD14"/>
      <c r="EXE14"/>
      <c r="EXF14"/>
      <c r="EXG14"/>
      <c r="EXH14"/>
      <c r="EXI14"/>
      <c r="EXJ14"/>
      <c r="EXK14"/>
      <c r="EXL14"/>
      <c r="EXM14"/>
      <c r="EXN14"/>
      <c r="EXO14"/>
      <c r="EXP14"/>
      <c r="EXQ14"/>
      <c r="EXR14"/>
      <c r="EXS14"/>
      <c r="EXT14"/>
      <c r="EXU14"/>
      <c r="EXV14"/>
      <c r="EXW14"/>
      <c r="EXX14"/>
      <c r="EXY14"/>
      <c r="EXZ14"/>
      <c r="EYA14"/>
      <c r="EYB14"/>
      <c r="EYC14"/>
      <c r="EYD14"/>
      <c r="EYE14"/>
      <c r="EYF14"/>
      <c r="EYG14"/>
      <c r="EYH14"/>
      <c r="EYI14"/>
      <c r="EYJ14"/>
      <c r="EYK14"/>
      <c r="EYL14"/>
      <c r="EYM14"/>
      <c r="EYN14"/>
      <c r="EYO14"/>
      <c r="EYP14"/>
      <c r="EYQ14"/>
      <c r="EYR14"/>
      <c r="EYS14"/>
      <c r="EYT14"/>
      <c r="EYU14"/>
      <c r="EYV14"/>
      <c r="EYW14"/>
      <c r="EYX14"/>
      <c r="EYY14"/>
      <c r="EYZ14"/>
      <c r="EZA14"/>
      <c r="EZB14"/>
      <c r="EZC14"/>
      <c r="EZD14"/>
      <c r="EZE14"/>
      <c r="EZF14"/>
      <c r="EZG14"/>
      <c r="EZH14"/>
      <c r="EZI14"/>
      <c r="EZJ14"/>
      <c r="EZK14"/>
      <c r="EZL14"/>
      <c r="EZM14"/>
      <c r="EZN14"/>
      <c r="EZO14"/>
      <c r="EZP14"/>
      <c r="EZQ14"/>
      <c r="EZR14"/>
      <c r="EZS14"/>
      <c r="EZT14"/>
      <c r="EZU14"/>
      <c r="EZV14"/>
      <c r="EZW14"/>
      <c r="EZX14"/>
      <c r="EZY14"/>
      <c r="EZZ14"/>
      <c r="FAA14"/>
      <c r="FAB14"/>
      <c r="FAC14"/>
      <c r="FAD14"/>
      <c r="FAE14"/>
      <c r="FAF14"/>
      <c r="FAG14"/>
      <c r="FAH14"/>
      <c r="FAI14"/>
      <c r="FAJ14"/>
      <c r="FAK14"/>
      <c r="FAL14"/>
      <c r="FAM14"/>
      <c r="FAN14"/>
      <c r="FAO14"/>
      <c r="FAP14"/>
      <c r="FAQ14"/>
      <c r="FAR14"/>
      <c r="FAS14"/>
      <c r="FAT14"/>
      <c r="FAU14"/>
      <c r="FAV14"/>
      <c r="FAW14"/>
      <c r="FAX14"/>
      <c r="FAY14"/>
      <c r="FAZ14"/>
      <c r="FBA14"/>
      <c r="FBB14"/>
      <c r="FBC14"/>
      <c r="FBD14"/>
      <c r="FBE14"/>
      <c r="FBF14"/>
      <c r="FBG14"/>
      <c r="FBH14"/>
      <c r="FBI14"/>
      <c r="FBJ14"/>
      <c r="FBK14"/>
      <c r="FBL14"/>
      <c r="FBM14"/>
      <c r="FBN14"/>
      <c r="FBO14"/>
      <c r="FBP14"/>
      <c r="FBQ14"/>
      <c r="FBR14"/>
      <c r="FBS14"/>
      <c r="FBT14"/>
      <c r="FBU14"/>
      <c r="FBV14"/>
      <c r="FBW14"/>
      <c r="FBX14"/>
      <c r="FBY14"/>
      <c r="FBZ14"/>
      <c r="FCA14"/>
      <c r="FCB14"/>
      <c r="FCC14"/>
      <c r="FCD14"/>
      <c r="FCE14"/>
      <c r="FCF14"/>
      <c r="FCG14"/>
      <c r="FCH14"/>
      <c r="FCI14"/>
      <c r="FCJ14"/>
      <c r="FCK14"/>
      <c r="FCL14"/>
      <c r="FCM14"/>
      <c r="FCN14"/>
      <c r="FCO14"/>
      <c r="FCP14"/>
      <c r="FCQ14"/>
      <c r="FCR14"/>
      <c r="FCS14"/>
      <c r="FCT14"/>
      <c r="FCU14"/>
      <c r="FCV14"/>
      <c r="FCW14"/>
      <c r="FCX14"/>
      <c r="FCY14"/>
      <c r="FCZ14"/>
      <c r="FDA14"/>
      <c r="FDB14"/>
      <c r="FDC14"/>
      <c r="FDD14"/>
      <c r="FDE14"/>
      <c r="FDF14"/>
      <c r="FDG14"/>
      <c r="FDH14"/>
      <c r="FDI14"/>
      <c r="FDJ14"/>
      <c r="FDK14"/>
      <c r="FDL14"/>
      <c r="FDM14"/>
      <c r="FDN14"/>
      <c r="FDO14"/>
      <c r="FDP14"/>
      <c r="FDQ14"/>
      <c r="FDR14"/>
      <c r="FDS14"/>
      <c r="FDT14"/>
      <c r="FDU14"/>
      <c r="FDV14"/>
      <c r="FDW14"/>
      <c r="FDX14"/>
      <c r="FDY14"/>
      <c r="FDZ14"/>
      <c r="FEA14"/>
      <c r="FEB14"/>
      <c r="FEC14"/>
      <c r="FED14"/>
      <c r="FEE14"/>
      <c r="FEF14"/>
      <c r="FEG14"/>
      <c r="FEH14"/>
      <c r="FEI14"/>
      <c r="FEJ14"/>
      <c r="FEK14"/>
      <c r="FEL14"/>
      <c r="FEM14"/>
      <c r="FEN14"/>
      <c r="FEO14"/>
      <c r="FEP14"/>
      <c r="FEQ14"/>
      <c r="FER14"/>
      <c r="FES14"/>
      <c r="FET14"/>
      <c r="FEU14"/>
      <c r="FEV14"/>
      <c r="FEW14"/>
      <c r="FEX14"/>
      <c r="FEY14"/>
      <c r="FEZ14"/>
      <c r="FFA14"/>
      <c r="FFB14"/>
      <c r="FFC14"/>
      <c r="FFD14"/>
      <c r="FFE14"/>
      <c r="FFF14"/>
      <c r="FFG14"/>
      <c r="FFH14"/>
      <c r="FFI14"/>
      <c r="FFJ14"/>
      <c r="FFK14"/>
      <c r="FFL14"/>
      <c r="FFM14"/>
      <c r="FFN14"/>
      <c r="FFO14"/>
      <c r="FFP14"/>
      <c r="FFQ14"/>
      <c r="FFR14"/>
      <c r="FFS14"/>
      <c r="FFT14"/>
      <c r="FFU14"/>
      <c r="FFV14"/>
      <c r="FFW14"/>
      <c r="FFX14"/>
      <c r="FFY14"/>
      <c r="FFZ14"/>
      <c r="FGA14"/>
      <c r="FGB14"/>
      <c r="FGC14"/>
      <c r="FGD14"/>
      <c r="FGE14"/>
      <c r="FGF14"/>
      <c r="FGG14"/>
      <c r="FGH14"/>
      <c r="FGI14"/>
      <c r="FGJ14"/>
      <c r="FGK14"/>
      <c r="FGL14"/>
      <c r="FGM14"/>
      <c r="FGN14"/>
      <c r="FGO14"/>
      <c r="FGP14"/>
      <c r="FGQ14"/>
      <c r="FGR14"/>
      <c r="FGS14"/>
      <c r="FGT14"/>
      <c r="FGU14"/>
      <c r="FGV14"/>
      <c r="FGW14"/>
      <c r="FGX14"/>
      <c r="FGY14"/>
      <c r="FGZ14"/>
      <c r="FHA14"/>
      <c r="FHB14"/>
      <c r="FHC14"/>
      <c r="FHD14"/>
      <c r="FHE14"/>
      <c r="FHF14"/>
      <c r="FHG14"/>
      <c r="FHH14"/>
      <c r="FHI14"/>
      <c r="FHJ14"/>
      <c r="FHK14"/>
      <c r="FHL14"/>
      <c r="FHM14"/>
      <c r="FHN14"/>
      <c r="FHO14"/>
      <c r="FHP14"/>
      <c r="FHQ14"/>
      <c r="FHR14"/>
      <c r="FHS14"/>
      <c r="FHT14"/>
      <c r="FHU14"/>
      <c r="FHV14"/>
      <c r="FHW14"/>
      <c r="FHX14"/>
      <c r="FHY14"/>
      <c r="FHZ14"/>
      <c r="FIA14"/>
      <c r="FIB14"/>
      <c r="FIC14"/>
      <c r="FID14"/>
      <c r="FIE14"/>
      <c r="FIF14"/>
      <c r="FIG14"/>
      <c r="FIH14"/>
      <c r="FII14"/>
      <c r="FIJ14"/>
      <c r="FIK14"/>
      <c r="FIL14"/>
      <c r="FIM14"/>
      <c r="FIN14"/>
      <c r="FIO14"/>
      <c r="FIP14"/>
      <c r="FIQ14"/>
      <c r="FIR14"/>
      <c r="FIS14"/>
      <c r="FIT14"/>
      <c r="FIU14"/>
      <c r="FIV14"/>
      <c r="FIW14"/>
      <c r="FIX14"/>
      <c r="FIY14"/>
      <c r="FIZ14"/>
      <c r="FJA14"/>
      <c r="FJB14"/>
      <c r="FJC14"/>
      <c r="FJD14"/>
      <c r="FJE14"/>
      <c r="FJF14"/>
      <c r="FJG14"/>
      <c r="FJH14"/>
      <c r="FJI14"/>
      <c r="FJJ14"/>
      <c r="FJK14"/>
      <c r="FJL14"/>
      <c r="FJM14"/>
      <c r="FJN14"/>
      <c r="FJO14"/>
      <c r="FJP14"/>
      <c r="FJQ14"/>
      <c r="FJR14"/>
      <c r="FJS14"/>
      <c r="FJT14"/>
      <c r="FJU14"/>
      <c r="FJV14"/>
      <c r="FJW14"/>
      <c r="FJX14"/>
      <c r="FJY14"/>
      <c r="FJZ14"/>
      <c r="FKA14"/>
      <c r="FKB14"/>
      <c r="FKC14"/>
      <c r="FKD14"/>
      <c r="FKE14"/>
      <c r="FKF14"/>
      <c r="FKG14"/>
      <c r="FKH14"/>
      <c r="FKI14"/>
      <c r="FKJ14"/>
      <c r="FKK14"/>
      <c r="FKL14"/>
      <c r="FKM14"/>
      <c r="FKN14"/>
      <c r="FKO14"/>
      <c r="FKP14"/>
      <c r="FKQ14"/>
      <c r="FKR14"/>
      <c r="FKS14"/>
      <c r="FKT14"/>
      <c r="FKU14"/>
      <c r="FKV14"/>
      <c r="FKW14"/>
      <c r="FKX14"/>
      <c r="FKY14"/>
      <c r="FKZ14"/>
      <c r="FLA14"/>
      <c r="FLB14"/>
      <c r="FLC14"/>
      <c r="FLD14"/>
      <c r="FLE14"/>
      <c r="FLF14"/>
      <c r="FLG14"/>
      <c r="FLH14"/>
      <c r="FLI14"/>
      <c r="FLJ14"/>
      <c r="FLK14"/>
      <c r="FLL14"/>
      <c r="FLM14"/>
      <c r="FLN14"/>
      <c r="FLO14"/>
      <c r="FLP14"/>
      <c r="FLQ14"/>
      <c r="FLR14"/>
      <c r="FLS14"/>
      <c r="FLT14"/>
      <c r="FLU14"/>
      <c r="FLV14"/>
      <c r="FLW14"/>
      <c r="FLX14"/>
      <c r="FLY14"/>
      <c r="FLZ14"/>
      <c r="FMA14"/>
      <c r="FMB14"/>
      <c r="FMC14"/>
      <c r="FMD14"/>
      <c r="FME14"/>
      <c r="FMF14"/>
      <c r="FMG14"/>
      <c r="FMH14"/>
      <c r="FMI14"/>
      <c r="FMJ14"/>
      <c r="FMK14"/>
      <c r="FML14"/>
      <c r="FMM14"/>
      <c r="FMN14"/>
      <c r="FMO14"/>
      <c r="FMP14"/>
      <c r="FMQ14"/>
      <c r="FMR14"/>
      <c r="FMS14"/>
      <c r="FMT14"/>
      <c r="FMU14"/>
      <c r="FMV14"/>
      <c r="FMW14"/>
      <c r="FMX14"/>
      <c r="FMY14"/>
      <c r="FMZ14"/>
      <c r="FNA14"/>
      <c r="FNB14"/>
      <c r="FNC14"/>
      <c r="FND14"/>
      <c r="FNE14"/>
      <c r="FNF14"/>
      <c r="FNG14"/>
      <c r="FNH14"/>
      <c r="FNI14"/>
      <c r="FNJ14"/>
      <c r="FNK14"/>
      <c r="FNL14"/>
      <c r="FNM14"/>
      <c r="FNN14"/>
      <c r="FNO14"/>
      <c r="FNP14"/>
      <c r="FNQ14"/>
      <c r="FNR14"/>
      <c r="FNS14"/>
      <c r="FNT14"/>
      <c r="FNU14"/>
      <c r="FNV14"/>
      <c r="FNW14"/>
      <c r="FNX14"/>
      <c r="FNY14"/>
      <c r="FNZ14"/>
      <c r="FOA14"/>
      <c r="FOB14"/>
      <c r="FOC14"/>
      <c r="FOD14"/>
      <c r="FOE14"/>
      <c r="FOF14"/>
      <c r="FOG14"/>
      <c r="FOH14"/>
      <c r="FOI14"/>
      <c r="FOJ14"/>
      <c r="FOK14"/>
      <c r="FOL14"/>
      <c r="FOM14"/>
      <c r="FON14"/>
      <c r="FOO14"/>
      <c r="FOP14"/>
      <c r="FOQ14"/>
      <c r="FOR14"/>
      <c r="FOS14"/>
      <c r="FOT14"/>
      <c r="FOU14"/>
      <c r="FOV14"/>
      <c r="FOW14"/>
      <c r="FOX14"/>
      <c r="FOY14"/>
      <c r="FOZ14"/>
      <c r="FPA14"/>
      <c r="FPB14"/>
      <c r="FPC14"/>
      <c r="FPD14"/>
      <c r="FPE14"/>
      <c r="FPF14"/>
      <c r="FPG14"/>
      <c r="FPH14"/>
      <c r="FPI14"/>
      <c r="FPJ14"/>
      <c r="FPK14"/>
      <c r="FPL14"/>
      <c r="FPM14"/>
      <c r="FPN14"/>
      <c r="FPO14"/>
      <c r="FPP14"/>
      <c r="FPQ14"/>
      <c r="FPR14"/>
      <c r="FPS14"/>
      <c r="FPT14"/>
      <c r="FPU14"/>
      <c r="FPV14"/>
      <c r="FPW14"/>
      <c r="FPX14"/>
      <c r="FPY14"/>
      <c r="FPZ14"/>
      <c r="FQA14"/>
      <c r="FQB14"/>
      <c r="FQC14"/>
      <c r="FQD14"/>
      <c r="FQE14"/>
      <c r="FQF14"/>
      <c r="FQG14"/>
      <c r="FQH14"/>
      <c r="FQI14"/>
      <c r="FQJ14"/>
      <c r="FQK14"/>
      <c r="FQL14"/>
      <c r="FQM14"/>
      <c r="FQN14"/>
      <c r="FQO14"/>
      <c r="FQP14"/>
      <c r="FQQ14"/>
      <c r="FQR14"/>
      <c r="FQS14"/>
      <c r="FQT14"/>
      <c r="FQU14"/>
      <c r="FQV14"/>
      <c r="FQW14"/>
      <c r="FQX14"/>
      <c r="FQY14"/>
      <c r="FQZ14"/>
      <c r="FRA14"/>
      <c r="FRB14"/>
      <c r="FRC14"/>
      <c r="FRD14"/>
      <c r="FRE14"/>
      <c r="FRF14"/>
      <c r="FRG14"/>
      <c r="FRH14"/>
      <c r="FRI14"/>
      <c r="FRJ14"/>
      <c r="FRK14"/>
      <c r="FRL14"/>
      <c r="FRM14"/>
      <c r="FRN14"/>
      <c r="FRO14"/>
      <c r="FRP14"/>
      <c r="FRQ14"/>
      <c r="FRR14"/>
      <c r="FRS14"/>
      <c r="FRT14"/>
      <c r="FRU14"/>
      <c r="FRV14"/>
      <c r="FRW14"/>
      <c r="FRX14"/>
      <c r="FRY14"/>
      <c r="FRZ14"/>
      <c r="FSA14"/>
      <c r="FSB14"/>
      <c r="FSC14"/>
      <c r="FSD14"/>
      <c r="FSE14"/>
      <c r="FSF14"/>
      <c r="FSG14"/>
      <c r="FSH14"/>
      <c r="FSI14"/>
      <c r="FSJ14"/>
      <c r="FSK14"/>
      <c r="FSL14"/>
      <c r="FSM14"/>
      <c r="FSN14"/>
      <c r="FSO14"/>
      <c r="FSP14"/>
      <c r="FSQ14"/>
      <c r="FSR14"/>
      <c r="FSS14"/>
      <c r="FST14"/>
      <c r="FSU14"/>
      <c r="FSV14"/>
      <c r="FSW14"/>
      <c r="FSX14"/>
      <c r="FSY14"/>
      <c r="FSZ14"/>
      <c r="FTA14"/>
      <c r="FTB14"/>
      <c r="FTC14"/>
      <c r="FTD14"/>
      <c r="FTE14"/>
      <c r="FTF14"/>
      <c r="FTG14"/>
      <c r="FTH14"/>
      <c r="FTI14"/>
      <c r="FTJ14"/>
      <c r="FTK14"/>
      <c r="FTL14"/>
      <c r="FTM14"/>
      <c r="FTN14"/>
      <c r="FTO14"/>
      <c r="FTP14"/>
      <c r="FTQ14"/>
      <c r="FTR14"/>
      <c r="FTS14"/>
      <c r="FTT14"/>
      <c r="FTU14"/>
      <c r="FTV14"/>
      <c r="FTW14"/>
      <c r="FTX14"/>
      <c r="FTY14"/>
      <c r="FTZ14"/>
      <c r="FUA14"/>
      <c r="FUB14"/>
      <c r="FUC14"/>
      <c r="FUD14"/>
      <c r="FUE14"/>
      <c r="FUF14"/>
      <c r="FUG14"/>
      <c r="FUH14"/>
      <c r="FUI14"/>
      <c r="FUJ14"/>
      <c r="FUK14"/>
      <c r="FUL14"/>
      <c r="FUM14"/>
      <c r="FUN14"/>
      <c r="FUO14"/>
      <c r="FUP14"/>
      <c r="FUQ14"/>
      <c r="FUR14"/>
      <c r="FUS14"/>
      <c r="FUT14"/>
      <c r="FUU14"/>
      <c r="FUV14"/>
      <c r="FUW14"/>
      <c r="FUX14"/>
      <c r="FUY14"/>
      <c r="FUZ14"/>
      <c r="FVA14"/>
      <c r="FVB14"/>
      <c r="FVC14"/>
      <c r="FVD14"/>
      <c r="FVE14"/>
      <c r="FVF14"/>
      <c r="FVG14"/>
      <c r="FVH14"/>
      <c r="FVI14"/>
      <c r="FVJ14"/>
      <c r="FVK14"/>
      <c r="FVL14"/>
      <c r="FVM14"/>
      <c r="FVN14"/>
      <c r="FVO14"/>
      <c r="FVP14"/>
      <c r="FVQ14"/>
      <c r="FVR14"/>
      <c r="FVS14"/>
      <c r="FVT14"/>
      <c r="FVU14"/>
      <c r="FVV14"/>
      <c r="FVW14"/>
      <c r="FVX14"/>
      <c r="FVY14"/>
      <c r="FVZ14"/>
      <c r="FWA14"/>
      <c r="FWB14"/>
      <c r="FWC14"/>
      <c r="FWD14"/>
      <c r="FWE14"/>
      <c r="FWF14"/>
      <c r="FWG14"/>
      <c r="FWH14"/>
      <c r="FWI14"/>
      <c r="FWJ14"/>
      <c r="FWK14"/>
      <c r="FWL14"/>
      <c r="FWM14"/>
      <c r="FWN14"/>
      <c r="FWO14"/>
      <c r="FWP14"/>
      <c r="FWQ14"/>
      <c r="FWR14"/>
      <c r="FWS14"/>
      <c r="FWT14"/>
      <c r="FWU14"/>
      <c r="FWV14"/>
      <c r="FWW14"/>
      <c r="FWX14"/>
      <c r="FWY14"/>
      <c r="FWZ14"/>
      <c r="FXA14"/>
      <c r="FXB14"/>
      <c r="FXC14"/>
      <c r="FXD14"/>
      <c r="FXE14"/>
      <c r="FXF14"/>
      <c r="FXG14"/>
      <c r="FXH14"/>
      <c r="FXI14"/>
      <c r="FXJ14"/>
      <c r="FXK14"/>
      <c r="FXL14"/>
      <c r="FXM14"/>
      <c r="FXN14"/>
      <c r="FXO14"/>
      <c r="FXP14"/>
      <c r="FXQ14"/>
      <c r="FXR14"/>
      <c r="FXS14"/>
      <c r="FXT14"/>
      <c r="FXU14"/>
      <c r="FXV14"/>
      <c r="FXW14"/>
      <c r="FXX14"/>
      <c r="FXY14"/>
      <c r="FXZ14"/>
      <c r="FYA14"/>
      <c r="FYB14"/>
      <c r="FYC14"/>
      <c r="FYD14"/>
      <c r="FYE14"/>
      <c r="FYF14"/>
      <c r="FYG14"/>
      <c r="FYH14"/>
      <c r="FYI14"/>
      <c r="FYJ14"/>
      <c r="FYK14"/>
      <c r="FYL14"/>
      <c r="FYM14"/>
      <c r="FYN14"/>
      <c r="FYO14"/>
      <c r="FYP14"/>
      <c r="FYQ14"/>
      <c r="FYR14"/>
      <c r="FYS14"/>
      <c r="FYT14"/>
      <c r="FYU14"/>
      <c r="FYV14"/>
      <c r="FYW14"/>
      <c r="FYX14"/>
      <c r="FYY14"/>
      <c r="FYZ14"/>
      <c r="FZA14"/>
      <c r="FZB14"/>
      <c r="FZC14"/>
      <c r="FZD14"/>
      <c r="FZE14"/>
      <c r="FZF14"/>
      <c r="FZG14"/>
      <c r="FZH14"/>
      <c r="FZI14"/>
      <c r="FZJ14"/>
      <c r="FZK14"/>
      <c r="FZL14"/>
      <c r="FZM14"/>
      <c r="FZN14"/>
      <c r="FZO14"/>
      <c r="FZP14"/>
      <c r="FZQ14"/>
      <c r="FZR14"/>
      <c r="FZS14"/>
      <c r="FZT14"/>
      <c r="FZU14"/>
      <c r="FZV14"/>
      <c r="FZW14"/>
      <c r="FZX14"/>
      <c r="FZY14"/>
      <c r="FZZ14"/>
      <c r="GAA14"/>
      <c r="GAB14"/>
      <c r="GAC14"/>
      <c r="GAD14"/>
      <c r="GAE14"/>
      <c r="GAF14"/>
      <c r="GAG14"/>
      <c r="GAH14"/>
      <c r="GAI14"/>
      <c r="GAJ14"/>
      <c r="GAK14"/>
      <c r="GAL14"/>
      <c r="GAM14"/>
      <c r="GAN14"/>
      <c r="GAO14"/>
      <c r="GAP14"/>
      <c r="GAQ14"/>
      <c r="GAR14"/>
      <c r="GAS14"/>
      <c r="GAT14"/>
      <c r="GAU14"/>
      <c r="GAV14"/>
      <c r="GAW14"/>
      <c r="GAX14"/>
      <c r="GAY14"/>
      <c r="GAZ14"/>
      <c r="GBA14"/>
      <c r="GBB14"/>
      <c r="GBC14"/>
      <c r="GBD14"/>
      <c r="GBE14"/>
      <c r="GBF14"/>
      <c r="GBG14"/>
      <c r="GBH14"/>
      <c r="GBI14"/>
      <c r="GBJ14"/>
      <c r="GBK14"/>
      <c r="GBL14"/>
      <c r="GBM14"/>
      <c r="GBN14"/>
      <c r="GBO14"/>
      <c r="GBP14"/>
      <c r="GBQ14"/>
      <c r="GBR14"/>
      <c r="GBS14"/>
      <c r="GBT14"/>
      <c r="GBU14"/>
      <c r="GBV14"/>
      <c r="GBW14"/>
      <c r="GBX14"/>
      <c r="GBY14"/>
      <c r="GBZ14"/>
      <c r="GCA14"/>
      <c r="GCB14"/>
      <c r="GCC14"/>
      <c r="GCD14"/>
      <c r="GCE14"/>
      <c r="GCF14"/>
      <c r="GCG14"/>
      <c r="GCH14"/>
      <c r="GCI14"/>
      <c r="GCJ14"/>
      <c r="GCK14"/>
      <c r="GCL14"/>
      <c r="GCM14"/>
      <c r="GCN14"/>
      <c r="GCO14"/>
      <c r="GCP14"/>
      <c r="GCQ14"/>
      <c r="GCR14"/>
      <c r="GCS14"/>
      <c r="GCT14"/>
      <c r="GCU14"/>
      <c r="GCV14"/>
      <c r="GCW14"/>
      <c r="GCX14"/>
      <c r="GCY14"/>
      <c r="GCZ14"/>
      <c r="GDA14"/>
      <c r="GDB14"/>
      <c r="GDC14"/>
      <c r="GDD14"/>
      <c r="GDE14"/>
      <c r="GDF14"/>
      <c r="GDG14"/>
      <c r="GDH14"/>
      <c r="GDI14"/>
      <c r="GDJ14"/>
      <c r="GDK14"/>
      <c r="GDL14"/>
      <c r="GDM14"/>
      <c r="GDN14"/>
      <c r="GDO14"/>
      <c r="GDP14"/>
      <c r="GDQ14"/>
      <c r="GDR14"/>
      <c r="GDS14"/>
      <c r="GDT14"/>
      <c r="GDU14"/>
      <c r="GDV14"/>
      <c r="GDW14"/>
      <c r="GDX14"/>
      <c r="GDY14"/>
      <c r="GDZ14"/>
      <c r="GEA14"/>
      <c r="GEB14"/>
      <c r="GEC14"/>
      <c r="GED14"/>
      <c r="GEE14"/>
      <c r="GEF14"/>
      <c r="GEG14"/>
      <c r="GEH14"/>
      <c r="GEI14"/>
      <c r="GEJ14"/>
      <c r="GEK14"/>
      <c r="GEL14"/>
      <c r="GEM14"/>
      <c r="GEN14"/>
      <c r="GEO14"/>
      <c r="GEP14"/>
      <c r="GEQ14"/>
      <c r="GER14"/>
      <c r="GES14"/>
      <c r="GET14"/>
      <c r="GEU14"/>
      <c r="GEV14"/>
      <c r="GEW14"/>
      <c r="GEX14"/>
      <c r="GEY14"/>
      <c r="GEZ14"/>
      <c r="GFA14"/>
      <c r="GFB14"/>
      <c r="GFC14"/>
      <c r="GFD14"/>
      <c r="GFE14"/>
      <c r="GFF14"/>
      <c r="GFG14"/>
      <c r="GFH14"/>
      <c r="GFI14"/>
      <c r="GFJ14"/>
      <c r="GFK14"/>
      <c r="GFL14"/>
      <c r="GFM14"/>
      <c r="GFN14"/>
      <c r="GFO14"/>
      <c r="GFP14"/>
      <c r="GFQ14"/>
      <c r="GFR14"/>
      <c r="GFS14"/>
      <c r="GFT14"/>
      <c r="GFU14"/>
      <c r="GFV14"/>
      <c r="GFW14"/>
      <c r="GFX14"/>
      <c r="GFY14"/>
      <c r="GFZ14"/>
      <c r="GGA14"/>
      <c r="GGB14"/>
      <c r="GGC14"/>
      <c r="GGD14"/>
      <c r="GGE14"/>
      <c r="GGF14"/>
      <c r="GGG14"/>
      <c r="GGH14"/>
      <c r="GGI14"/>
      <c r="GGJ14"/>
      <c r="GGK14"/>
      <c r="GGL14"/>
      <c r="GGM14"/>
      <c r="GGN14"/>
      <c r="GGO14"/>
      <c r="GGP14"/>
      <c r="GGQ14"/>
      <c r="GGR14"/>
      <c r="GGS14"/>
      <c r="GGT14"/>
      <c r="GGU14"/>
      <c r="GGV14"/>
      <c r="GGW14"/>
      <c r="GGX14"/>
      <c r="GGY14"/>
      <c r="GGZ14"/>
      <c r="GHA14"/>
      <c r="GHB14"/>
      <c r="GHC14"/>
      <c r="GHD14"/>
      <c r="GHE14"/>
      <c r="GHF14"/>
      <c r="GHG14"/>
      <c r="GHH14"/>
      <c r="GHI14"/>
      <c r="GHJ14"/>
      <c r="GHK14"/>
      <c r="GHL14"/>
      <c r="GHM14"/>
      <c r="GHN14"/>
      <c r="GHO14"/>
      <c r="GHP14"/>
      <c r="GHQ14"/>
      <c r="GHR14"/>
      <c r="GHS14"/>
      <c r="GHT14"/>
      <c r="GHU14"/>
      <c r="GHV14"/>
      <c r="GHW14"/>
      <c r="GHX14"/>
      <c r="GHY14"/>
      <c r="GHZ14"/>
      <c r="GIA14"/>
      <c r="GIB14"/>
      <c r="GIC14"/>
      <c r="GID14"/>
      <c r="GIE14"/>
      <c r="GIF14"/>
      <c r="GIG14"/>
      <c r="GIH14"/>
      <c r="GII14"/>
      <c r="GIJ14"/>
      <c r="GIK14"/>
      <c r="GIL14"/>
      <c r="GIM14"/>
      <c r="GIN14"/>
      <c r="GIO14"/>
      <c r="GIP14"/>
      <c r="GIQ14"/>
      <c r="GIR14"/>
      <c r="GIS14"/>
      <c r="GIT14"/>
      <c r="GIU14"/>
      <c r="GIV14"/>
      <c r="GIW14"/>
      <c r="GIX14"/>
      <c r="GIY14"/>
      <c r="GIZ14"/>
      <c r="GJA14"/>
      <c r="GJB14"/>
      <c r="GJC14"/>
      <c r="GJD14"/>
      <c r="GJE14"/>
      <c r="GJF14"/>
      <c r="GJG14"/>
      <c r="GJH14"/>
      <c r="GJI14"/>
      <c r="GJJ14"/>
      <c r="GJK14"/>
      <c r="GJL14"/>
      <c r="GJM14"/>
      <c r="GJN14"/>
      <c r="GJO14"/>
      <c r="GJP14"/>
      <c r="GJQ14"/>
      <c r="GJR14"/>
      <c r="GJS14"/>
      <c r="GJT14"/>
      <c r="GJU14"/>
      <c r="GJV14"/>
      <c r="GJW14"/>
      <c r="GJX14"/>
      <c r="GJY14"/>
      <c r="GJZ14"/>
      <c r="GKA14"/>
      <c r="GKB14"/>
      <c r="GKC14"/>
      <c r="GKD14"/>
      <c r="GKE14"/>
      <c r="GKF14"/>
      <c r="GKG14"/>
      <c r="GKH14"/>
      <c r="GKI14"/>
      <c r="GKJ14"/>
      <c r="GKK14"/>
      <c r="GKL14"/>
      <c r="GKM14"/>
      <c r="GKN14"/>
      <c r="GKO14"/>
      <c r="GKP14"/>
      <c r="GKQ14"/>
      <c r="GKR14"/>
      <c r="GKS14"/>
      <c r="GKT14"/>
      <c r="GKU14"/>
      <c r="GKV14"/>
      <c r="GKW14"/>
      <c r="GKX14"/>
      <c r="GKY14"/>
      <c r="GKZ14"/>
      <c r="GLA14"/>
      <c r="GLB14"/>
      <c r="GLC14"/>
      <c r="GLD14"/>
      <c r="GLE14"/>
      <c r="GLF14"/>
      <c r="GLG14"/>
      <c r="GLH14"/>
      <c r="GLI14"/>
      <c r="GLJ14"/>
      <c r="GLK14"/>
      <c r="GLL14"/>
      <c r="GLM14"/>
      <c r="GLN14"/>
      <c r="GLO14"/>
      <c r="GLP14"/>
      <c r="GLQ14"/>
      <c r="GLR14"/>
      <c r="GLS14"/>
      <c r="GLT14"/>
      <c r="GLU14"/>
      <c r="GLV14"/>
      <c r="GLW14"/>
      <c r="GLX14"/>
      <c r="GLY14"/>
      <c r="GLZ14"/>
      <c r="GMA14"/>
      <c r="GMB14"/>
      <c r="GMC14"/>
      <c r="GMD14"/>
      <c r="GME14"/>
      <c r="GMF14"/>
      <c r="GMG14"/>
      <c r="GMH14"/>
      <c r="GMI14"/>
      <c r="GMJ14"/>
      <c r="GMK14"/>
      <c r="GML14"/>
      <c r="GMM14"/>
      <c r="GMN14"/>
      <c r="GMO14"/>
      <c r="GMP14"/>
      <c r="GMQ14"/>
      <c r="GMR14"/>
      <c r="GMS14"/>
      <c r="GMT14"/>
      <c r="GMU14"/>
      <c r="GMV14"/>
      <c r="GMW14"/>
      <c r="GMX14"/>
      <c r="GMY14"/>
      <c r="GMZ14"/>
      <c r="GNA14"/>
      <c r="GNB14"/>
      <c r="GNC14"/>
      <c r="GND14"/>
      <c r="GNE14"/>
      <c r="GNF14"/>
      <c r="GNG14"/>
      <c r="GNH14"/>
      <c r="GNI14"/>
      <c r="GNJ14"/>
      <c r="GNK14"/>
      <c r="GNL14"/>
      <c r="GNM14"/>
      <c r="GNN14"/>
      <c r="GNO14"/>
      <c r="GNP14"/>
      <c r="GNQ14"/>
      <c r="GNR14"/>
      <c r="GNS14"/>
      <c r="GNT14"/>
      <c r="GNU14"/>
      <c r="GNV14"/>
      <c r="GNW14"/>
      <c r="GNX14"/>
      <c r="GNY14"/>
      <c r="GNZ14"/>
      <c r="GOA14"/>
      <c r="GOB14"/>
      <c r="GOC14"/>
      <c r="GOD14"/>
      <c r="GOE14"/>
      <c r="GOF14"/>
      <c r="GOG14"/>
      <c r="GOH14"/>
      <c r="GOI14"/>
      <c r="GOJ14"/>
      <c r="GOK14"/>
      <c r="GOL14"/>
      <c r="GOM14"/>
      <c r="GON14"/>
      <c r="GOO14"/>
      <c r="GOP14"/>
      <c r="GOQ14"/>
      <c r="GOR14"/>
      <c r="GOS14"/>
      <c r="GOT14"/>
      <c r="GOU14"/>
      <c r="GOV14"/>
      <c r="GOW14"/>
      <c r="GOX14"/>
      <c r="GOY14"/>
      <c r="GOZ14"/>
      <c r="GPA14"/>
      <c r="GPB14"/>
      <c r="GPC14"/>
      <c r="GPD14"/>
      <c r="GPE14"/>
      <c r="GPF14"/>
      <c r="GPG14"/>
      <c r="GPH14"/>
      <c r="GPI14"/>
      <c r="GPJ14"/>
      <c r="GPK14"/>
      <c r="GPL14"/>
      <c r="GPM14"/>
      <c r="GPN14"/>
      <c r="GPO14"/>
      <c r="GPP14"/>
      <c r="GPQ14"/>
      <c r="GPR14"/>
      <c r="GPS14"/>
      <c r="GPT14"/>
      <c r="GPU14"/>
      <c r="GPV14"/>
      <c r="GPW14"/>
      <c r="GPX14"/>
      <c r="GPY14"/>
      <c r="GPZ14"/>
      <c r="GQA14"/>
      <c r="GQB14"/>
      <c r="GQC14"/>
      <c r="GQD14"/>
      <c r="GQE14"/>
      <c r="GQF14"/>
      <c r="GQG14"/>
      <c r="GQH14"/>
      <c r="GQI14"/>
      <c r="GQJ14"/>
      <c r="GQK14"/>
      <c r="GQL14"/>
      <c r="GQM14"/>
      <c r="GQN14"/>
      <c r="GQO14"/>
      <c r="GQP14"/>
      <c r="GQQ14"/>
      <c r="GQR14"/>
      <c r="GQS14"/>
      <c r="GQT14"/>
      <c r="GQU14"/>
      <c r="GQV14"/>
      <c r="GQW14"/>
      <c r="GQX14"/>
      <c r="GQY14"/>
      <c r="GQZ14"/>
      <c r="GRA14"/>
      <c r="GRB14"/>
      <c r="GRC14"/>
      <c r="GRD14"/>
      <c r="GRE14"/>
      <c r="GRF14"/>
      <c r="GRG14"/>
      <c r="GRH14"/>
      <c r="GRI14"/>
      <c r="GRJ14"/>
      <c r="GRK14"/>
      <c r="GRL14"/>
      <c r="GRM14"/>
      <c r="GRN14"/>
      <c r="GRO14"/>
      <c r="GRP14"/>
      <c r="GRQ14"/>
      <c r="GRR14"/>
      <c r="GRS14"/>
      <c r="GRT14"/>
      <c r="GRU14"/>
      <c r="GRV14"/>
      <c r="GRW14"/>
      <c r="GRX14"/>
      <c r="GRY14"/>
      <c r="GRZ14"/>
      <c r="GSA14"/>
      <c r="GSB14"/>
      <c r="GSC14"/>
      <c r="GSD14"/>
      <c r="GSE14"/>
      <c r="GSF14"/>
      <c r="GSG14"/>
      <c r="GSH14"/>
      <c r="GSI14"/>
      <c r="GSJ14"/>
      <c r="GSK14"/>
      <c r="GSL14"/>
      <c r="GSM14"/>
      <c r="GSN14"/>
      <c r="GSO14"/>
      <c r="GSP14"/>
      <c r="GSQ14"/>
      <c r="GSR14"/>
      <c r="GSS14"/>
      <c r="GST14"/>
      <c r="GSU14"/>
      <c r="GSV14"/>
      <c r="GSW14"/>
      <c r="GSX14"/>
      <c r="GSY14"/>
      <c r="GSZ14"/>
      <c r="GTA14"/>
      <c r="GTB14"/>
      <c r="GTC14"/>
      <c r="GTD14"/>
      <c r="GTE14"/>
      <c r="GTF14"/>
      <c r="GTG14"/>
      <c r="GTH14"/>
      <c r="GTI14"/>
      <c r="GTJ14"/>
      <c r="GTK14"/>
      <c r="GTL14"/>
      <c r="GTM14"/>
      <c r="GTN14"/>
      <c r="GTO14"/>
      <c r="GTP14"/>
      <c r="GTQ14"/>
      <c r="GTR14"/>
      <c r="GTS14"/>
      <c r="GTT14"/>
      <c r="GTU14"/>
      <c r="GTV14"/>
      <c r="GTW14"/>
      <c r="GTX14"/>
      <c r="GTY14"/>
      <c r="GTZ14"/>
      <c r="GUA14"/>
      <c r="GUB14"/>
      <c r="GUC14"/>
      <c r="GUD14"/>
      <c r="GUE14"/>
      <c r="GUF14"/>
      <c r="GUG14"/>
      <c r="GUH14"/>
      <c r="GUI14"/>
      <c r="GUJ14"/>
      <c r="GUK14"/>
      <c r="GUL14"/>
      <c r="GUM14"/>
      <c r="GUN14"/>
      <c r="GUO14"/>
      <c r="GUP14"/>
      <c r="GUQ14"/>
      <c r="GUR14"/>
      <c r="GUS14"/>
      <c r="GUT14"/>
      <c r="GUU14"/>
      <c r="GUV14"/>
      <c r="GUW14"/>
      <c r="GUX14"/>
      <c r="GUY14"/>
      <c r="GUZ14"/>
      <c r="GVA14"/>
      <c r="GVB14"/>
      <c r="GVC14"/>
      <c r="GVD14"/>
      <c r="GVE14"/>
      <c r="GVF14"/>
      <c r="GVG14"/>
      <c r="GVH14"/>
      <c r="GVI14"/>
      <c r="GVJ14"/>
      <c r="GVK14"/>
      <c r="GVL14"/>
      <c r="GVM14"/>
      <c r="GVN14"/>
      <c r="GVO14"/>
      <c r="GVP14"/>
      <c r="GVQ14"/>
      <c r="GVR14"/>
      <c r="GVS14"/>
      <c r="GVT14"/>
      <c r="GVU14"/>
      <c r="GVV14"/>
      <c r="GVW14"/>
      <c r="GVX14"/>
      <c r="GVY14"/>
      <c r="GVZ14"/>
      <c r="GWA14"/>
      <c r="GWB14"/>
      <c r="GWC14"/>
      <c r="GWD14"/>
      <c r="GWE14"/>
      <c r="GWF14"/>
      <c r="GWG14"/>
      <c r="GWH14"/>
      <c r="GWI14"/>
      <c r="GWJ14"/>
      <c r="GWK14"/>
      <c r="GWL14"/>
      <c r="GWM14"/>
      <c r="GWN14"/>
      <c r="GWO14"/>
      <c r="GWP14"/>
      <c r="GWQ14"/>
      <c r="GWR14"/>
      <c r="GWS14"/>
      <c r="GWT14"/>
      <c r="GWU14"/>
      <c r="GWV14"/>
      <c r="GWW14"/>
      <c r="GWX14"/>
      <c r="GWY14"/>
      <c r="GWZ14"/>
      <c r="GXA14"/>
      <c r="GXB14"/>
      <c r="GXC14"/>
      <c r="GXD14"/>
      <c r="GXE14"/>
      <c r="GXF14"/>
      <c r="GXG14"/>
      <c r="GXH14"/>
      <c r="GXI14"/>
      <c r="GXJ14"/>
      <c r="GXK14"/>
      <c r="GXL14"/>
      <c r="GXM14"/>
      <c r="GXN14"/>
      <c r="GXO14"/>
      <c r="GXP14"/>
      <c r="GXQ14"/>
      <c r="GXR14"/>
      <c r="GXS14"/>
      <c r="GXT14"/>
      <c r="GXU14"/>
      <c r="GXV14"/>
      <c r="GXW14"/>
      <c r="GXX14"/>
      <c r="GXY14"/>
      <c r="GXZ14"/>
      <c r="GYA14"/>
      <c r="GYB14"/>
      <c r="GYC14"/>
      <c r="GYD14"/>
      <c r="GYE14"/>
      <c r="GYF14"/>
      <c r="GYG14"/>
      <c r="GYH14"/>
      <c r="GYI14"/>
      <c r="GYJ14"/>
      <c r="GYK14"/>
      <c r="GYL14"/>
      <c r="GYM14"/>
      <c r="GYN14"/>
      <c r="GYO14"/>
      <c r="GYP14"/>
      <c r="GYQ14"/>
      <c r="GYR14"/>
      <c r="GYS14"/>
      <c r="GYT14"/>
      <c r="GYU14"/>
      <c r="GYV14"/>
      <c r="GYW14"/>
      <c r="GYX14"/>
      <c r="GYY14"/>
      <c r="GYZ14"/>
      <c r="GZA14"/>
      <c r="GZB14"/>
      <c r="GZC14"/>
      <c r="GZD14"/>
      <c r="GZE14"/>
      <c r="GZF14"/>
      <c r="GZG14"/>
      <c r="GZH14"/>
      <c r="GZI14"/>
      <c r="GZJ14"/>
      <c r="GZK14"/>
      <c r="GZL14"/>
      <c r="GZM14"/>
      <c r="GZN14"/>
      <c r="GZO14"/>
      <c r="GZP14"/>
      <c r="GZQ14"/>
      <c r="GZR14"/>
      <c r="GZS14"/>
      <c r="GZT14"/>
      <c r="GZU14"/>
      <c r="GZV14"/>
      <c r="GZW14"/>
      <c r="GZX14"/>
      <c r="GZY14"/>
      <c r="GZZ14"/>
      <c r="HAA14"/>
      <c r="HAB14"/>
      <c r="HAC14"/>
      <c r="HAD14"/>
      <c r="HAE14"/>
      <c r="HAF14"/>
      <c r="HAG14"/>
      <c r="HAH14"/>
      <c r="HAI14"/>
      <c r="HAJ14"/>
      <c r="HAK14"/>
      <c r="HAL14"/>
      <c r="HAM14"/>
      <c r="HAN14"/>
      <c r="HAO14"/>
      <c r="HAP14"/>
      <c r="HAQ14"/>
      <c r="HAR14"/>
      <c r="HAS14"/>
      <c r="HAT14"/>
      <c r="HAU14"/>
      <c r="HAV14"/>
      <c r="HAW14"/>
      <c r="HAX14"/>
      <c r="HAY14"/>
      <c r="HAZ14"/>
      <c r="HBA14"/>
      <c r="HBB14"/>
      <c r="HBC14"/>
      <c r="HBD14"/>
      <c r="HBE14"/>
      <c r="HBF14"/>
      <c r="HBG14"/>
      <c r="HBH14"/>
      <c r="HBI14"/>
      <c r="HBJ14"/>
      <c r="HBK14"/>
      <c r="HBL14"/>
      <c r="HBM14"/>
      <c r="HBN14"/>
      <c r="HBO14"/>
      <c r="HBP14"/>
      <c r="HBQ14"/>
      <c r="HBR14"/>
      <c r="HBS14"/>
      <c r="HBT14"/>
      <c r="HBU14"/>
      <c r="HBV14"/>
      <c r="HBW14"/>
      <c r="HBX14"/>
      <c r="HBY14"/>
      <c r="HBZ14"/>
      <c r="HCA14"/>
      <c r="HCB14"/>
      <c r="HCC14"/>
      <c r="HCD14"/>
      <c r="HCE14"/>
      <c r="HCF14"/>
      <c r="HCG14"/>
      <c r="HCH14"/>
      <c r="HCI14"/>
      <c r="HCJ14"/>
      <c r="HCK14"/>
      <c r="HCL14"/>
      <c r="HCM14"/>
      <c r="HCN14"/>
      <c r="HCO14"/>
      <c r="HCP14"/>
      <c r="HCQ14"/>
      <c r="HCR14"/>
      <c r="HCS14"/>
      <c r="HCT14"/>
      <c r="HCU14"/>
      <c r="HCV14"/>
      <c r="HCW14"/>
      <c r="HCX14"/>
      <c r="HCY14"/>
      <c r="HCZ14"/>
      <c r="HDA14"/>
      <c r="HDB14"/>
      <c r="HDC14"/>
      <c r="HDD14"/>
      <c r="HDE14"/>
      <c r="HDF14"/>
      <c r="HDG14"/>
      <c r="HDH14"/>
      <c r="HDI14"/>
      <c r="HDJ14"/>
      <c r="HDK14"/>
      <c r="HDL14"/>
      <c r="HDM14"/>
      <c r="HDN14"/>
      <c r="HDO14"/>
      <c r="HDP14"/>
      <c r="HDQ14"/>
      <c r="HDR14"/>
      <c r="HDS14"/>
      <c r="HDT14"/>
      <c r="HDU14"/>
      <c r="HDV14"/>
      <c r="HDW14"/>
      <c r="HDX14"/>
      <c r="HDY14"/>
      <c r="HDZ14"/>
      <c r="HEA14"/>
      <c r="HEB14"/>
      <c r="HEC14"/>
      <c r="HED14"/>
      <c r="HEE14"/>
      <c r="HEF14"/>
      <c r="HEG14"/>
      <c r="HEH14"/>
      <c r="HEI14"/>
      <c r="HEJ14"/>
      <c r="HEK14"/>
      <c r="HEL14"/>
      <c r="HEM14"/>
      <c r="HEN14"/>
      <c r="HEO14"/>
      <c r="HEP14"/>
      <c r="HEQ14"/>
      <c r="HER14"/>
      <c r="HES14"/>
      <c r="HET14"/>
      <c r="HEU14"/>
      <c r="HEV14"/>
      <c r="HEW14"/>
      <c r="HEX14"/>
      <c r="HEY14"/>
      <c r="HEZ14"/>
      <c r="HFA14"/>
      <c r="HFB14"/>
      <c r="HFC14"/>
      <c r="HFD14"/>
      <c r="HFE14"/>
      <c r="HFF14"/>
      <c r="HFG14"/>
      <c r="HFH14"/>
      <c r="HFI14"/>
      <c r="HFJ14"/>
      <c r="HFK14"/>
      <c r="HFL14"/>
      <c r="HFM14"/>
      <c r="HFN14"/>
      <c r="HFO14"/>
      <c r="HFP14"/>
      <c r="HFQ14"/>
      <c r="HFR14"/>
      <c r="HFS14"/>
      <c r="HFT14"/>
      <c r="HFU14"/>
      <c r="HFV14"/>
      <c r="HFW14"/>
      <c r="HFX14"/>
      <c r="HFY14"/>
      <c r="HFZ14"/>
      <c r="HGA14"/>
      <c r="HGB14"/>
      <c r="HGC14"/>
      <c r="HGD14"/>
      <c r="HGE14"/>
      <c r="HGF14"/>
      <c r="HGG14"/>
      <c r="HGH14"/>
      <c r="HGI14"/>
      <c r="HGJ14"/>
      <c r="HGK14"/>
      <c r="HGL14"/>
      <c r="HGM14"/>
      <c r="HGN14"/>
      <c r="HGO14"/>
      <c r="HGP14"/>
      <c r="HGQ14"/>
      <c r="HGR14"/>
      <c r="HGS14"/>
      <c r="HGT14"/>
      <c r="HGU14"/>
      <c r="HGV14"/>
      <c r="HGW14"/>
      <c r="HGX14"/>
      <c r="HGY14"/>
      <c r="HGZ14"/>
      <c r="HHA14"/>
      <c r="HHB14"/>
      <c r="HHC14"/>
      <c r="HHD14"/>
      <c r="HHE14"/>
      <c r="HHF14"/>
      <c r="HHG14"/>
      <c r="HHH14"/>
      <c r="HHI14"/>
      <c r="HHJ14"/>
      <c r="HHK14"/>
      <c r="HHL14"/>
      <c r="HHM14"/>
      <c r="HHN14"/>
      <c r="HHO14"/>
      <c r="HHP14"/>
      <c r="HHQ14"/>
      <c r="HHR14"/>
      <c r="HHS14"/>
      <c r="HHT14"/>
      <c r="HHU14"/>
      <c r="HHV14"/>
      <c r="HHW14"/>
      <c r="HHX14"/>
      <c r="HHY14"/>
      <c r="HHZ14"/>
      <c r="HIA14"/>
      <c r="HIB14"/>
      <c r="HIC14"/>
      <c r="HID14"/>
      <c r="HIE14"/>
      <c r="HIF14"/>
      <c r="HIG14"/>
      <c r="HIH14"/>
      <c r="HII14"/>
      <c r="HIJ14"/>
      <c r="HIK14"/>
      <c r="HIL14"/>
      <c r="HIM14"/>
      <c r="HIN14"/>
      <c r="HIO14"/>
      <c r="HIP14"/>
      <c r="HIQ14"/>
      <c r="HIR14"/>
      <c r="HIS14"/>
      <c r="HIT14"/>
      <c r="HIU14"/>
      <c r="HIV14"/>
      <c r="HIW14"/>
      <c r="HIX14"/>
      <c r="HIY14"/>
      <c r="HIZ14"/>
      <c r="HJA14"/>
      <c r="HJB14"/>
      <c r="HJC14"/>
      <c r="HJD14"/>
      <c r="HJE14"/>
      <c r="HJF14"/>
      <c r="HJG14"/>
      <c r="HJH14"/>
      <c r="HJI14"/>
      <c r="HJJ14"/>
      <c r="HJK14"/>
      <c r="HJL14"/>
      <c r="HJM14"/>
      <c r="HJN14"/>
      <c r="HJO14"/>
      <c r="HJP14"/>
      <c r="HJQ14"/>
      <c r="HJR14"/>
      <c r="HJS14"/>
      <c r="HJT14"/>
      <c r="HJU14"/>
      <c r="HJV14"/>
      <c r="HJW14"/>
      <c r="HJX14"/>
      <c r="HJY14"/>
      <c r="HJZ14"/>
      <c r="HKA14"/>
      <c r="HKB14"/>
      <c r="HKC14"/>
      <c r="HKD14"/>
      <c r="HKE14"/>
      <c r="HKF14"/>
      <c r="HKG14"/>
      <c r="HKH14"/>
      <c r="HKI14"/>
      <c r="HKJ14"/>
      <c r="HKK14"/>
      <c r="HKL14"/>
      <c r="HKM14"/>
      <c r="HKN14"/>
      <c r="HKO14"/>
      <c r="HKP14"/>
      <c r="HKQ14"/>
      <c r="HKR14"/>
      <c r="HKS14"/>
      <c r="HKT14"/>
      <c r="HKU14"/>
      <c r="HKV14"/>
      <c r="HKW14"/>
      <c r="HKX14"/>
      <c r="HKY14"/>
      <c r="HKZ14"/>
      <c r="HLA14"/>
      <c r="HLB14"/>
      <c r="HLC14"/>
      <c r="HLD14"/>
      <c r="HLE14"/>
      <c r="HLF14"/>
      <c r="HLG14"/>
      <c r="HLH14"/>
      <c r="HLI14"/>
      <c r="HLJ14"/>
      <c r="HLK14"/>
      <c r="HLL14"/>
      <c r="HLM14"/>
      <c r="HLN14"/>
      <c r="HLO14"/>
      <c r="HLP14"/>
      <c r="HLQ14"/>
      <c r="HLR14"/>
      <c r="HLS14"/>
      <c r="HLT14"/>
      <c r="HLU14"/>
      <c r="HLV14"/>
      <c r="HLW14"/>
      <c r="HLX14"/>
      <c r="HLY14"/>
      <c r="HLZ14"/>
      <c r="HMA14"/>
      <c r="HMB14"/>
      <c r="HMC14"/>
      <c r="HMD14"/>
      <c r="HME14"/>
      <c r="HMF14"/>
      <c r="HMG14"/>
      <c r="HMH14"/>
      <c r="HMI14"/>
      <c r="HMJ14"/>
      <c r="HMK14"/>
      <c r="HML14"/>
      <c r="HMM14"/>
      <c r="HMN14"/>
      <c r="HMO14"/>
      <c r="HMP14"/>
      <c r="HMQ14"/>
      <c r="HMR14"/>
      <c r="HMS14"/>
      <c r="HMT14"/>
      <c r="HMU14"/>
      <c r="HMV14"/>
      <c r="HMW14"/>
      <c r="HMX14"/>
      <c r="HMY14"/>
      <c r="HMZ14"/>
      <c r="HNA14"/>
      <c r="HNB14"/>
      <c r="HNC14"/>
      <c r="HND14"/>
      <c r="HNE14"/>
      <c r="HNF14"/>
      <c r="HNG14"/>
      <c r="HNH14"/>
      <c r="HNI14"/>
      <c r="HNJ14"/>
      <c r="HNK14"/>
      <c r="HNL14"/>
      <c r="HNM14"/>
      <c r="HNN14"/>
      <c r="HNO14"/>
      <c r="HNP14"/>
      <c r="HNQ14"/>
      <c r="HNR14"/>
      <c r="HNS14"/>
      <c r="HNT14"/>
      <c r="HNU14"/>
      <c r="HNV14"/>
      <c r="HNW14"/>
      <c r="HNX14"/>
      <c r="HNY14"/>
      <c r="HNZ14"/>
      <c r="HOA14"/>
      <c r="HOB14"/>
      <c r="HOC14"/>
      <c r="HOD14"/>
      <c r="HOE14"/>
      <c r="HOF14"/>
      <c r="HOG14"/>
      <c r="HOH14"/>
      <c r="HOI14"/>
      <c r="HOJ14"/>
      <c r="HOK14"/>
      <c r="HOL14"/>
      <c r="HOM14"/>
      <c r="HON14"/>
      <c r="HOO14"/>
      <c r="HOP14"/>
      <c r="HOQ14"/>
      <c r="HOR14"/>
      <c r="HOS14"/>
      <c r="HOT14"/>
      <c r="HOU14"/>
      <c r="HOV14"/>
      <c r="HOW14"/>
      <c r="HOX14"/>
      <c r="HOY14"/>
      <c r="HOZ14"/>
      <c r="HPA14"/>
      <c r="HPB14"/>
      <c r="HPC14"/>
      <c r="HPD14"/>
      <c r="HPE14"/>
      <c r="HPF14"/>
      <c r="HPG14"/>
      <c r="HPH14"/>
      <c r="HPI14"/>
      <c r="HPJ14"/>
      <c r="HPK14"/>
      <c r="HPL14"/>
      <c r="HPM14"/>
      <c r="HPN14"/>
      <c r="HPO14"/>
      <c r="HPP14"/>
      <c r="HPQ14"/>
      <c r="HPR14"/>
      <c r="HPS14"/>
      <c r="HPT14"/>
      <c r="HPU14"/>
      <c r="HPV14"/>
      <c r="HPW14"/>
      <c r="HPX14"/>
      <c r="HPY14"/>
      <c r="HPZ14"/>
      <c r="HQA14"/>
      <c r="HQB14"/>
      <c r="HQC14"/>
      <c r="HQD14"/>
      <c r="HQE14"/>
      <c r="HQF14"/>
      <c r="HQG14"/>
      <c r="HQH14"/>
      <c r="HQI14"/>
      <c r="HQJ14"/>
      <c r="HQK14"/>
      <c r="HQL14"/>
      <c r="HQM14"/>
      <c r="HQN14"/>
      <c r="HQO14"/>
      <c r="HQP14"/>
      <c r="HQQ14"/>
      <c r="HQR14"/>
      <c r="HQS14"/>
      <c r="HQT14"/>
      <c r="HQU14"/>
      <c r="HQV14"/>
      <c r="HQW14"/>
      <c r="HQX14"/>
      <c r="HQY14"/>
      <c r="HQZ14"/>
      <c r="HRA14"/>
      <c r="HRB14"/>
      <c r="HRC14"/>
      <c r="HRD14"/>
      <c r="HRE14"/>
      <c r="HRF14"/>
      <c r="HRG14"/>
      <c r="HRH14"/>
      <c r="HRI14"/>
      <c r="HRJ14"/>
      <c r="HRK14"/>
      <c r="HRL14"/>
      <c r="HRM14"/>
      <c r="HRN14"/>
      <c r="HRO14"/>
      <c r="HRP14"/>
      <c r="HRQ14"/>
      <c r="HRR14"/>
      <c r="HRS14"/>
      <c r="HRT14"/>
      <c r="HRU14"/>
      <c r="HRV14"/>
      <c r="HRW14"/>
      <c r="HRX14"/>
      <c r="HRY14"/>
      <c r="HRZ14"/>
      <c r="HSA14"/>
      <c r="HSB14"/>
      <c r="HSC14"/>
      <c r="HSD14"/>
      <c r="HSE14"/>
      <c r="HSF14"/>
      <c r="HSG14"/>
      <c r="HSH14"/>
      <c r="HSI14"/>
      <c r="HSJ14"/>
      <c r="HSK14"/>
      <c r="HSL14"/>
      <c r="HSM14"/>
      <c r="HSN14"/>
      <c r="HSO14"/>
      <c r="HSP14"/>
      <c r="HSQ14"/>
      <c r="HSR14"/>
      <c r="HSS14"/>
      <c r="HST14"/>
      <c r="HSU14"/>
      <c r="HSV14"/>
      <c r="HSW14"/>
      <c r="HSX14"/>
      <c r="HSY14"/>
      <c r="HSZ14"/>
      <c r="HTA14"/>
      <c r="HTB14"/>
      <c r="HTC14"/>
      <c r="HTD14"/>
      <c r="HTE14"/>
      <c r="HTF14"/>
      <c r="HTG14"/>
      <c r="HTH14"/>
      <c r="HTI14"/>
      <c r="HTJ14"/>
      <c r="HTK14"/>
      <c r="HTL14"/>
      <c r="HTM14"/>
      <c r="HTN14"/>
      <c r="HTO14"/>
      <c r="HTP14"/>
      <c r="HTQ14"/>
      <c r="HTR14"/>
      <c r="HTS14"/>
      <c r="HTT14"/>
      <c r="HTU14"/>
      <c r="HTV14"/>
      <c r="HTW14"/>
      <c r="HTX14"/>
      <c r="HTY14"/>
      <c r="HTZ14"/>
      <c r="HUA14"/>
      <c r="HUB14"/>
      <c r="HUC14"/>
      <c r="HUD14"/>
      <c r="HUE14"/>
      <c r="HUF14"/>
      <c r="HUG14"/>
      <c r="HUH14"/>
      <c r="HUI14"/>
      <c r="HUJ14"/>
      <c r="HUK14"/>
      <c r="HUL14"/>
      <c r="HUM14"/>
      <c r="HUN14"/>
      <c r="HUO14"/>
      <c r="HUP14"/>
      <c r="HUQ14"/>
      <c r="HUR14"/>
      <c r="HUS14"/>
      <c r="HUT14"/>
      <c r="HUU14"/>
      <c r="HUV14"/>
      <c r="HUW14"/>
      <c r="HUX14"/>
      <c r="HUY14"/>
      <c r="HUZ14"/>
      <c r="HVA14"/>
      <c r="HVB14"/>
      <c r="HVC14"/>
      <c r="HVD14"/>
      <c r="HVE14"/>
      <c r="HVF14"/>
      <c r="HVG14"/>
      <c r="HVH14"/>
      <c r="HVI14"/>
      <c r="HVJ14"/>
      <c r="HVK14"/>
      <c r="HVL14"/>
      <c r="HVM14"/>
      <c r="HVN14"/>
      <c r="HVO14"/>
      <c r="HVP14"/>
      <c r="HVQ14"/>
      <c r="HVR14"/>
      <c r="HVS14"/>
      <c r="HVT14"/>
      <c r="HVU14"/>
      <c r="HVV14"/>
      <c r="HVW14"/>
      <c r="HVX14"/>
      <c r="HVY14"/>
      <c r="HVZ14"/>
      <c r="HWA14"/>
      <c r="HWB14"/>
      <c r="HWC14"/>
      <c r="HWD14"/>
      <c r="HWE14"/>
      <c r="HWF14"/>
      <c r="HWG14"/>
      <c r="HWH14"/>
      <c r="HWI14"/>
      <c r="HWJ14"/>
      <c r="HWK14"/>
      <c r="HWL14"/>
      <c r="HWM14"/>
      <c r="HWN14"/>
      <c r="HWO14"/>
      <c r="HWP14"/>
      <c r="HWQ14"/>
      <c r="HWR14"/>
      <c r="HWS14"/>
      <c r="HWT14"/>
      <c r="HWU14"/>
      <c r="HWV14"/>
      <c r="HWW14"/>
      <c r="HWX14"/>
      <c r="HWY14"/>
      <c r="HWZ14"/>
      <c r="HXA14"/>
      <c r="HXB14"/>
      <c r="HXC14"/>
      <c r="HXD14"/>
      <c r="HXE14"/>
      <c r="HXF14"/>
      <c r="HXG14"/>
      <c r="HXH14"/>
      <c r="HXI14"/>
      <c r="HXJ14"/>
      <c r="HXK14"/>
      <c r="HXL14"/>
      <c r="HXM14"/>
      <c r="HXN14"/>
      <c r="HXO14"/>
      <c r="HXP14"/>
      <c r="HXQ14"/>
      <c r="HXR14"/>
      <c r="HXS14"/>
      <c r="HXT14"/>
      <c r="HXU14"/>
      <c r="HXV14"/>
      <c r="HXW14"/>
      <c r="HXX14"/>
      <c r="HXY14"/>
      <c r="HXZ14"/>
      <c r="HYA14"/>
      <c r="HYB14"/>
      <c r="HYC14"/>
      <c r="HYD14"/>
      <c r="HYE14"/>
      <c r="HYF14"/>
      <c r="HYG14"/>
      <c r="HYH14"/>
      <c r="HYI14"/>
      <c r="HYJ14"/>
      <c r="HYK14"/>
      <c r="HYL14"/>
      <c r="HYM14"/>
      <c r="HYN14"/>
      <c r="HYO14"/>
      <c r="HYP14"/>
      <c r="HYQ14"/>
      <c r="HYR14"/>
      <c r="HYS14"/>
      <c r="HYT14"/>
      <c r="HYU14"/>
      <c r="HYV14"/>
      <c r="HYW14"/>
      <c r="HYX14"/>
      <c r="HYY14"/>
      <c r="HYZ14"/>
      <c r="HZA14"/>
      <c r="HZB14"/>
      <c r="HZC14"/>
      <c r="HZD14"/>
      <c r="HZE14"/>
      <c r="HZF14"/>
      <c r="HZG14"/>
      <c r="HZH14"/>
      <c r="HZI14"/>
      <c r="HZJ14"/>
      <c r="HZK14"/>
      <c r="HZL14"/>
      <c r="HZM14"/>
      <c r="HZN14"/>
      <c r="HZO14"/>
      <c r="HZP14"/>
      <c r="HZQ14"/>
      <c r="HZR14"/>
      <c r="HZS14"/>
      <c r="HZT14"/>
      <c r="HZU14"/>
      <c r="HZV14"/>
      <c r="HZW14"/>
      <c r="HZX14"/>
      <c r="HZY14"/>
      <c r="HZZ14"/>
      <c r="IAA14"/>
      <c r="IAB14"/>
      <c r="IAC14"/>
      <c r="IAD14"/>
      <c r="IAE14"/>
      <c r="IAF14"/>
      <c r="IAG14"/>
      <c r="IAH14"/>
      <c r="IAI14"/>
      <c r="IAJ14"/>
      <c r="IAK14"/>
      <c r="IAL14"/>
      <c r="IAM14"/>
      <c r="IAN14"/>
      <c r="IAO14"/>
      <c r="IAP14"/>
      <c r="IAQ14"/>
      <c r="IAR14"/>
      <c r="IAS14"/>
      <c r="IAT14"/>
      <c r="IAU14"/>
      <c r="IAV14"/>
      <c r="IAW14"/>
      <c r="IAX14"/>
      <c r="IAY14"/>
      <c r="IAZ14"/>
      <c r="IBA14"/>
      <c r="IBB14"/>
      <c r="IBC14"/>
      <c r="IBD14"/>
      <c r="IBE14"/>
      <c r="IBF14"/>
      <c r="IBG14"/>
      <c r="IBH14"/>
      <c r="IBI14"/>
      <c r="IBJ14"/>
      <c r="IBK14"/>
      <c r="IBL14"/>
      <c r="IBM14"/>
      <c r="IBN14"/>
      <c r="IBO14"/>
      <c r="IBP14"/>
      <c r="IBQ14"/>
      <c r="IBR14"/>
      <c r="IBS14"/>
      <c r="IBT14"/>
      <c r="IBU14"/>
      <c r="IBV14"/>
      <c r="IBW14"/>
      <c r="IBX14"/>
      <c r="IBY14"/>
      <c r="IBZ14"/>
      <c r="ICA14"/>
      <c r="ICB14"/>
      <c r="ICC14"/>
      <c r="ICD14"/>
      <c r="ICE14"/>
      <c r="ICF14"/>
      <c r="ICG14"/>
      <c r="ICH14"/>
      <c r="ICI14"/>
      <c r="ICJ14"/>
      <c r="ICK14"/>
      <c r="ICL14"/>
      <c r="ICM14"/>
      <c r="ICN14"/>
      <c r="ICO14"/>
      <c r="ICP14"/>
      <c r="ICQ14"/>
      <c r="ICR14"/>
      <c r="ICS14"/>
      <c r="ICT14"/>
      <c r="ICU14"/>
      <c r="ICV14"/>
      <c r="ICW14"/>
      <c r="ICX14"/>
      <c r="ICY14"/>
      <c r="ICZ14"/>
      <c r="IDA14"/>
      <c r="IDB14"/>
      <c r="IDC14"/>
      <c r="IDD14"/>
      <c r="IDE14"/>
      <c r="IDF14"/>
      <c r="IDG14"/>
      <c r="IDH14"/>
      <c r="IDI14"/>
      <c r="IDJ14"/>
      <c r="IDK14"/>
      <c r="IDL14"/>
      <c r="IDM14"/>
      <c r="IDN14"/>
      <c r="IDO14"/>
      <c r="IDP14"/>
      <c r="IDQ14"/>
      <c r="IDR14"/>
      <c r="IDS14"/>
      <c r="IDT14"/>
      <c r="IDU14"/>
      <c r="IDV14"/>
      <c r="IDW14"/>
      <c r="IDX14"/>
      <c r="IDY14"/>
      <c r="IDZ14"/>
      <c r="IEA14"/>
      <c r="IEB14"/>
      <c r="IEC14"/>
      <c r="IED14"/>
      <c r="IEE14"/>
      <c r="IEF14"/>
      <c r="IEG14"/>
      <c r="IEH14"/>
      <c r="IEI14"/>
      <c r="IEJ14"/>
      <c r="IEK14"/>
      <c r="IEL14"/>
      <c r="IEM14"/>
      <c r="IEN14"/>
      <c r="IEO14"/>
      <c r="IEP14"/>
      <c r="IEQ14"/>
      <c r="IER14"/>
      <c r="IES14"/>
      <c r="IET14"/>
      <c r="IEU14"/>
      <c r="IEV14"/>
      <c r="IEW14"/>
      <c r="IEX14"/>
      <c r="IEY14"/>
      <c r="IEZ14"/>
      <c r="IFA14"/>
      <c r="IFB14"/>
      <c r="IFC14"/>
      <c r="IFD14"/>
      <c r="IFE14"/>
      <c r="IFF14"/>
      <c r="IFG14"/>
      <c r="IFH14"/>
      <c r="IFI14"/>
      <c r="IFJ14"/>
      <c r="IFK14"/>
      <c r="IFL14"/>
      <c r="IFM14"/>
      <c r="IFN14"/>
      <c r="IFO14"/>
      <c r="IFP14"/>
      <c r="IFQ14"/>
      <c r="IFR14"/>
      <c r="IFS14"/>
      <c r="IFT14"/>
      <c r="IFU14"/>
      <c r="IFV14"/>
      <c r="IFW14"/>
      <c r="IFX14"/>
      <c r="IFY14"/>
      <c r="IFZ14"/>
      <c r="IGA14"/>
      <c r="IGB14"/>
      <c r="IGC14"/>
      <c r="IGD14"/>
      <c r="IGE14"/>
      <c r="IGF14"/>
      <c r="IGG14"/>
      <c r="IGH14"/>
      <c r="IGI14"/>
      <c r="IGJ14"/>
      <c r="IGK14"/>
      <c r="IGL14"/>
      <c r="IGM14"/>
      <c r="IGN14"/>
      <c r="IGO14"/>
      <c r="IGP14"/>
      <c r="IGQ14"/>
      <c r="IGR14"/>
      <c r="IGS14"/>
      <c r="IGT14"/>
      <c r="IGU14"/>
      <c r="IGV14"/>
      <c r="IGW14"/>
      <c r="IGX14"/>
      <c r="IGY14"/>
      <c r="IGZ14"/>
      <c r="IHA14"/>
      <c r="IHB14"/>
      <c r="IHC14"/>
      <c r="IHD14"/>
      <c r="IHE14"/>
      <c r="IHF14"/>
      <c r="IHG14"/>
      <c r="IHH14"/>
      <c r="IHI14"/>
      <c r="IHJ14"/>
      <c r="IHK14"/>
      <c r="IHL14"/>
      <c r="IHM14"/>
      <c r="IHN14"/>
      <c r="IHO14"/>
      <c r="IHP14"/>
      <c r="IHQ14"/>
      <c r="IHR14"/>
      <c r="IHS14"/>
      <c r="IHT14"/>
      <c r="IHU14"/>
      <c r="IHV14"/>
      <c r="IHW14"/>
      <c r="IHX14"/>
      <c r="IHY14"/>
      <c r="IHZ14"/>
      <c r="IIA14"/>
      <c r="IIB14"/>
      <c r="IIC14"/>
      <c r="IID14"/>
      <c r="IIE14"/>
      <c r="IIF14"/>
      <c r="IIG14"/>
      <c r="IIH14"/>
      <c r="III14"/>
      <c r="IIJ14"/>
      <c r="IIK14"/>
      <c r="IIL14"/>
      <c r="IIM14"/>
      <c r="IIN14"/>
      <c r="IIO14"/>
      <c r="IIP14"/>
      <c r="IIQ14"/>
      <c r="IIR14"/>
      <c r="IIS14"/>
      <c r="IIT14"/>
      <c r="IIU14"/>
      <c r="IIV14"/>
      <c r="IIW14"/>
      <c r="IIX14"/>
      <c r="IIY14"/>
      <c r="IIZ14"/>
      <c r="IJA14"/>
      <c r="IJB14"/>
      <c r="IJC14"/>
      <c r="IJD14"/>
      <c r="IJE14"/>
      <c r="IJF14"/>
      <c r="IJG14"/>
      <c r="IJH14"/>
      <c r="IJI14"/>
      <c r="IJJ14"/>
      <c r="IJK14"/>
      <c r="IJL14"/>
      <c r="IJM14"/>
      <c r="IJN14"/>
      <c r="IJO14"/>
      <c r="IJP14"/>
      <c r="IJQ14"/>
      <c r="IJR14"/>
      <c r="IJS14"/>
      <c r="IJT14"/>
      <c r="IJU14"/>
      <c r="IJV14"/>
      <c r="IJW14"/>
      <c r="IJX14"/>
      <c r="IJY14"/>
      <c r="IJZ14"/>
      <c r="IKA14"/>
      <c r="IKB14"/>
      <c r="IKC14"/>
      <c r="IKD14"/>
      <c r="IKE14"/>
      <c r="IKF14"/>
      <c r="IKG14"/>
      <c r="IKH14"/>
      <c r="IKI14"/>
      <c r="IKJ14"/>
      <c r="IKK14"/>
      <c r="IKL14"/>
      <c r="IKM14"/>
      <c r="IKN14"/>
      <c r="IKO14"/>
      <c r="IKP14"/>
      <c r="IKQ14"/>
      <c r="IKR14"/>
      <c r="IKS14"/>
      <c r="IKT14"/>
      <c r="IKU14"/>
      <c r="IKV14"/>
      <c r="IKW14"/>
      <c r="IKX14"/>
      <c r="IKY14"/>
      <c r="IKZ14"/>
      <c r="ILA14"/>
      <c r="ILB14"/>
      <c r="ILC14"/>
      <c r="ILD14"/>
      <c r="ILE14"/>
      <c r="ILF14"/>
      <c r="ILG14"/>
      <c r="ILH14"/>
      <c r="ILI14"/>
      <c r="ILJ14"/>
      <c r="ILK14"/>
      <c r="ILL14"/>
      <c r="ILM14"/>
      <c r="ILN14"/>
      <c r="ILO14"/>
      <c r="ILP14"/>
      <c r="ILQ14"/>
      <c r="ILR14"/>
      <c r="ILS14"/>
      <c r="ILT14"/>
      <c r="ILU14"/>
      <c r="ILV14"/>
      <c r="ILW14"/>
      <c r="ILX14"/>
      <c r="ILY14"/>
      <c r="ILZ14"/>
      <c r="IMA14"/>
      <c r="IMB14"/>
      <c r="IMC14"/>
      <c r="IMD14"/>
      <c r="IME14"/>
      <c r="IMF14"/>
      <c r="IMG14"/>
      <c r="IMH14"/>
      <c r="IMI14"/>
      <c r="IMJ14"/>
      <c r="IMK14"/>
      <c r="IML14"/>
      <c r="IMM14"/>
      <c r="IMN14"/>
      <c r="IMO14"/>
      <c r="IMP14"/>
      <c r="IMQ14"/>
      <c r="IMR14"/>
      <c r="IMS14"/>
      <c r="IMT14"/>
      <c r="IMU14"/>
      <c r="IMV14"/>
      <c r="IMW14"/>
      <c r="IMX14"/>
      <c r="IMY14"/>
      <c r="IMZ14"/>
      <c r="INA14"/>
      <c r="INB14"/>
      <c r="INC14"/>
      <c r="IND14"/>
      <c r="INE14"/>
      <c r="INF14"/>
      <c r="ING14"/>
      <c r="INH14"/>
      <c r="INI14"/>
      <c r="INJ14"/>
      <c r="INK14"/>
      <c r="INL14"/>
      <c r="INM14"/>
      <c r="INN14"/>
      <c r="INO14"/>
      <c r="INP14"/>
      <c r="INQ14"/>
      <c r="INR14"/>
      <c r="INS14"/>
      <c r="INT14"/>
      <c r="INU14"/>
      <c r="INV14"/>
      <c r="INW14"/>
      <c r="INX14"/>
      <c r="INY14"/>
      <c r="INZ14"/>
      <c r="IOA14"/>
      <c r="IOB14"/>
      <c r="IOC14"/>
      <c r="IOD14"/>
      <c r="IOE14"/>
      <c r="IOF14"/>
      <c r="IOG14"/>
      <c r="IOH14"/>
      <c r="IOI14"/>
      <c r="IOJ14"/>
      <c r="IOK14"/>
      <c r="IOL14"/>
      <c r="IOM14"/>
      <c r="ION14"/>
      <c r="IOO14"/>
      <c r="IOP14"/>
      <c r="IOQ14"/>
      <c r="IOR14"/>
      <c r="IOS14"/>
      <c r="IOT14"/>
      <c r="IOU14"/>
      <c r="IOV14"/>
      <c r="IOW14"/>
      <c r="IOX14"/>
      <c r="IOY14"/>
      <c r="IOZ14"/>
      <c r="IPA14"/>
      <c r="IPB14"/>
      <c r="IPC14"/>
      <c r="IPD14"/>
      <c r="IPE14"/>
      <c r="IPF14"/>
      <c r="IPG14"/>
      <c r="IPH14"/>
      <c r="IPI14"/>
      <c r="IPJ14"/>
      <c r="IPK14"/>
      <c r="IPL14"/>
      <c r="IPM14"/>
      <c r="IPN14"/>
      <c r="IPO14"/>
      <c r="IPP14"/>
      <c r="IPQ14"/>
      <c r="IPR14"/>
      <c r="IPS14"/>
      <c r="IPT14"/>
      <c r="IPU14"/>
      <c r="IPV14"/>
      <c r="IPW14"/>
      <c r="IPX14"/>
      <c r="IPY14"/>
      <c r="IPZ14"/>
      <c r="IQA14"/>
      <c r="IQB14"/>
      <c r="IQC14"/>
      <c r="IQD14"/>
      <c r="IQE14"/>
      <c r="IQF14"/>
      <c r="IQG14"/>
      <c r="IQH14"/>
      <c r="IQI14"/>
      <c r="IQJ14"/>
      <c r="IQK14"/>
      <c r="IQL14"/>
      <c r="IQM14"/>
      <c r="IQN14"/>
      <c r="IQO14"/>
      <c r="IQP14"/>
      <c r="IQQ14"/>
      <c r="IQR14"/>
      <c r="IQS14"/>
      <c r="IQT14"/>
      <c r="IQU14"/>
      <c r="IQV14"/>
      <c r="IQW14"/>
      <c r="IQX14"/>
      <c r="IQY14"/>
      <c r="IQZ14"/>
      <c r="IRA14"/>
      <c r="IRB14"/>
      <c r="IRC14"/>
      <c r="IRD14"/>
      <c r="IRE14"/>
      <c r="IRF14"/>
      <c r="IRG14"/>
      <c r="IRH14"/>
      <c r="IRI14"/>
      <c r="IRJ14"/>
      <c r="IRK14"/>
      <c r="IRL14"/>
      <c r="IRM14"/>
      <c r="IRN14"/>
      <c r="IRO14"/>
      <c r="IRP14"/>
      <c r="IRQ14"/>
      <c r="IRR14"/>
      <c r="IRS14"/>
      <c r="IRT14"/>
      <c r="IRU14"/>
      <c r="IRV14"/>
      <c r="IRW14"/>
      <c r="IRX14"/>
      <c r="IRY14"/>
      <c r="IRZ14"/>
      <c r="ISA14"/>
      <c r="ISB14"/>
      <c r="ISC14"/>
      <c r="ISD14"/>
      <c r="ISE14"/>
      <c r="ISF14"/>
      <c r="ISG14"/>
      <c r="ISH14"/>
      <c r="ISI14"/>
      <c r="ISJ14"/>
      <c r="ISK14"/>
      <c r="ISL14"/>
      <c r="ISM14"/>
      <c r="ISN14"/>
      <c r="ISO14"/>
      <c r="ISP14"/>
      <c r="ISQ14"/>
      <c r="ISR14"/>
      <c r="ISS14"/>
      <c r="IST14"/>
      <c r="ISU14"/>
      <c r="ISV14"/>
      <c r="ISW14"/>
      <c r="ISX14"/>
      <c r="ISY14"/>
      <c r="ISZ14"/>
      <c r="ITA14"/>
      <c r="ITB14"/>
      <c r="ITC14"/>
      <c r="ITD14"/>
      <c r="ITE14"/>
      <c r="ITF14"/>
      <c r="ITG14"/>
      <c r="ITH14"/>
      <c r="ITI14"/>
      <c r="ITJ14"/>
      <c r="ITK14"/>
      <c r="ITL14"/>
      <c r="ITM14"/>
      <c r="ITN14"/>
      <c r="ITO14"/>
      <c r="ITP14"/>
      <c r="ITQ14"/>
      <c r="ITR14"/>
      <c r="ITS14"/>
      <c r="ITT14"/>
      <c r="ITU14"/>
      <c r="ITV14"/>
      <c r="ITW14"/>
      <c r="ITX14"/>
      <c r="ITY14"/>
      <c r="ITZ14"/>
      <c r="IUA14"/>
      <c r="IUB14"/>
      <c r="IUC14"/>
      <c r="IUD14"/>
      <c r="IUE14"/>
      <c r="IUF14"/>
      <c r="IUG14"/>
      <c r="IUH14"/>
      <c r="IUI14"/>
      <c r="IUJ14"/>
      <c r="IUK14"/>
      <c r="IUL14"/>
      <c r="IUM14"/>
      <c r="IUN14"/>
      <c r="IUO14"/>
      <c r="IUP14"/>
      <c r="IUQ14"/>
      <c r="IUR14"/>
      <c r="IUS14"/>
      <c r="IUT14"/>
      <c r="IUU14"/>
      <c r="IUV14"/>
      <c r="IUW14"/>
      <c r="IUX14"/>
      <c r="IUY14"/>
      <c r="IUZ14"/>
      <c r="IVA14"/>
      <c r="IVB14"/>
      <c r="IVC14"/>
      <c r="IVD14"/>
      <c r="IVE14"/>
      <c r="IVF14"/>
      <c r="IVG14"/>
      <c r="IVH14"/>
      <c r="IVI14"/>
      <c r="IVJ14"/>
      <c r="IVK14"/>
      <c r="IVL14"/>
      <c r="IVM14"/>
      <c r="IVN14"/>
      <c r="IVO14"/>
      <c r="IVP14"/>
      <c r="IVQ14"/>
      <c r="IVR14"/>
      <c r="IVS14"/>
      <c r="IVT14"/>
      <c r="IVU14"/>
      <c r="IVV14"/>
      <c r="IVW14"/>
      <c r="IVX14"/>
      <c r="IVY14"/>
      <c r="IVZ14"/>
      <c r="IWA14"/>
      <c r="IWB14"/>
      <c r="IWC14"/>
      <c r="IWD14"/>
      <c r="IWE14"/>
      <c r="IWF14"/>
      <c r="IWG14"/>
      <c r="IWH14"/>
      <c r="IWI14"/>
      <c r="IWJ14"/>
      <c r="IWK14"/>
      <c r="IWL14"/>
      <c r="IWM14"/>
      <c r="IWN14"/>
      <c r="IWO14"/>
      <c r="IWP14"/>
      <c r="IWQ14"/>
      <c r="IWR14"/>
      <c r="IWS14"/>
      <c r="IWT14"/>
      <c r="IWU14"/>
      <c r="IWV14"/>
      <c r="IWW14"/>
      <c r="IWX14"/>
      <c r="IWY14"/>
      <c r="IWZ14"/>
      <c r="IXA14"/>
      <c r="IXB14"/>
      <c r="IXC14"/>
      <c r="IXD14"/>
      <c r="IXE14"/>
      <c r="IXF14"/>
      <c r="IXG14"/>
      <c r="IXH14"/>
      <c r="IXI14"/>
      <c r="IXJ14"/>
      <c r="IXK14"/>
      <c r="IXL14"/>
      <c r="IXM14"/>
      <c r="IXN14"/>
      <c r="IXO14"/>
      <c r="IXP14"/>
      <c r="IXQ14"/>
      <c r="IXR14"/>
      <c r="IXS14"/>
      <c r="IXT14"/>
      <c r="IXU14"/>
      <c r="IXV14"/>
      <c r="IXW14"/>
      <c r="IXX14"/>
      <c r="IXY14"/>
      <c r="IXZ14"/>
      <c r="IYA14"/>
      <c r="IYB14"/>
      <c r="IYC14"/>
      <c r="IYD14"/>
      <c r="IYE14"/>
      <c r="IYF14"/>
      <c r="IYG14"/>
      <c r="IYH14"/>
      <c r="IYI14"/>
      <c r="IYJ14"/>
      <c r="IYK14"/>
      <c r="IYL14"/>
      <c r="IYM14"/>
      <c r="IYN14"/>
      <c r="IYO14"/>
      <c r="IYP14"/>
      <c r="IYQ14"/>
      <c r="IYR14"/>
      <c r="IYS14"/>
      <c r="IYT14"/>
      <c r="IYU14"/>
      <c r="IYV14"/>
      <c r="IYW14"/>
      <c r="IYX14"/>
      <c r="IYY14"/>
      <c r="IYZ14"/>
      <c r="IZA14"/>
      <c r="IZB14"/>
      <c r="IZC14"/>
      <c r="IZD14"/>
      <c r="IZE14"/>
      <c r="IZF14"/>
      <c r="IZG14"/>
      <c r="IZH14"/>
      <c r="IZI14"/>
      <c r="IZJ14"/>
      <c r="IZK14"/>
      <c r="IZL14"/>
      <c r="IZM14"/>
      <c r="IZN14"/>
      <c r="IZO14"/>
      <c r="IZP14"/>
      <c r="IZQ14"/>
      <c r="IZR14"/>
      <c r="IZS14"/>
      <c r="IZT14"/>
      <c r="IZU14"/>
      <c r="IZV14"/>
      <c r="IZW14"/>
      <c r="IZX14"/>
      <c r="IZY14"/>
      <c r="IZZ14"/>
      <c r="JAA14"/>
      <c r="JAB14"/>
      <c r="JAC14"/>
      <c r="JAD14"/>
      <c r="JAE14"/>
      <c r="JAF14"/>
      <c r="JAG14"/>
      <c r="JAH14"/>
      <c r="JAI14"/>
      <c r="JAJ14"/>
      <c r="JAK14"/>
      <c r="JAL14"/>
      <c r="JAM14"/>
      <c r="JAN14"/>
      <c r="JAO14"/>
      <c r="JAP14"/>
      <c r="JAQ14"/>
      <c r="JAR14"/>
      <c r="JAS14"/>
      <c r="JAT14"/>
      <c r="JAU14"/>
      <c r="JAV14"/>
      <c r="JAW14"/>
      <c r="JAX14"/>
      <c r="JAY14"/>
      <c r="JAZ14"/>
      <c r="JBA14"/>
      <c r="JBB14"/>
      <c r="JBC14"/>
      <c r="JBD14"/>
      <c r="JBE14"/>
      <c r="JBF14"/>
      <c r="JBG14"/>
      <c r="JBH14"/>
      <c r="JBI14"/>
      <c r="JBJ14"/>
      <c r="JBK14"/>
      <c r="JBL14"/>
      <c r="JBM14"/>
      <c r="JBN14"/>
      <c r="JBO14"/>
      <c r="JBP14"/>
      <c r="JBQ14"/>
      <c r="JBR14"/>
      <c r="JBS14"/>
      <c r="JBT14"/>
      <c r="JBU14"/>
      <c r="JBV14"/>
      <c r="JBW14"/>
      <c r="JBX14"/>
      <c r="JBY14"/>
      <c r="JBZ14"/>
      <c r="JCA14"/>
      <c r="JCB14"/>
      <c r="JCC14"/>
      <c r="JCD14"/>
      <c r="JCE14"/>
      <c r="JCF14"/>
      <c r="JCG14"/>
      <c r="JCH14"/>
      <c r="JCI14"/>
      <c r="JCJ14"/>
      <c r="JCK14"/>
      <c r="JCL14"/>
      <c r="JCM14"/>
      <c r="JCN14"/>
      <c r="JCO14"/>
      <c r="JCP14"/>
      <c r="JCQ14"/>
      <c r="JCR14"/>
      <c r="JCS14"/>
      <c r="JCT14"/>
      <c r="JCU14"/>
      <c r="JCV14"/>
      <c r="JCW14"/>
      <c r="JCX14"/>
      <c r="JCY14"/>
      <c r="JCZ14"/>
      <c r="JDA14"/>
      <c r="JDB14"/>
      <c r="JDC14"/>
      <c r="JDD14"/>
      <c r="JDE14"/>
      <c r="JDF14"/>
      <c r="JDG14"/>
      <c r="JDH14"/>
      <c r="JDI14"/>
      <c r="JDJ14"/>
      <c r="JDK14"/>
      <c r="JDL14"/>
      <c r="JDM14"/>
      <c r="JDN14"/>
      <c r="JDO14"/>
      <c r="JDP14"/>
      <c r="JDQ14"/>
      <c r="JDR14"/>
      <c r="JDS14"/>
      <c r="JDT14"/>
      <c r="JDU14"/>
      <c r="JDV14"/>
      <c r="JDW14"/>
      <c r="JDX14"/>
      <c r="JDY14"/>
      <c r="JDZ14"/>
      <c r="JEA14"/>
      <c r="JEB14"/>
      <c r="JEC14"/>
      <c r="JED14"/>
      <c r="JEE14"/>
      <c r="JEF14"/>
      <c r="JEG14"/>
      <c r="JEH14"/>
      <c r="JEI14"/>
      <c r="JEJ14"/>
      <c r="JEK14"/>
      <c r="JEL14"/>
      <c r="JEM14"/>
      <c r="JEN14"/>
      <c r="JEO14"/>
      <c r="JEP14"/>
      <c r="JEQ14"/>
      <c r="JER14"/>
      <c r="JES14"/>
      <c r="JET14"/>
      <c r="JEU14"/>
      <c r="JEV14"/>
      <c r="JEW14"/>
      <c r="JEX14"/>
      <c r="JEY14"/>
      <c r="JEZ14"/>
      <c r="JFA14"/>
      <c r="JFB14"/>
      <c r="JFC14"/>
      <c r="JFD14"/>
      <c r="JFE14"/>
      <c r="JFF14"/>
      <c r="JFG14"/>
      <c r="JFH14"/>
      <c r="JFI14"/>
      <c r="JFJ14"/>
      <c r="JFK14"/>
      <c r="JFL14"/>
      <c r="JFM14"/>
      <c r="JFN14"/>
      <c r="JFO14"/>
      <c r="JFP14"/>
      <c r="JFQ14"/>
      <c r="JFR14"/>
      <c r="JFS14"/>
      <c r="JFT14"/>
      <c r="JFU14"/>
      <c r="JFV14"/>
      <c r="JFW14"/>
      <c r="JFX14"/>
      <c r="JFY14"/>
      <c r="JFZ14"/>
      <c r="JGA14"/>
      <c r="JGB14"/>
      <c r="JGC14"/>
      <c r="JGD14"/>
      <c r="JGE14"/>
      <c r="JGF14"/>
      <c r="JGG14"/>
      <c r="JGH14"/>
      <c r="JGI14"/>
      <c r="JGJ14"/>
      <c r="JGK14"/>
      <c r="JGL14"/>
      <c r="JGM14"/>
      <c r="JGN14"/>
      <c r="JGO14"/>
      <c r="JGP14"/>
      <c r="JGQ14"/>
      <c r="JGR14"/>
      <c r="JGS14"/>
      <c r="JGT14"/>
      <c r="JGU14"/>
      <c r="JGV14"/>
      <c r="JGW14"/>
      <c r="JGX14"/>
      <c r="JGY14"/>
      <c r="JGZ14"/>
      <c r="JHA14"/>
      <c r="JHB14"/>
      <c r="JHC14"/>
      <c r="JHD14"/>
      <c r="JHE14"/>
      <c r="JHF14"/>
      <c r="JHG14"/>
      <c r="JHH14"/>
      <c r="JHI14"/>
      <c r="JHJ14"/>
      <c r="JHK14"/>
      <c r="JHL14"/>
      <c r="JHM14"/>
      <c r="JHN14"/>
      <c r="JHO14"/>
      <c r="JHP14"/>
      <c r="JHQ14"/>
      <c r="JHR14"/>
      <c r="JHS14"/>
      <c r="JHT14"/>
      <c r="JHU14"/>
      <c r="JHV14"/>
      <c r="JHW14"/>
      <c r="JHX14"/>
      <c r="JHY14"/>
      <c r="JHZ14"/>
      <c r="JIA14"/>
      <c r="JIB14"/>
      <c r="JIC14"/>
      <c r="JID14"/>
      <c r="JIE14"/>
      <c r="JIF14"/>
      <c r="JIG14"/>
      <c r="JIH14"/>
      <c r="JII14"/>
      <c r="JIJ14"/>
      <c r="JIK14"/>
      <c r="JIL14"/>
      <c r="JIM14"/>
      <c r="JIN14"/>
      <c r="JIO14"/>
      <c r="JIP14"/>
      <c r="JIQ14"/>
      <c r="JIR14"/>
      <c r="JIS14"/>
      <c r="JIT14"/>
      <c r="JIU14"/>
      <c r="JIV14"/>
      <c r="JIW14"/>
      <c r="JIX14"/>
      <c r="JIY14"/>
      <c r="JIZ14"/>
      <c r="JJA14"/>
      <c r="JJB14"/>
      <c r="JJC14"/>
      <c r="JJD14"/>
      <c r="JJE14"/>
      <c r="JJF14"/>
      <c r="JJG14"/>
      <c r="JJH14"/>
      <c r="JJI14"/>
      <c r="JJJ14"/>
      <c r="JJK14"/>
      <c r="JJL14"/>
      <c r="JJM14"/>
      <c r="JJN14"/>
      <c r="JJO14"/>
      <c r="JJP14"/>
      <c r="JJQ14"/>
      <c r="JJR14"/>
      <c r="JJS14"/>
      <c r="JJT14"/>
      <c r="JJU14"/>
      <c r="JJV14"/>
      <c r="JJW14"/>
      <c r="JJX14"/>
      <c r="JJY14"/>
      <c r="JJZ14"/>
      <c r="JKA14"/>
      <c r="JKB14"/>
      <c r="JKC14"/>
      <c r="JKD14"/>
      <c r="JKE14"/>
      <c r="JKF14"/>
      <c r="JKG14"/>
      <c r="JKH14"/>
      <c r="JKI14"/>
      <c r="JKJ14"/>
      <c r="JKK14"/>
      <c r="JKL14"/>
      <c r="JKM14"/>
      <c r="JKN14"/>
      <c r="JKO14"/>
      <c r="JKP14"/>
      <c r="JKQ14"/>
      <c r="JKR14"/>
      <c r="JKS14"/>
      <c r="JKT14"/>
      <c r="JKU14"/>
      <c r="JKV14"/>
      <c r="JKW14"/>
      <c r="JKX14"/>
      <c r="JKY14"/>
      <c r="JKZ14"/>
      <c r="JLA14"/>
      <c r="JLB14"/>
      <c r="JLC14"/>
      <c r="JLD14"/>
      <c r="JLE14"/>
      <c r="JLF14"/>
      <c r="JLG14"/>
      <c r="JLH14"/>
      <c r="JLI14"/>
      <c r="JLJ14"/>
      <c r="JLK14"/>
      <c r="JLL14"/>
      <c r="JLM14"/>
      <c r="JLN14"/>
      <c r="JLO14"/>
      <c r="JLP14"/>
      <c r="JLQ14"/>
      <c r="JLR14"/>
      <c r="JLS14"/>
      <c r="JLT14"/>
      <c r="JLU14"/>
      <c r="JLV14"/>
      <c r="JLW14"/>
      <c r="JLX14"/>
      <c r="JLY14"/>
      <c r="JLZ14"/>
      <c r="JMA14"/>
      <c r="JMB14"/>
      <c r="JMC14"/>
      <c r="JMD14"/>
      <c r="JME14"/>
      <c r="JMF14"/>
      <c r="JMG14"/>
      <c r="JMH14"/>
      <c r="JMI14"/>
      <c r="JMJ14"/>
      <c r="JMK14"/>
      <c r="JML14"/>
      <c r="JMM14"/>
      <c r="JMN14"/>
      <c r="JMO14"/>
      <c r="JMP14"/>
      <c r="JMQ14"/>
      <c r="JMR14"/>
      <c r="JMS14"/>
      <c r="JMT14"/>
      <c r="JMU14"/>
      <c r="JMV14"/>
      <c r="JMW14"/>
      <c r="JMX14"/>
      <c r="JMY14"/>
      <c r="JMZ14"/>
      <c r="JNA14"/>
      <c r="JNB14"/>
      <c r="JNC14"/>
      <c r="JND14"/>
      <c r="JNE14"/>
      <c r="JNF14"/>
      <c r="JNG14"/>
      <c r="JNH14"/>
      <c r="JNI14"/>
      <c r="JNJ14"/>
      <c r="JNK14"/>
      <c r="JNL14"/>
      <c r="JNM14"/>
      <c r="JNN14"/>
      <c r="JNO14"/>
      <c r="JNP14"/>
      <c r="JNQ14"/>
      <c r="JNR14"/>
      <c r="JNS14"/>
      <c r="JNT14"/>
      <c r="JNU14"/>
      <c r="JNV14"/>
      <c r="JNW14"/>
      <c r="JNX14"/>
      <c r="JNY14"/>
      <c r="JNZ14"/>
      <c r="JOA14"/>
      <c r="JOB14"/>
      <c r="JOC14"/>
      <c r="JOD14"/>
      <c r="JOE14"/>
      <c r="JOF14"/>
      <c r="JOG14"/>
      <c r="JOH14"/>
      <c r="JOI14"/>
      <c r="JOJ14"/>
      <c r="JOK14"/>
      <c r="JOL14"/>
      <c r="JOM14"/>
      <c r="JON14"/>
      <c r="JOO14"/>
      <c r="JOP14"/>
      <c r="JOQ14"/>
      <c r="JOR14"/>
      <c r="JOS14"/>
      <c r="JOT14"/>
      <c r="JOU14"/>
      <c r="JOV14"/>
      <c r="JOW14"/>
      <c r="JOX14"/>
      <c r="JOY14"/>
      <c r="JOZ14"/>
      <c r="JPA14"/>
      <c r="JPB14"/>
      <c r="JPC14"/>
      <c r="JPD14"/>
      <c r="JPE14"/>
      <c r="JPF14"/>
      <c r="JPG14"/>
      <c r="JPH14"/>
      <c r="JPI14"/>
      <c r="JPJ14"/>
      <c r="JPK14"/>
      <c r="JPL14"/>
      <c r="JPM14"/>
      <c r="JPN14"/>
      <c r="JPO14"/>
      <c r="JPP14"/>
      <c r="JPQ14"/>
      <c r="JPR14"/>
      <c r="JPS14"/>
      <c r="JPT14"/>
      <c r="JPU14"/>
      <c r="JPV14"/>
      <c r="JPW14"/>
      <c r="JPX14"/>
      <c r="JPY14"/>
      <c r="JPZ14"/>
      <c r="JQA14"/>
      <c r="JQB14"/>
      <c r="JQC14"/>
      <c r="JQD14"/>
      <c r="JQE14"/>
      <c r="JQF14"/>
      <c r="JQG14"/>
      <c r="JQH14"/>
      <c r="JQI14"/>
      <c r="JQJ14"/>
      <c r="JQK14"/>
      <c r="JQL14"/>
      <c r="JQM14"/>
      <c r="JQN14"/>
      <c r="JQO14"/>
      <c r="JQP14"/>
      <c r="JQQ14"/>
      <c r="JQR14"/>
      <c r="JQS14"/>
      <c r="JQT14"/>
      <c r="JQU14"/>
      <c r="JQV14"/>
      <c r="JQW14"/>
      <c r="JQX14"/>
      <c r="JQY14"/>
      <c r="JQZ14"/>
      <c r="JRA14"/>
      <c r="JRB14"/>
      <c r="JRC14"/>
      <c r="JRD14"/>
      <c r="JRE14"/>
      <c r="JRF14"/>
      <c r="JRG14"/>
      <c r="JRH14"/>
      <c r="JRI14"/>
      <c r="JRJ14"/>
      <c r="JRK14"/>
      <c r="JRL14"/>
      <c r="JRM14"/>
      <c r="JRN14"/>
      <c r="JRO14"/>
      <c r="JRP14"/>
      <c r="JRQ14"/>
      <c r="JRR14"/>
      <c r="JRS14"/>
      <c r="JRT14"/>
      <c r="JRU14"/>
      <c r="JRV14"/>
      <c r="JRW14"/>
      <c r="JRX14"/>
      <c r="JRY14"/>
      <c r="JRZ14"/>
      <c r="JSA14"/>
      <c r="JSB14"/>
      <c r="JSC14"/>
      <c r="JSD14"/>
      <c r="JSE14"/>
      <c r="JSF14"/>
      <c r="JSG14"/>
      <c r="JSH14"/>
      <c r="JSI14"/>
      <c r="JSJ14"/>
      <c r="JSK14"/>
      <c r="JSL14"/>
      <c r="JSM14"/>
      <c r="JSN14"/>
      <c r="JSO14"/>
      <c r="JSP14"/>
      <c r="JSQ14"/>
      <c r="JSR14"/>
      <c r="JSS14"/>
      <c r="JST14"/>
      <c r="JSU14"/>
      <c r="JSV14"/>
      <c r="JSW14"/>
      <c r="JSX14"/>
      <c r="JSY14"/>
      <c r="JSZ14"/>
      <c r="JTA14"/>
      <c r="JTB14"/>
      <c r="JTC14"/>
      <c r="JTD14"/>
      <c r="JTE14"/>
      <c r="JTF14"/>
      <c r="JTG14"/>
      <c r="JTH14"/>
      <c r="JTI14"/>
      <c r="JTJ14"/>
      <c r="JTK14"/>
      <c r="JTL14"/>
      <c r="JTM14"/>
      <c r="JTN14"/>
      <c r="JTO14"/>
      <c r="JTP14"/>
      <c r="JTQ14"/>
      <c r="JTR14"/>
      <c r="JTS14"/>
      <c r="JTT14"/>
      <c r="JTU14"/>
      <c r="JTV14"/>
      <c r="JTW14"/>
      <c r="JTX14"/>
      <c r="JTY14"/>
      <c r="JTZ14"/>
      <c r="JUA14"/>
      <c r="JUB14"/>
      <c r="JUC14"/>
      <c r="JUD14"/>
      <c r="JUE14"/>
      <c r="JUF14"/>
      <c r="JUG14"/>
      <c r="JUH14"/>
      <c r="JUI14"/>
      <c r="JUJ14"/>
      <c r="JUK14"/>
      <c r="JUL14"/>
      <c r="JUM14"/>
      <c r="JUN14"/>
      <c r="JUO14"/>
      <c r="JUP14"/>
      <c r="JUQ14"/>
      <c r="JUR14"/>
      <c r="JUS14"/>
      <c r="JUT14"/>
      <c r="JUU14"/>
      <c r="JUV14"/>
      <c r="JUW14"/>
      <c r="JUX14"/>
      <c r="JUY14"/>
      <c r="JUZ14"/>
      <c r="JVA14"/>
      <c r="JVB14"/>
      <c r="JVC14"/>
      <c r="JVD14"/>
      <c r="JVE14"/>
      <c r="JVF14"/>
      <c r="JVG14"/>
      <c r="JVH14"/>
      <c r="JVI14"/>
      <c r="JVJ14"/>
      <c r="JVK14"/>
      <c r="JVL14"/>
      <c r="JVM14"/>
      <c r="JVN14"/>
      <c r="JVO14"/>
      <c r="JVP14"/>
      <c r="JVQ14"/>
      <c r="JVR14"/>
      <c r="JVS14"/>
      <c r="JVT14"/>
      <c r="JVU14"/>
      <c r="JVV14"/>
      <c r="JVW14"/>
      <c r="JVX14"/>
      <c r="JVY14"/>
      <c r="JVZ14"/>
      <c r="JWA14"/>
      <c r="JWB14"/>
      <c r="JWC14"/>
      <c r="JWD14"/>
      <c r="JWE14"/>
      <c r="JWF14"/>
      <c r="JWG14"/>
      <c r="JWH14"/>
      <c r="JWI14"/>
      <c r="JWJ14"/>
      <c r="JWK14"/>
      <c r="JWL14"/>
      <c r="JWM14"/>
      <c r="JWN14"/>
      <c r="JWO14"/>
      <c r="JWP14"/>
      <c r="JWQ14"/>
      <c r="JWR14"/>
      <c r="JWS14"/>
      <c r="JWT14"/>
      <c r="JWU14"/>
      <c r="JWV14"/>
      <c r="JWW14"/>
      <c r="JWX14"/>
      <c r="JWY14"/>
      <c r="JWZ14"/>
      <c r="JXA14"/>
      <c r="JXB14"/>
      <c r="JXC14"/>
      <c r="JXD14"/>
      <c r="JXE14"/>
      <c r="JXF14"/>
      <c r="JXG14"/>
      <c r="JXH14"/>
      <c r="JXI14"/>
      <c r="JXJ14"/>
      <c r="JXK14"/>
      <c r="JXL14"/>
      <c r="JXM14"/>
      <c r="JXN14"/>
      <c r="JXO14"/>
      <c r="JXP14"/>
      <c r="JXQ14"/>
      <c r="JXR14"/>
      <c r="JXS14"/>
      <c r="JXT14"/>
      <c r="JXU14"/>
      <c r="JXV14"/>
      <c r="JXW14"/>
      <c r="JXX14"/>
      <c r="JXY14"/>
      <c r="JXZ14"/>
      <c r="JYA14"/>
      <c r="JYB14"/>
      <c r="JYC14"/>
      <c r="JYD14"/>
      <c r="JYE14"/>
      <c r="JYF14"/>
      <c r="JYG14"/>
      <c r="JYH14"/>
      <c r="JYI14"/>
      <c r="JYJ14"/>
      <c r="JYK14"/>
      <c r="JYL14"/>
      <c r="JYM14"/>
      <c r="JYN14"/>
      <c r="JYO14"/>
      <c r="JYP14"/>
      <c r="JYQ14"/>
      <c r="JYR14"/>
      <c r="JYS14"/>
      <c r="JYT14"/>
      <c r="JYU14"/>
      <c r="JYV14"/>
      <c r="JYW14"/>
      <c r="JYX14"/>
      <c r="JYY14"/>
      <c r="JYZ14"/>
      <c r="JZA14"/>
      <c r="JZB14"/>
      <c r="JZC14"/>
      <c r="JZD14"/>
      <c r="JZE14"/>
      <c r="JZF14"/>
      <c r="JZG14"/>
      <c r="JZH14"/>
      <c r="JZI14"/>
      <c r="JZJ14"/>
      <c r="JZK14"/>
      <c r="JZL14"/>
      <c r="JZM14"/>
      <c r="JZN14"/>
      <c r="JZO14"/>
      <c r="JZP14"/>
      <c r="JZQ14"/>
      <c r="JZR14"/>
      <c r="JZS14"/>
      <c r="JZT14"/>
      <c r="JZU14"/>
      <c r="JZV14"/>
      <c r="JZW14"/>
      <c r="JZX14"/>
      <c r="JZY14"/>
      <c r="JZZ14"/>
      <c r="KAA14"/>
      <c r="KAB14"/>
      <c r="KAC14"/>
      <c r="KAD14"/>
      <c r="KAE14"/>
      <c r="KAF14"/>
      <c r="KAG14"/>
      <c r="KAH14"/>
      <c r="KAI14"/>
      <c r="KAJ14"/>
      <c r="KAK14"/>
      <c r="KAL14"/>
      <c r="KAM14"/>
      <c r="KAN14"/>
      <c r="KAO14"/>
      <c r="KAP14"/>
      <c r="KAQ14"/>
      <c r="KAR14"/>
      <c r="KAS14"/>
      <c r="KAT14"/>
      <c r="KAU14"/>
      <c r="KAV14"/>
      <c r="KAW14"/>
      <c r="KAX14"/>
      <c r="KAY14"/>
      <c r="KAZ14"/>
      <c r="KBA14"/>
      <c r="KBB14"/>
      <c r="KBC14"/>
      <c r="KBD14"/>
      <c r="KBE14"/>
      <c r="KBF14"/>
      <c r="KBG14"/>
      <c r="KBH14"/>
      <c r="KBI14"/>
      <c r="KBJ14"/>
      <c r="KBK14"/>
      <c r="KBL14"/>
      <c r="KBM14"/>
      <c r="KBN14"/>
      <c r="KBO14"/>
      <c r="KBP14"/>
      <c r="KBQ14"/>
      <c r="KBR14"/>
      <c r="KBS14"/>
      <c r="KBT14"/>
      <c r="KBU14"/>
      <c r="KBV14"/>
      <c r="KBW14"/>
      <c r="KBX14"/>
      <c r="KBY14"/>
      <c r="KBZ14"/>
      <c r="KCA14"/>
      <c r="KCB14"/>
      <c r="KCC14"/>
      <c r="KCD14"/>
      <c r="KCE14"/>
      <c r="KCF14"/>
      <c r="KCG14"/>
      <c r="KCH14"/>
      <c r="KCI14"/>
      <c r="KCJ14"/>
      <c r="KCK14"/>
      <c r="KCL14"/>
      <c r="KCM14"/>
      <c r="KCN14"/>
      <c r="KCO14"/>
      <c r="KCP14"/>
      <c r="KCQ14"/>
      <c r="KCR14"/>
      <c r="KCS14"/>
      <c r="KCT14"/>
      <c r="KCU14"/>
      <c r="KCV14"/>
      <c r="KCW14"/>
      <c r="KCX14"/>
      <c r="KCY14"/>
      <c r="KCZ14"/>
      <c r="KDA14"/>
      <c r="KDB14"/>
      <c r="KDC14"/>
      <c r="KDD14"/>
      <c r="KDE14"/>
      <c r="KDF14"/>
      <c r="KDG14"/>
      <c r="KDH14"/>
      <c r="KDI14"/>
      <c r="KDJ14"/>
      <c r="KDK14"/>
      <c r="KDL14"/>
      <c r="KDM14"/>
      <c r="KDN14"/>
      <c r="KDO14"/>
      <c r="KDP14"/>
      <c r="KDQ14"/>
      <c r="KDR14"/>
      <c r="KDS14"/>
      <c r="KDT14"/>
      <c r="KDU14"/>
      <c r="KDV14"/>
      <c r="KDW14"/>
      <c r="KDX14"/>
      <c r="KDY14"/>
      <c r="KDZ14"/>
      <c r="KEA14"/>
      <c r="KEB14"/>
      <c r="KEC14"/>
      <c r="KED14"/>
      <c r="KEE14"/>
      <c r="KEF14"/>
      <c r="KEG14"/>
      <c r="KEH14"/>
      <c r="KEI14"/>
      <c r="KEJ14"/>
      <c r="KEK14"/>
      <c r="KEL14"/>
      <c r="KEM14"/>
      <c r="KEN14"/>
      <c r="KEO14"/>
      <c r="KEP14"/>
      <c r="KEQ14"/>
      <c r="KER14"/>
      <c r="KES14"/>
      <c r="KET14"/>
      <c r="KEU14"/>
      <c r="KEV14"/>
      <c r="KEW14"/>
      <c r="KEX14"/>
      <c r="KEY14"/>
      <c r="KEZ14"/>
      <c r="KFA14"/>
      <c r="KFB14"/>
      <c r="KFC14"/>
      <c r="KFD14"/>
      <c r="KFE14"/>
      <c r="KFF14"/>
      <c r="KFG14"/>
      <c r="KFH14"/>
      <c r="KFI14"/>
      <c r="KFJ14"/>
      <c r="KFK14"/>
      <c r="KFL14"/>
      <c r="KFM14"/>
      <c r="KFN14"/>
      <c r="KFO14"/>
      <c r="KFP14"/>
      <c r="KFQ14"/>
      <c r="KFR14"/>
      <c r="KFS14"/>
      <c r="KFT14"/>
      <c r="KFU14"/>
      <c r="KFV14"/>
      <c r="KFW14"/>
      <c r="KFX14"/>
      <c r="KFY14"/>
      <c r="KFZ14"/>
      <c r="KGA14"/>
      <c r="KGB14"/>
      <c r="KGC14"/>
      <c r="KGD14"/>
      <c r="KGE14"/>
      <c r="KGF14"/>
      <c r="KGG14"/>
      <c r="KGH14"/>
      <c r="KGI14"/>
      <c r="KGJ14"/>
      <c r="KGK14"/>
      <c r="KGL14"/>
      <c r="KGM14"/>
      <c r="KGN14"/>
      <c r="KGO14"/>
      <c r="KGP14"/>
      <c r="KGQ14"/>
      <c r="KGR14"/>
      <c r="KGS14"/>
      <c r="KGT14"/>
      <c r="KGU14"/>
      <c r="KGV14"/>
      <c r="KGW14"/>
      <c r="KGX14"/>
      <c r="KGY14"/>
      <c r="KGZ14"/>
      <c r="KHA14"/>
      <c r="KHB14"/>
      <c r="KHC14"/>
      <c r="KHD14"/>
      <c r="KHE14"/>
      <c r="KHF14"/>
      <c r="KHG14"/>
      <c r="KHH14"/>
      <c r="KHI14"/>
      <c r="KHJ14"/>
      <c r="KHK14"/>
      <c r="KHL14"/>
      <c r="KHM14"/>
      <c r="KHN14"/>
      <c r="KHO14"/>
      <c r="KHP14"/>
      <c r="KHQ14"/>
      <c r="KHR14"/>
      <c r="KHS14"/>
      <c r="KHT14"/>
      <c r="KHU14"/>
      <c r="KHV14"/>
      <c r="KHW14"/>
      <c r="KHX14"/>
      <c r="KHY14"/>
      <c r="KHZ14"/>
      <c r="KIA14"/>
      <c r="KIB14"/>
      <c r="KIC14"/>
      <c r="KID14"/>
      <c r="KIE14"/>
      <c r="KIF14"/>
      <c r="KIG14"/>
      <c r="KIH14"/>
      <c r="KII14"/>
      <c r="KIJ14"/>
      <c r="KIK14"/>
      <c r="KIL14"/>
      <c r="KIM14"/>
      <c r="KIN14"/>
      <c r="KIO14"/>
      <c r="KIP14"/>
      <c r="KIQ14"/>
      <c r="KIR14"/>
      <c r="KIS14"/>
      <c r="KIT14"/>
      <c r="KIU14"/>
      <c r="KIV14"/>
      <c r="KIW14"/>
      <c r="KIX14"/>
      <c r="KIY14"/>
      <c r="KIZ14"/>
      <c r="KJA14"/>
      <c r="KJB14"/>
      <c r="KJC14"/>
      <c r="KJD14"/>
      <c r="KJE14"/>
      <c r="KJF14"/>
      <c r="KJG14"/>
      <c r="KJH14"/>
      <c r="KJI14"/>
      <c r="KJJ14"/>
      <c r="KJK14"/>
      <c r="KJL14"/>
      <c r="KJM14"/>
      <c r="KJN14"/>
      <c r="KJO14"/>
      <c r="KJP14"/>
      <c r="KJQ14"/>
      <c r="KJR14"/>
      <c r="KJS14"/>
      <c r="KJT14"/>
      <c r="KJU14"/>
      <c r="KJV14"/>
      <c r="KJW14"/>
      <c r="KJX14"/>
      <c r="KJY14"/>
      <c r="KJZ14"/>
      <c r="KKA14"/>
      <c r="KKB14"/>
      <c r="KKC14"/>
      <c r="KKD14"/>
      <c r="KKE14"/>
      <c r="KKF14"/>
      <c r="KKG14"/>
      <c r="KKH14"/>
      <c r="KKI14"/>
      <c r="KKJ14"/>
      <c r="KKK14"/>
      <c r="KKL14"/>
      <c r="KKM14"/>
      <c r="KKN14"/>
      <c r="KKO14"/>
      <c r="KKP14"/>
      <c r="KKQ14"/>
      <c r="KKR14"/>
      <c r="KKS14"/>
      <c r="KKT14"/>
      <c r="KKU14"/>
      <c r="KKV14"/>
      <c r="KKW14"/>
      <c r="KKX14"/>
      <c r="KKY14"/>
      <c r="KKZ14"/>
      <c r="KLA14"/>
      <c r="KLB14"/>
      <c r="KLC14"/>
      <c r="KLD14"/>
      <c r="KLE14"/>
      <c r="KLF14"/>
      <c r="KLG14"/>
      <c r="KLH14"/>
      <c r="KLI14"/>
      <c r="KLJ14"/>
      <c r="KLK14"/>
      <c r="KLL14"/>
      <c r="KLM14"/>
      <c r="KLN14"/>
      <c r="KLO14"/>
      <c r="KLP14"/>
      <c r="KLQ14"/>
      <c r="KLR14"/>
      <c r="KLS14"/>
      <c r="KLT14"/>
      <c r="KLU14"/>
      <c r="KLV14"/>
      <c r="KLW14"/>
      <c r="KLX14"/>
      <c r="KLY14"/>
      <c r="KLZ14"/>
      <c r="KMA14"/>
      <c r="KMB14"/>
      <c r="KMC14"/>
      <c r="KMD14"/>
      <c r="KME14"/>
      <c r="KMF14"/>
      <c r="KMG14"/>
      <c r="KMH14"/>
      <c r="KMI14"/>
      <c r="KMJ14"/>
      <c r="KMK14"/>
      <c r="KML14"/>
      <c r="KMM14"/>
      <c r="KMN14"/>
      <c r="KMO14"/>
      <c r="KMP14"/>
      <c r="KMQ14"/>
      <c r="KMR14"/>
      <c r="KMS14"/>
      <c r="KMT14"/>
      <c r="KMU14"/>
      <c r="KMV14"/>
      <c r="KMW14"/>
      <c r="KMX14"/>
      <c r="KMY14"/>
      <c r="KMZ14"/>
      <c r="KNA14"/>
      <c r="KNB14"/>
      <c r="KNC14"/>
      <c r="KND14"/>
      <c r="KNE14"/>
      <c r="KNF14"/>
      <c r="KNG14"/>
      <c r="KNH14"/>
      <c r="KNI14"/>
      <c r="KNJ14"/>
      <c r="KNK14"/>
      <c r="KNL14"/>
      <c r="KNM14"/>
      <c r="KNN14"/>
      <c r="KNO14"/>
      <c r="KNP14"/>
      <c r="KNQ14"/>
      <c r="KNR14"/>
      <c r="KNS14"/>
      <c r="KNT14"/>
      <c r="KNU14"/>
      <c r="KNV14"/>
      <c r="KNW14"/>
      <c r="KNX14"/>
      <c r="KNY14"/>
      <c r="KNZ14"/>
      <c r="KOA14"/>
      <c r="KOB14"/>
      <c r="KOC14"/>
      <c r="KOD14"/>
      <c r="KOE14"/>
      <c r="KOF14"/>
      <c r="KOG14"/>
      <c r="KOH14"/>
      <c r="KOI14"/>
      <c r="KOJ14"/>
      <c r="KOK14"/>
      <c r="KOL14"/>
      <c r="KOM14"/>
      <c r="KON14"/>
      <c r="KOO14"/>
      <c r="KOP14"/>
      <c r="KOQ14"/>
      <c r="KOR14"/>
      <c r="KOS14"/>
      <c r="KOT14"/>
      <c r="KOU14"/>
      <c r="KOV14"/>
      <c r="KOW14"/>
      <c r="KOX14"/>
      <c r="KOY14"/>
      <c r="KOZ14"/>
      <c r="KPA14"/>
      <c r="KPB14"/>
      <c r="KPC14"/>
      <c r="KPD14"/>
      <c r="KPE14"/>
      <c r="KPF14"/>
      <c r="KPG14"/>
      <c r="KPH14"/>
      <c r="KPI14"/>
      <c r="KPJ14"/>
      <c r="KPK14"/>
      <c r="KPL14"/>
      <c r="KPM14"/>
      <c r="KPN14"/>
      <c r="KPO14"/>
      <c r="KPP14"/>
      <c r="KPQ14"/>
      <c r="KPR14"/>
      <c r="KPS14"/>
      <c r="KPT14"/>
      <c r="KPU14"/>
      <c r="KPV14"/>
      <c r="KPW14"/>
      <c r="KPX14"/>
      <c r="KPY14"/>
      <c r="KPZ14"/>
      <c r="KQA14"/>
      <c r="KQB14"/>
      <c r="KQC14"/>
      <c r="KQD14"/>
      <c r="KQE14"/>
      <c r="KQF14"/>
      <c r="KQG14"/>
      <c r="KQH14"/>
      <c r="KQI14"/>
      <c r="KQJ14"/>
      <c r="KQK14"/>
      <c r="KQL14"/>
      <c r="KQM14"/>
      <c r="KQN14"/>
      <c r="KQO14"/>
      <c r="KQP14"/>
      <c r="KQQ14"/>
      <c r="KQR14"/>
      <c r="KQS14"/>
      <c r="KQT14"/>
      <c r="KQU14"/>
      <c r="KQV14"/>
      <c r="KQW14"/>
      <c r="KQX14"/>
      <c r="KQY14"/>
      <c r="KQZ14"/>
      <c r="KRA14"/>
      <c r="KRB14"/>
      <c r="KRC14"/>
      <c r="KRD14"/>
      <c r="KRE14"/>
      <c r="KRF14"/>
      <c r="KRG14"/>
      <c r="KRH14"/>
      <c r="KRI14"/>
      <c r="KRJ14"/>
      <c r="KRK14"/>
      <c r="KRL14"/>
      <c r="KRM14"/>
      <c r="KRN14"/>
      <c r="KRO14"/>
      <c r="KRP14"/>
      <c r="KRQ14"/>
      <c r="KRR14"/>
      <c r="KRS14"/>
      <c r="KRT14"/>
      <c r="KRU14"/>
      <c r="KRV14"/>
      <c r="KRW14"/>
      <c r="KRX14"/>
      <c r="KRY14"/>
      <c r="KRZ14"/>
      <c r="KSA14"/>
      <c r="KSB14"/>
      <c r="KSC14"/>
      <c r="KSD14"/>
      <c r="KSE14"/>
      <c r="KSF14"/>
      <c r="KSG14"/>
      <c r="KSH14"/>
      <c r="KSI14"/>
      <c r="KSJ14"/>
      <c r="KSK14"/>
      <c r="KSL14"/>
      <c r="KSM14"/>
      <c r="KSN14"/>
      <c r="KSO14"/>
      <c r="KSP14"/>
      <c r="KSQ14"/>
      <c r="KSR14"/>
      <c r="KSS14"/>
      <c r="KST14"/>
      <c r="KSU14"/>
      <c r="KSV14"/>
      <c r="KSW14"/>
      <c r="KSX14"/>
      <c r="KSY14"/>
      <c r="KSZ14"/>
      <c r="KTA14"/>
      <c r="KTB14"/>
      <c r="KTC14"/>
      <c r="KTD14"/>
      <c r="KTE14"/>
      <c r="KTF14"/>
      <c r="KTG14"/>
      <c r="KTH14"/>
      <c r="KTI14"/>
      <c r="KTJ14"/>
      <c r="KTK14"/>
      <c r="KTL14"/>
      <c r="KTM14"/>
      <c r="KTN14"/>
      <c r="KTO14"/>
      <c r="KTP14"/>
      <c r="KTQ14"/>
      <c r="KTR14"/>
      <c r="KTS14"/>
      <c r="KTT14"/>
      <c r="KTU14"/>
      <c r="KTV14"/>
      <c r="KTW14"/>
      <c r="KTX14"/>
      <c r="KTY14"/>
      <c r="KTZ14"/>
      <c r="KUA14"/>
      <c r="KUB14"/>
      <c r="KUC14"/>
      <c r="KUD14"/>
      <c r="KUE14"/>
      <c r="KUF14"/>
      <c r="KUG14"/>
      <c r="KUH14"/>
      <c r="KUI14"/>
      <c r="KUJ14"/>
      <c r="KUK14"/>
      <c r="KUL14"/>
      <c r="KUM14"/>
      <c r="KUN14"/>
      <c r="KUO14"/>
      <c r="KUP14"/>
      <c r="KUQ14"/>
      <c r="KUR14"/>
      <c r="KUS14"/>
      <c r="KUT14"/>
      <c r="KUU14"/>
      <c r="KUV14"/>
      <c r="KUW14"/>
      <c r="KUX14"/>
      <c r="KUY14"/>
      <c r="KUZ14"/>
      <c r="KVA14"/>
      <c r="KVB14"/>
      <c r="KVC14"/>
      <c r="KVD14"/>
      <c r="KVE14"/>
      <c r="KVF14"/>
      <c r="KVG14"/>
      <c r="KVH14"/>
      <c r="KVI14"/>
      <c r="KVJ14"/>
      <c r="KVK14"/>
      <c r="KVL14"/>
      <c r="KVM14"/>
      <c r="KVN14"/>
      <c r="KVO14"/>
      <c r="KVP14"/>
      <c r="KVQ14"/>
      <c r="KVR14"/>
      <c r="KVS14"/>
      <c r="KVT14"/>
      <c r="KVU14"/>
      <c r="KVV14"/>
      <c r="KVW14"/>
      <c r="KVX14"/>
      <c r="KVY14"/>
      <c r="KVZ14"/>
      <c r="KWA14"/>
      <c r="KWB14"/>
      <c r="KWC14"/>
      <c r="KWD14"/>
      <c r="KWE14"/>
      <c r="KWF14"/>
      <c r="KWG14"/>
      <c r="KWH14"/>
      <c r="KWI14"/>
      <c r="KWJ14"/>
      <c r="KWK14"/>
      <c r="KWL14"/>
      <c r="KWM14"/>
      <c r="KWN14"/>
      <c r="KWO14"/>
      <c r="KWP14"/>
      <c r="KWQ14"/>
      <c r="KWR14"/>
      <c r="KWS14"/>
      <c r="KWT14"/>
      <c r="KWU14"/>
      <c r="KWV14"/>
      <c r="KWW14"/>
      <c r="KWX14"/>
      <c r="KWY14"/>
      <c r="KWZ14"/>
      <c r="KXA14"/>
      <c r="KXB14"/>
      <c r="KXC14"/>
      <c r="KXD14"/>
      <c r="KXE14"/>
      <c r="KXF14"/>
      <c r="KXG14"/>
      <c r="KXH14"/>
      <c r="KXI14"/>
      <c r="KXJ14"/>
      <c r="KXK14"/>
      <c r="KXL14"/>
      <c r="KXM14"/>
      <c r="KXN14"/>
      <c r="KXO14"/>
      <c r="KXP14"/>
      <c r="KXQ14"/>
      <c r="KXR14"/>
      <c r="KXS14"/>
      <c r="KXT14"/>
      <c r="KXU14"/>
      <c r="KXV14"/>
      <c r="KXW14"/>
      <c r="KXX14"/>
      <c r="KXY14"/>
      <c r="KXZ14"/>
      <c r="KYA14"/>
      <c r="KYB14"/>
      <c r="KYC14"/>
      <c r="KYD14"/>
      <c r="KYE14"/>
      <c r="KYF14"/>
      <c r="KYG14"/>
      <c r="KYH14"/>
      <c r="KYI14"/>
      <c r="KYJ14"/>
      <c r="KYK14"/>
      <c r="KYL14"/>
      <c r="KYM14"/>
      <c r="KYN14"/>
      <c r="KYO14"/>
      <c r="KYP14"/>
      <c r="KYQ14"/>
      <c r="KYR14"/>
      <c r="KYS14"/>
      <c r="KYT14"/>
      <c r="KYU14"/>
      <c r="KYV14"/>
      <c r="KYW14"/>
      <c r="KYX14"/>
      <c r="KYY14"/>
      <c r="KYZ14"/>
      <c r="KZA14"/>
      <c r="KZB14"/>
      <c r="KZC14"/>
      <c r="KZD14"/>
      <c r="KZE14"/>
      <c r="KZF14"/>
      <c r="KZG14"/>
      <c r="KZH14"/>
      <c r="KZI14"/>
      <c r="KZJ14"/>
      <c r="KZK14"/>
      <c r="KZL14"/>
      <c r="KZM14"/>
      <c r="KZN14"/>
      <c r="KZO14"/>
      <c r="KZP14"/>
      <c r="KZQ14"/>
      <c r="KZR14"/>
      <c r="KZS14"/>
      <c r="KZT14"/>
      <c r="KZU14"/>
      <c r="KZV14"/>
      <c r="KZW14"/>
      <c r="KZX14"/>
      <c r="KZY14"/>
      <c r="KZZ14"/>
      <c r="LAA14"/>
      <c r="LAB14"/>
      <c r="LAC14"/>
      <c r="LAD14"/>
      <c r="LAE14"/>
      <c r="LAF14"/>
      <c r="LAG14"/>
      <c r="LAH14"/>
      <c r="LAI14"/>
      <c r="LAJ14"/>
      <c r="LAK14"/>
      <c r="LAL14"/>
      <c r="LAM14"/>
      <c r="LAN14"/>
      <c r="LAO14"/>
      <c r="LAP14"/>
      <c r="LAQ14"/>
      <c r="LAR14"/>
      <c r="LAS14"/>
      <c r="LAT14"/>
      <c r="LAU14"/>
      <c r="LAV14"/>
      <c r="LAW14"/>
      <c r="LAX14"/>
      <c r="LAY14"/>
      <c r="LAZ14"/>
      <c r="LBA14"/>
      <c r="LBB14"/>
      <c r="LBC14"/>
      <c r="LBD14"/>
      <c r="LBE14"/>
      <c r="LBF14"/>
      <c r="LBG14"/>
      <c r="LBH14"/>
      <c r="LBI14"/>
      <c r="LBJ14"/>
      <c r="LBK14"/>
      <c r="LBL14"/>
      <c r="LBM14"/>
      <c r="LBN14"/>
      <c r="LBO14"/>
      <c r="LBP14"/>
      <c r="LBQ14"/>
      <c r="LBR14"/>
      <c r="LBS14"/>
      <c r="LBT14"/>
      <c r="LBU14"/>
      <c r="LBV14"/>
      <c r="LBW14"/>
      <c r="LBX14"/>
      <c r="LBY14"/>
      <c r="LBZ14"/>
      <c r="LCA14"/>
      <c r="LCB14"/>
      <c r="LCC14"/>
      <c r="LCD14"/>
      <c r="LCE14"/>
      <c r="LCF14"/>
      <c r="LCG14"/>
      <c r="LCH14"/>
      <c r="LCI14"/>
      <c r="LCJ14"/>
      <c r="LCK14"/>
      <c r="LCL14"/>
      <c r="LCM14"/>
      <c r="LCN14"/>
      <c r="LCO14"/>
      <c r="LCP14"/>
      <c r="LCQ14"/>
      <c r="LCR14"/>
      <c r="LCS14"/>
      <c r="LCT14"/>
      <c r="LCU14"/>
      <c r="LCV14"/>
      <c r="LCW14"/>
      <c r="LCX14"/>
      <c r="LCY14"/>
      <c r="LCZ14"/>
      <c r="LDA14"/>
      <c r="LDB14"/>
      <c r="LDC14"/>
      <c r="LDD14"/>
      <c r="LDE14"/>
      <c r="LDF14"/>
      <c r="LDG14"/>
      <c r="LDH14"/>
      <c r="LDI14"/>
      <c r="LDJ14"/>
      <c r="LDK14"/>
      <c r="LDL14"/>
      <c r="LDM14"/>
      <c r="LDN14"/>
      <c r="LDO14"/>
      <c r="LDP14"/>
      <c r="LDQ14"/>
      <c r="LDR14"/>
      <c r="LDS14"/>
      <c r="LDT14"/>
      <c r="LDU14"/>
      <c r="LDV14"/>
      <c r="LDW14"/>
      <c r="LDX14"/>
      <c r="LDY14"/>
      <c r="LDZ14"/>
      <c r="LEA14"/>
      <c r="LEB14"/>
      <c r="LEC14"/>
      <c r="LED14"/>
      <c r="LEE14"/>
      <c r="LEF14"/>
      <c r="LEG14"/>
      <c r="LEH14"/>
      <c r="LEI14"/>
      <c r="LEJ14"/>
      <c r="LEK14"/>
      <c r="LEL14"/>
      <c r="LEM14"/>
      <c r="LEN14"/>
      <c r="LEO14"/>
      <c r="LEP14"/>
      <c r="LEQ14"/>
      <c r="LER14"/>
      <c r="LES14"/>
      <c r="LET14"/>
      <c r="LEU14"/>
      <c r="LEV14"/>
      <c r="LEW14"/>
      <c r="LEX14"/>
      <c r="LEY14"/>
      <c r="LEZ14"/>
      <c r="LFA14"/>
      <c r="LFB14"/>
      <c r="LFC14"/>
      <c r="LFD14"/>
      <c r="LFE14"/>
      <c r="LFF14"/>
      <c r="LFG14"/>
      <c r="LFH14"/>
      <c r="LFI14"/>
      <c r="LFJ14"/>
      <c r="LFK14"/>
      <c r="LFL14"/>
      <c r="LFM14"/>
      <c r="LFN14"/>
      <c r="LFO14"/>
      <c r="LFP14"/>
      <c r="LFQ14"/>
      <c r="LFR14"/>
      <c r="LFS14"/>
      <c r="LFT14"/>
      <c r="LFU14"/>
      <c r="LFV14"/>
      <c r="LFW14"/>
      <c r="LFX14"/>
      <c r="LFY14"/>
      <c r="LFZ14"/>
      <c r="LGA14"/>
      <c r="LGB14"/>
      <c r="LGC14"/>
      <c r="LGD14"/>
      <c r="LGE14"/>
      <c r="LGF14"/>
      <c r="LGG14"/>
      <c r="LGH14"/>
      <c r="LGI14"/>
      <c r="LGJ14"/>
      <c r="LGK14"/>
      <c r="LGL14"/>
      <c r="LGM14"/>
      <c r="LGN14"/>
      <c r="LGO14"/>
      <c r="LGP14"/>
      <c r="LGQ14"/>
      <c r="LGR14"/>
      <c r="LGS14"/>
      <c r="LGT14"/>
      <c r="LGU14"/>
      <c r="LGV14"/>
      <c r="LGW14"/>
      <c r="LGX14"/>
      <c r="LGY14"/>
      <c r="LGZ14"/>
      <c r="LHA14"/>
      <c r="LHB14"/>
      <c r="LHC14"/>
      <c r="LHD14"/>
      <c r="LHE14"/>
      <c r="LHF14"/>
      <c r="LHG14"/>
      <c r="LHH14"/>
      <c r="LHI14"/>
      <c r="LHJ14"/>
      <c r="LHK14"/>
      <c r="LHL14"/>
      <c r="LHM14"/>
      <c r="LHN14"/>
      <c r="LHO14"/>
      <c r="LHP14"/>
      <c r="LHQ14"/>
      <c r="LHR14"/>
      <c r="LHS14"/>
      <c r="LHT14"/>
      <c r="LHU14"/>
      <c r="LHV14"/>
      <c r="LHW14"/>
      <c r="LHX14"/>
      <c r="LHY14"/>
      <c r="LHZ14"/>
      <c r="LIA14"/>
      <c r="LIB14"/>
      <c r="LIC14"/>
      <c r="LID14"/>
      <c r="LIE14"/>
      <c r="LIF14"/>
      <c r="LIG14"/>
      <c r="LIH14"/>
      <c r="LII14"/>
      <c r="LIJ14"/>
      <c r="LIK14"/>
      <c r="LIL14"/>
      <c r="LIM14"/>
      <c r="LIN14"/>
      <c r="LIO14"/>
      <c r="LIP14"/>
      <c r="LIQ14"/>
      <c r="LIR14"/>
      <c r="LIS14"/>
      <c r="LIT14"/>
      <c r="LIU14"/>
      <c r="LIV14"/>
      <c r="LIW14"/>
      <c r="LIX14"/>
      <c r="LIY14"/>
      <c r="LIZ14"/>
      <c r="LJA14"/>
      <c r="LJB14"/>
      <c r="LJC14"/>
      <c r="LJD14"/>
      <c r="LJE14"/>
      <c r="LJF14"/>
      <c r="LJG14"/>
      <c r="LJH14"/>
      <c r="LJI14"/>
      <c r="LJJ14"/>
      <c r="LJK14"/>
      <c r="LJL14"/>
      <c r="LJM14"/>
      <c r="LJN14"/>
      <c r="LJO14"/>
      <c r="LJP14"/>
      <c r="LJQ14"/>
      <c r="LJR14"/>
      <c r="LJS14"/>
      <c r="LJT14"/>
      <c r="LJU14"/>
      <c r="LJV14"/>
      <c r="LJW14"/>
      <c r="LJX14"/>
      <c r="LJY14"/>
      <c r="LJZ14"/>
      <c r="LKA14"/>
      <c r="LKB14"/>
      <c r="LKC14"/>
      <c r="LKD14"/>
      <c r="LKE14"/>
      <c r="LKF14"/>
      <c r="LKG14"/>
      <c r="LKH14"/>
      <c r="LKI14"/>
      <c r="LKJ14"/>
      <c r="LKK14"/>
      <c r="LKL14"/>
      <c r="LKM14"/>
      <c r="LKN14"/>
      <c r="LKO14"/>
      <c r="LKP14"/>
      <c r="LKQ14"/>
      <c r="LKR14"/>
      <c r="LKS14"/>
      <c r="LKT14"/>
      <c r="LKU14"/>
      <c r="LKV14"/>
      <c r="LKW14"/>
      <c r="LKX14"/>
      <c r="LKY14"/>
      <c r="LKZ14"/>
      <c r="LLA14"/>
      <c r="LLB14"/>
      <c r="LLC14"/>
      <c r="LLD14"/>
      <c r="LLE14"/>
      <c r="LLF14"/>
      <c r="LLG14"/>
      <c r="LLH14"/>
      <c r="LLI14"/>
      <c r="LLJ14"/>
      <c r="LLK14"/>
      <c r="LLL14"/>
      <c r="LLM14"/>
      <c r="LLN14"/>
      <c r="LLO14"/>
      <c r="LLP14"/>
      <c r="LLQ14"/>
      <c r="LLR14"/>
      <c r="LLS14"/>
      <c r="LLT14"/>
      <c r="LLU14"/>
      <c r="LLV14"/>
      <c r="LLW14"/>
      <c r="LLX14"/>
      <c r="LLY14"/>
      <c r="LLZ14"/>
      <c r="LMA14"/>
      <c r="LMB14"/>
      <c r="LMC14"/>
      <c r="LMD14"/>
      <c r="LME14"/>
      <c r="LMF14"/>
      <c r="LMG14"/>
      <c r="LMH14"/>
      <c r="LMI14"/>
      <c r="LMJ14"/>
      <c r="LMK14"/>
      <c r="LML14"/>
      <c r="LMM14"/>
      <c r="LMN14"/>
      <c r="LMO14"/>
      <c r="LMP14"/>
      <c r="LMQ14"/>
      <c r="LMR14"/>
      <c r="LMS14"/>
      <c r="LMT14"/>
      <c r="LMU14"/>
      <c r="LMV14"/>
      <c r="LMW14"/>
      <c r="LMX14"/>
      <c r="LMY14"/>
      <c r="LMZ14"/>
      <c r="LNA14"/>
      <c r="LNB14"/>
      <c r="LNC14"/>
      <c r="LND14"/>
      <c r="LNE14"/>
      <c r="LNF14"/>
      <c r="LNG14"/>
      <c r="LNH14"/>
      <c r="LNI14"/>
      <c r="LNJ14"/>
      <c r="LNK14"/>
      <c r="LNL14"/>
      <c r="LNM14"/>
      <c r="LNN14"/>
      <c r="LNO14"/>
      <c r="LNP14"/>
      <c r="LNQ14"/>
      <c r="LNR14"/>
      <c r="LNS14"/>
      <c r="LNT14"/>
      <c r="LNU14"/>
      <c r="LNV14"/>
      <c r="LNW14"/>
      <c r="LNX14"/>
      <c r="LNY14"/>
      <c r="LNZ14"/>
      <c r="LOA14"/>
      <c r="LOB14"/>
      <c r="LOC14"/>
      <c r="LOD14"/>
      <c r="LOE14"/>
      <c r="LOF14"/>
      <c r="LOG14"/>
      <c r="LOH14"/>
      <c r="LOI14"/>
      <c r="LOJ14"/>
      <c r="LOK14"/>
      <c r="LOL14"/>
      <c r="LOM14"/>
      <c r="LON14"/>
      <c r="LOO14"/>
      <c r="LOP14"/>
      <c r="LOQ14"/>
      <c r="LOR14"/>
      <c r="LOS14"/>
      <c r="LOT14"/>
      <c r="LOU14"/>
      <c r="LOV14"/>
      <c r="LOW14"/>
      <c r="LOX14"/>
      <c r="LOY14"/>
      <c r="LOZ14"/>
      <c r="LPA14"/>
      <c r="LPB14"/>
      <c r="LPC14"/>
      <c r="LPD14"/>
      <c r="LPE14"/>
      <c r="LPF14"/>
      <c r="LPG14"/>
      <c r="LPH14"/>
      <c r="LPI14"/>
      <c r="LPJ14"/>
      <c r="LPK14"/>
      <c r="LPL14"/>
      <c r="LPM14"/>
      <c r="LPN14"/>
      <c r="LPO14"/>
      <c r="LPP14"/>
      <c r="LPQ14"/>
      <c r="LPR14"/>
      <c r="LPS14"/>
      <c r="LPT14"/>
      <c r="LPU14"/>
      <c r="LPV14"/>
      <c r="LPW14"/>
      <c r="LPX14"/>
      <c r="LPY14"/>
      <c r="LPZ14"/>
      <c r="LQA14"/>
      <c r="LQB14"/>
      <c r="LQC14"/>
      <c r="LQD14"/>
      <c r="LQE14"/>
      <c r="LQF14"/>
      <c r="LQG14"/>
      <c r="LQH14"/>
      <c r="LQI14"/>
      <c r="LQJ14"/>
      <c r="LQK14"/>
      <c r="LQL14"/>
      <c r="LQM14"/>
      <c r="LQN14"/>
      <c r="LQO14"/>
      <c r="LQP14"/>
      <c r="LQQ14"/>
      <c r="LQR14"/>
      <c r="LQS14"/>
      <c r="LQT14"/>
      <c r="LQU14"/>
      <c r="LQV14"/>
      <c r="LQW14"/>
      <c r="LQX14"/>
      <c r="LQY14"/>
      <c r="LQZ14"/>
      <c r="LRA14"/>
      <c r="LRB14"/>
      <c r="LRC14"/>
      <c r="LRD14"/>
      <c r="LRE14"/>
      <c r="LRF14"/>
      <c r="LRG14"/>
      <c r="LRH14"/>
      <c r="LRI14"/>
      <c r="LRJ14"/>
      <c r="LRK14"/>
      <c r="LRL14"/>
      <c r="LRM14"/>
      <c r="LRN14"/>
      <c r="LRO14"/>
      <c r="LRP14"/>
      <c r="LRQ14"/>
      <c r="LRR14"/>
      <c r="LRS14"/>
      <c r="LRT14"/>
      <c r="LRU14"/>
      <c r="LRV14"/>
      <c r="LRW14"/>
      <c r="LRX14"/>
      <c r="LRY14"/>
      <c r="LRZ14"/>
      <c r="LSA14"/>
      <c r="LSB14"/>
      <c r="LSC14"/>
      <c r="LSD14"/>
      <c r="LSE14"/>
      <c r="LSF14"/>
      <c r="LSG14"/>
      <c r="LSH14"/>
      <c r="LSI14"/>
      <c r="LSJ14"/>
      <c r="LSK14"/>
      <c r="LSL14"/>
      <c r="LSM14"/>
      <c r="LSN14"/>
      <c r="LSO14"/>
      <c r="LSP14"/>
      <c r="LSQ14"/>
      <c r="LSR14"/>
      <c r="LSS14"/>
      <c r="LST14"/>
      <c r="LSU14"/>
      <c r="LSV14"/>
      <c r="LSW14"/>
      <c r="LSX14"/>
      <c r="LSY14"/>
      <c r="LSZ14"/>
      <c r="LTA14"/>
      <c r="LTB14"/>
      <c r="LTC14"/>
      <c r="LTD14"/>
      <c r="LTE14"/>
      <c r="LTF14"/>
      <c r="LTG14"/>
      <c r="LTH14"/>
      <c r="LTI14"/>
      <c r="LTJ14"/>
      <c r="LTK14"/>
      <c r="LTL14"/>
      <c r="LTM14"/>
      <c r="LTN14"/>
      <c r="LTO14"/>
      <c r="LTP14"/>
      <c r="LTQ14"/>
      <c r="LTR14"/>
      <c r="LTS14"/>
      <c r="LTT14"/>
      <c r="LTU14"/>
      <c r="LTV14"/>
      <c r="LTW14"/>
      <c r="LTX14"/>
      <c r="LTY14"/>
      <c r="LTZ14"/>
      <c r="LUA14"/>
      <c r="LUB14"/>
      <c r="LUC14"/>
      <c r="LUD14"/>
      <c r="LUE14"/>
      <c r="LUF14"/>
      <c r="LUG14"/>
      <c r="LUH14"/>
      <c r="LUI14"/>
      <c r="LUJ14"/>
      <c r="LUK14"/>
      <c r="LUL14"/>
      <c r="LUM14"/>
      <c r="LUN14"/>
      <c r="LUO14"/>
      <c r="LUP14"/>
      <c r="LUQ14"/>
      <c r="LUR14"/>
      <c r="LUS14"/>
      <c r="LUT14"/>
      <c r="LUU14"/>
      <c r="LUV14"/>
      <c r="LUW14"/>
      <c r="LUX14"/>
      <c r="LUY14"/>
      <c r="LUZ14"/>
      <c r="LVA14"/>
      <c r="LVB14"/>
      <c r="LVC14"/>
      <c r="LVD14"/>
      <c r="LVE14"/>
      <c r="LVF14"/>
      <c r="LVG14"/>
      <c r="LVH14"/>
      <c r="LVI14"/>
      <c r="LVJ14"/>
      <c r="LVK14"/>
      <c r="LVL14"/>
      <c r="LVM14"/>
      <c r="LVN14"/>
      <c r="LVO14"/>
      <c r="LVP14"/>
      <c r="LVQ14"/>
      <c r="LVR14"/>
      <c r="LVS14"/>
      <c r="LVT14"/>
      <c r="LVU14"/>
      <c r="LVV14"/>
      <c r="LVW14"/>
      <c r="LVX14"/>
      <c r="LVY14"/>
      <c r="LVZ14"/>
      <c r="LWA14"/>
      <c r="LWB14"/>
      <c r="LWC14"/>
      <c r="LWD14"/>
      <c r="LWE14"/>
      <c r="LWF14"/>
      <c r="LWG14"/>
      <c r="LWH14"/>
      <c r="LWI14"/>
      <c r="LWJ14"/>
      <c r="LWK14"/>
      <c r="LWL14"/>
      <c r="LWM14"/>
      <c r="LWN14"/>
      <c r="LWO14"/>
      <c r="LWP14"/>
      <c r="LWQ14"/>
      <c r="LWR14"/>
      <c r="LWS14"/>
      <c r="LWT14"/>
      <c r="LWU14"/>
      <c r="LWV14"/>
      <c r="LWW14"/>
      <c r="LWX14"/>
      <c r="LWY14"/>
      <c r="LWZ14"/>
      <c r="LXA14"/>
      <c r="LXB14"/>
      <c r="LXC14"/>
      <c r="LXD14"/>
      <c r="LXE14"/>
      <c r="LXF14"/>
      <c r="LXG14"/>
      <c r="LXH14"/>
      <c r="LXI14"/>
      <c r="LXJ14"/>
      <c r="LXK14"/>
      <c r="LXL14"/>
      <c r="LXM14"/>
      <c r="LXN14"/>
      <c r="LXO14"/>
      <c r="LXP14"/>
      <c r="LXQ14"/>
      <c r="LXR14"/>
      <c r="LXS14"/>
      <c r="LXT14"/>
      <c r="LXU14"/>
      <c r="LXV14"/>
      <c r="LXW14"/>
      <c r="LXX14"/>
      <c r="LXY14"/>
      <c r="LXZ14"/>
      <c r="LYA14"/>
      <c r="LYB14"/>
      <c r="LYC14"/>
      <c r="LYD14"/>
      <c r="LYE14"/>
      <c r="LYF14"/>
      <c r="LYG14"/>
      <c r="LYH14"/>
      <c r="LYI14"/>
      <c r="LYJ14"/>
      <c r="LYK14"/>
      <c r="LYL14"/>
      <c r="LYM14"/>
      <c r="LYN14"/>
      <c r="LYO14"/>
      <c r="LYP14"/>
      <c r="LYQ14"/>
      <c r="LYR14"/>
      <c r="LYS14"/>
      <c r="LYT14"/>
      <c r="LYU14"/>
      <c r="LYV14"/>
      <c r="LYW14"/>
      <c r="LYX14"/>
      <c r="LYY14"/>
      <c r="LYZ14"/>
      <c r="LZA14"/>
      <c r="LZB14"/>
      <c r="LZC14"/>
      <c r="LZD14"/>
      <c r="LZE14"/>
      <c r="LZF14"/>
      <c r="LZG14"/>
      <c r="LZH14"/>
      <c r="LZI14"/>
      <c r="LZJ14"/>
      <c r="LZK14"/>
      <c r="LZL14"/>
      <c r="LZM14"/>
      <c r="LZN14"/>
      <c r="LZO14"/>
      <c r="LZP14"/>
      <c r="LZQ14"/>
      <c r="LZR14"/>
      <c r="LZS14"/>
      <c r="LZT14"/>
      <c r="LZU14"/>
      <c r="LZV14"/>
      <c r="LZW14"/>
      <c r="LZX14"/>
      <c r="LZY14"/>
      <c r="LZZ14"/>
      <c r="MAA14"/>
      <c r="MAB14"/>
      <c r="MAC14"/>
      <c r="MAD14"/>
      <c r="MAE14"/>
      <c r="MAF14"/>
      <c r="MAG14"/>
      <c r="MAH14"/>
      <c r="MAI14"/>
      <c r="MAJ14"/>
      <c r="MAK14"/>
      <c r="MAL14"/>
      <c r="MAM14"/>
      <c r="MAN14"/>
      <c r="MAO14"/>
      <c r="MAP14"/>
      <c r="MAQ14"/>
      <c r="MAR14"/>
      <c r="MAS14"/>
      <c r="MAT14"/>
      <c r="MAU14"/>
      <c r="MAV14"/>
      <c r="MAW14"/>
      <c r="MAX14"/>
      <c r="MAY14"/>
      <c r="MAZ14"/>
      <c r="MBA14"/>
      <c r="MBB14"/>
      <c r="MBC14"/>
      <c r="MBD14"/>
      <c r="MBE14"/>
      <c r="MBF14"/>
      <c r="MBG14"/>
      <c r="MBH14"/>
      <c r="MBI14"/>
      <c r="MBJ14"/>
      <c r="MBK14"/>
      <c r="MBL14"/>
      <c r="MBM14"/>
      <c r="MBN14"/>
      <c r="MBO14"/>
      <c r="MBP14"/>
      <c r="MBQ14"/>
      <c r="MBR14"/>
      <c r="MBS14"/>
      <c r="MBT14"/>
      <c r="MBU14"/>
      <c r="MBV14"/>
      <c r="MBW14"/>
      <c r="MBX14"/>
      <c r="MBY14"/>
      <c r="MBZ14"/>
      <c r="MCA14"/>
      <c r="MCB14"/>
      <c r="MCC14"/>
      <c r="MCD14"/>
      <c r="MCE14"/>
      <c r="MCF14"/>
      <c r="MCG14"/>
      <c r="MCH14"/>
      <c r="MCI14"/>
      <c r="MCJ14"/>
      <c r="MCK14"/>
      <c r="MCL14"/>
      <c r="MCM14"/>
      <c r="MCN14"/>
      <c r="MCO14"/>
      <c r="MCP14"/>
      <c r="MCQ14"/>
      <c r="MCR14"/>
      <c r="MCS14"/>
      <c r="MCT14"/>
      <c r="MCU14"/>
      <c r="MCV14"/>
      <c r="MCW14"/>
      <c r="MCX14"/>
      <c r="MCY14"/>
      <c r="MCZ14"/>
      <c r="MDA14"/>
      <c r="MDB14"/>
      <c r="MDC14"/>
      <c r="MDD14"/>
      <c r="MDE14"/>
      <c r="MDF14"/>
      <c r="MDG14"/>
      <c r="MDH14"/>
      <c r="MDI14"/>
      <c r="MDJ14"/>
      <c r="MDK14"/>
      <c r="MDL14"/>
      <c r="MDM14"/>
      <c r="MDN14"/>
      <c r="MDO14"/>
      <c r="MDP14"/>
      <c r="MDQ14"/>
      <c r="MDR14"/>
      <c r="MDS14"/>
      <c r="MDT14"/>
      <c r="MDU14"/>
      <c r="MDV14"/>
      <c r="MDW14"/>
      <c r="MDX14"/>
      <c r="MDY14"/>
      <c r="MDZ14"/>
      <c r="MEA14"/>
      <c r="MEB14"/>
      <c r="MEC14"/>
      <c r="MED14"/>
      <c r="MEE14"/>
      <c r="MEF14"/>
      <c r="MEG14"/>
      <c r="MEH14"/>
      <c r="MEI14"/>
      <c r="MEJ14"/>
      <c r="MEK14"/>
      <c r="MEL14"/>
      <c r="MEM14"/>
      <c r="MEN14"/>
      <c r="MEO14"/>
      <c r="MEP14"/>
      <c r="MEQ14"/>
      <c r="MER14"/>
      <c r="MES14"/>
      <c r="MET14"/>
      <c r="MEU14"/>
      <c r="MEV14"/>
      <c r="MEW14"/>
      <c r="MEX14"/>
      <c r="MEY14"/>
      <c r="MEZ14"/>
      <c r="MFA14"/>
      <c r="MFB14"/>
      <c r="MFC14"/>
      <c r="MFD14"/>
      <c r="MFE14"/>
      <c r="MFF14"/>
      <c r="MFG14"/>
      <c r="MFH14"/>
      <c r="MFI14"/>
      <c r="MFJ14"/>
      <c r="MFK14"/>
      <c r="MFL14"/>
      <c r="MFM14"/>
      <c r="MFN14"/>
      <c r="MFO14"/>
      <c r="MFP14"/>
      <c r="MFQ14"/>
      <c r="MFR14"/>
      <c r="MFS14"/>
      <c r="MFT14"/>
      <c r="MFU14"/>
      <c r="MFV14"/>
      <c r="MFW14"/>
      <c r="MFX14"/>
      <c r="MFY14"/>
      <c r="MFZ14"/>
      <c r="MGA14"/>
      <c r="MGB14"/>
      <c r="MGC14"/>
      <c r="MGD14"/>
      <c r="MGE14"/>
      <c r="MGF14"/>
      <c r="MGG14"/>
      <c r="MGH14"/>
      <c r="MGI14"/>
      <c r="MGJ14"/>
      <c r="MGK14"/>
      <c r="MGL14"/>
      <c r="MGM14"/>
      <c r="MGN14"/>
      <c r="MGO14"/>
      <c r="MGP14"/>
      <c r="MGQ14"/>
      <c r="MGR14"/>
      <c r="MGS14"/>
      <c r="MGT14"/>
      <c r="MGU14"/>
      <c r="MGV14"/>
      <c r="MGW14"/>
      <c r="MGX14"/>
      <c r="MGY14"/>
      <c r="MGZ14"/>
      <c r="MHA14"/>
      <c r="MHB14"/>
      <c r="MHC14"/>
      <c r="MHD14"/>
      <c r="MHE14"/>
      <c r="MHF14"/>
      <c r="MHG14"/>
      <c r="MHH14"/>
      <c r="MHI14"/>
      <c r="MHJ14"/>
      <c r="MHK14"/>
      <c r="MHL14"/>
      <c r="MHM14"/>
      <c r="MHN14"/>
      <c r="MHO14"/>
      <c r="MHP14"/>
      <c r="MHQ14"/>
      <c r="MHR14"/>
      <c r="MHS14"/>
      <c r="MHT14"/>
      <c r="MHU14"/>
      <c r="MHV14"/>
      <c r="MHW14"/>
      <c r="MHX14"/>
      <c r="MHY14"/>
      <c r="MHZ14"/>
      <c r="MIA14"/>
      <c r="MIB14"/>
      <c r="MIC14"/>
      <c r="MID14"/>
      <c r="MIE14"/>
      <c r="MIF14"/>
      <c r="MIG14"/>
      <c r="MIH14"/>
      <c r="MII14"/>
      <c r="MIJ14"/>
      <c r="MIK14"/>
      <c r="MIL14"/>
      <c r="MIM14"/>
      <c r="MIN14"/>
      <c r="MIO14"/>
      <c r="MIP14"/>
      <c r="MIQ14"/>
      <c r="MIR14"/>
      <c r="MIS14"/>
      <c r="MIT14"/>
      <c r="MIU14"/>
      <c r="MIV14"/>
      <c r="MIW14"/>
      <c r="MIX14"/>
      <c r="MIY14"/>
      <c r="MIZ14"/>
      <c r="MJA14"/>
      <c r="MJB14"/>
      <c r="MJC14"/>
      <c r="MJD14"/>
      <c r="MJE14"/>
      <c r="MJF14"/>
      <c r="MJG14"/>
      <c r="MJH14"/>
      <c r="MJI14"/>
      <c r="MJJ14"/>
      <c r="MJK14"/>
      <c r="MJL14"/>
      <c r="MJM14"/>
      <c r="MJN14"/>
      <c r="MJO14"/>
      <c r="MJP14"/>
      <c r="MJQ14"/>
      <c r="MJR14"/>
      <c r="MJS14"/>
      <c r="MJT14"/>
      <c r="MJU14"/>
      <c r="MJV14"/>
      <c r="MJW14"/>
      <c r="MJX14"/>
      <c r="MJY14"/>
      <c r="MJZ14"/>
      <c r="MKA14"/>
      <c r="MKB14"/>
      <c r="MKC14"/>
      <c r="MKD14"/>
      <c r="MKE14"/>
      <c r="MKF14"/>
      <c r="MKG14"/>
      <c r="MKH14"/>
      <c r="MKI14"/>
      <c r="MKJ14"/>
      <c r="MKK14"/>
      <c r="MKL14"/>
      <c r="MKM14"/>
      <c r="MKN14"/>
      <c r="MKO14"/>
      <c r="MKP14"/>
      <c r="MKQ14"/>
      <c r="MKR14"/>
      <c r="MKS14"/>
      <c r="MKT14"/>
      <c r="MKU14"/>
      <c r="MKV14"/>
      <c r="MKW14"/>
      <c r="MKX14"/>
      <c r="MKY14"/>
      <c r="MKZ14"/>
      <c r="MLA14"/>
      <c r="MLB14"/>
      <c r="MLC14"/>
      <c r="MLD14"/>
      <c r="MLE14"/>
      <c r="MLF14"/>
      <c r="MLG14"/>
      <c r="MLH14"/>
      <c r="MLI14"/>
      <c r="MLJ14"/>
      <c r="MLK14"/>
      <c r="MLL14"/>
      <c r="MLM14"/>
      <c r="MLN14"/>
      <c r="MLO14"/>
      <c r="MLP14"/>
      <c r="MLQ14"/>
      <c r="MLR14"/>
      <c r="MLS14"/>
      <c r="MLT14"/>
      <c r="MLU14"/>
      <c r="MLV14"/>
      <c r="MLW14"/>
      <c r="MLX14"/>
      <c r="MLY14"/>
      <c r="MLZ14"/>
      <c r="MMA14"/>
      <c r="MMB14"/>
      <c r="MMC14"/>
      <c r="MMD14"/>
      <c r="MME14"/>
      <c r="MMF14"/>
      <c r="MMG14"/>
      <c r="MMH14"/>
      <c r="MMI14"/>
      <c r="MMJ14"/>
      <c r="MMK14"/>
      <c r="MML14"/>
      <c r="MMM14"/>
      <c r="MMN14"/>
      <c r="MMO14"/>
      <c r="MMP14"/>
      <c r="MMQ14"/>
      <c r="MMR14"/>
      <c r="MMS14"/>
      <c r="MMT14"/>
      <c r="MMU14"/>
      <c r="MMV14"/>
      <c r="MMW14"/>
      <c r="MMX14"/>
      <c r="MMY14"/>
      <c r="MMZ14"/>
      <c r="MNA14"/>
      <c r="MNB14"/>
      <c r="MNC14"/>
      <c r="MND14"/>
      <c r="MNE14"/>
      <c r="MNF14"/>
      <c r="MNG14"/>
      <c r="MNH14"/>
      <c r="MNI14"/>
      <c r="MNJ14"/>
      <c r="MNK14"/>
      <c r="MNL14"/>
      <c r="MNM14"/>
      <c r="MNN14"/>
      <c r="MNO14"/>
      <c r="MNP14"/>
      <c r="MNQ14"/>
      <c r="MNR14"/>
      <c r="MNS14"/>
      <c r="MNT14"/>
      <c r="MNU14"/>
      <c r="MNV14"/>
      <c r="MNW14"/>
      <c r="MNX14"/>
      <c r="MNY14"/>
      <c r="MNZ14"/>
      <c r="MOA14"/>
      <c r="MOB14"/>
      <c r="MOC14"/>
      <c r="MOD14"/>
      <c r="MOE14"/>
      <c r="MOF14"/>
      <c r="MOG14"/>
      <c r="MOH14"/>
      <c r="MOI14"/>
      <c r="MOJ14"/>
      <c r="MOK14"/>
      <c r="MOL14"/>
      <c r="MOM14"/>
      <c r="MON14"/>
      <c r="MOO14"/>
      <c r="MOP14"/>
      <c r="MOQ14"/>
      <c r="MOR14"/>
      <c r="MOS14"/>
      <c r="MOT14"/>
      <c r="MOU14"/>
      <c r="MOV14"/>
      <c r="MOW14"/>
      <c r="MOX14"/>
      <c r="MOY14"/>
      <c r="MOZ14"/>
      <c r="MPA14"/>
      <c r="MPB14"/>
      <c r="MPC14"/>
      <c r="MPD14"/>
      <c r="MPE14"/>
      <c r="MPF14"/>
      <c r="MPG14"/>
      <c r="MPH14"/>
      <c r="MPI14"/>
      <c r="MPJ14"/>
      <c r="MPK14"/>
      <c r="MPL14"/>
      <c r="MPM14"/>
      <c r="MPN14"/>
      <c r="MPO14"/>
      <c r="MPP14"/>
      <c r="MPQ14"/>
      <c r="MPR14"/>
      <c r="MPS14"/>
      <c r="MPT14"/>
      <c r="MPU14"/>
      <c r="MPV14"/>
      <c r="MPW14"/>
      <c r="MPX14"/>
      <c r="MPY14"/>
      <c r="MPZ14"/>
      <c r="MQA14"/>
      <c r="MQB14"/>
      <c r="MQC14"/>
      <c r="MQD14"/>
      <c r="MQE14"/>
      <c r="MQF14"/>
      <c r="MQG14"/>
      <c r="MQH14"/>
      <c r="MQI14"/>
      <c r="MQJ14"/>
      <c r="MQK14"/>
      <c r="MQL14"/>
      <c r="MQM14"/>
      <c r="MQN14"/>
      <c r="MQO14"/>
      <c r="MQP14"/>
      <c r="MQQ14"/>
      <c r="MQR14"/>
      <c r="MQS14"/>
      <c r="MQT14"/>
      <c r="MQU14"/>
      <c r="MQV14"/>
      <c r="MQW14"/>
      <c r="MQX14"/>
      <c r="MQY14"/>
      <c r="MQZ14"/>
      <c r="MRA14"/>
      <c r="MRB14"/>
      <c r="MRC14"/>
      <c r="MRD14"/>
      <c r="MRE14"/>
      <c r="MRF14"/>
      <c r="MRG14"/>
      <c r="MRH14"/>
      <c r="MRI14"/>
      <c r="MRJ14"/>
      <c r="MRK14"/>
      <c r="MRL14"/>
      <c r="MRM14"/>
      <c r="MRN14"/>
      <c r="MRO14"/>
      <c r="MRP14"/>
      <c r="MRQ14"/>
      <c r="MRR14"/>
      <c r="MRS14"/>
      <c r="MRT14"/>
      <c r="MRU14"/>
      <c r="MRV14"/>
      <c r="MRW14"/>
      <c r="MRX14"/>
      <c r="MRY14"/>
      <c r="MRZ14"/>
      <c r="MSA14"/>
      <c r="MSB14"/>
      <c r="MSC14"/>
      <c r="MSD14"/>
      <c r="MSE14"/>
      <c r="MSF14"/>
      <c r="MSG14"/>
      <c r="MSH14"/>
      <c r="MSI14"/>
      <c r="MSJ14"/>
      <c r="MSK14"/>
      <c r="MSL14"/>
      <c r="MSM14"/>
      <c r="MSN14"/>
      <c r="MSO14"/>
      <c r="MSP14"/>
      <c r="MSQ14"/>
      <c r="MSR14"/>
      <c r="MSS14"/>
      <c r="MST14"/>
      <c r="MSU14"/>
      <c r="MSV14"/>
      <c r="MSW14"/>
      <c r="MSX14"/>
      <c r="MSY14"/>
      <c r="MSZ14"/>
      <c r="MTA14"/>
      <c r="MTB14"/>
      <c r="MTC14"/>
      <c r="MTD14"/>
      <c r="MTE14"/>
      <c r="MTF14"/>
      <c r="MTG14"/>
      <c r="MTH14"/>
      <c r="MTI14"/>
      <c r="MTJ14"/>
      <c r="MTK14"/>
      <c r="MTL14"/>
      <c r="MTM14"/>
      <c r="MTN14"/>
      <c r="MTO14"/>
      <c r="MTP14"/>
      <c r="MTQ14"/>
      <c r="MTR14"/>
      <c r="MTS14"/>
      <c r="MTT14"/>
      <c r="MTU14"/>
      <c r="MTV14"/>
      <c r="MTW14"/>
      <c r="MTX14"/>
      <c r="MTY14"/>
      <c r="MTZ14"/>
      <c r="MUA14"/>
      <c r="MUB14"/>
      <c r="MUC14"/>
      <c r="MUD14"/>
      <c r="MUE14"/>
      <c r="MUF14"/>
      <c r="MUG14"/>
      <c r="MUH14"/>
      <c r="MUI14"/>
      <c r="MUJ14"/>
      <c r="MUK14"/>
      <c r="MUL14"/>
      <c r="MUM14"/>
      <c r="MUN14"/>
      <c r="MUO14"/>
      <c r="MUP14"/>
      <c r="MUQ14"/>
      <c r="MUR14"/>
      <c r="MUS14"/>
      <c r="MUT14"/>
      <c r="MUU14"/>
      <c r="MUV14"/>
      <c r="MUW14"/>
      <c r="MUX14"/>
      <c r="MUY14"/>
      <c r="MUZ14"/>
      <c r="MVA14"/>
      <c r="MVB14"/>
      <c r="MVC14"/>
      <c r="MVD14"/>
      <c r="MVE14"/>
      <c r="MVF14"/>
      <c r="MVG14"/>
      <c r="MVH14"/>
      <c r="MVI14"/>
      <c r="MVJ14"/>
      <c r="MVK14"/>
      <c r="MVL14"/>
      <c r="MVM14"/>
      <c r="MVN14"/>
      <c r="MVO14"/>
      <c r="MVP14"/>
      <c r="MVQ14"/>
      <c r="MVR14"/>
      <c r="MVS14"/>
      <c r="MVT14"/>
      <c r="MVU14"/>
      <c r="MVV14"/>
      <c r="MVW14"/>
      <c r="MVX14"/>
      <c r="MVY14"/>
      <c r="MVZ14"/>
      <c r="MWA14"/>
      <c r="MWB14"/>
      <c r="MWC14"/>
      <c r="MWD14"/>
      <c r="MWE14"/>
      <c r="MWF14"/>
      <c r="MWG14"/>
      <c r="MWH14"/>
      <c r="MWI14"/>
      <c r="MWJ14"/>
      <c r="MWK14"/>
      <c r="MWL14"/>
      <c r="MWM14"/>
      <c r="MWN14"/>
      <c r="MWO14"/>
      <c r="MWP14"/>
      <c r="MWQ14"/>
      <c r="MWR14"/>
      <c r="MWS14"/>
      <c r="MWT14"/>
      <c r="MWU14"/>
      <c r="MWV14"/>
      <c r="MWW14"/>
      <c r="MWX14"/>
      <c r="MWY14"/>
      <c r="MWZ14"/>
      <c r="MXA14"/>
      <c r="MXB14"/>
      <c r="MXC14"/>
      <c r="MXD14"/>
      <c r="MXE14"/>
      <c r="MXF14"/>
      <c r="MXG14"/>
      <c r="MXH14"/>
      <c r="MXI14"/>
      <c r="MXJ14"/>
      <c r="MXK14"/>
      <c r="MXL14"/>
      <c r="MXM14"/>
      <c r="MXN14"/>
      <c r="MXO14"/>
      <c r="MXP14"/>
      <c r="MXQ14"/>
      <c r="MXR14"/>
      <c r="MXS14"/>
      <c r="MXT14"/>
      <c r="MXU14"/>
      <c r="MXV14"/>
      <c r="MXW14"/>
      <c r="MXX14"/>
      <c r="MXY14"/>
      <c r="MXZ14"/>
      <c r="MYA14"/>
      <c r="MYB14"/>
      <c r="MYC14"/>
      <c r="MYD14"/>
      <c r="MYE14"/>
      <c r="MYF14"/>
      <c r="MYG14"/>
      <c r="MYH14"/>
      <c r="MYI14"/>
      <c r="MYJ14"/>
      <c r="MYK14"/>
      <c r="MYL14"/>
      <c r="MYM14"/>
      <c r="MYN14"/>
      <c r="MYO14"/>
      <c r="MYP14"/>
      <c r="MYQ14"/>
      <c r="MYR14"/>
      <c r="MYS14"/>
      <c r="MYT14"/>
      <c r="MYU14"/>
      <c r="MYV14"/>
      <c r="MYW14"/>
      <c r="MYX14"/>
      <c r="MYY14"/>
      <c r="MYZ14"/>
      <c r="MZA14"/>
      <c r="MZB14"/>
      <c r="MZC14"/>
      <c r="MZD14"/>
      <c r="MZE14"/>
      <c r="MZF14"/>
      <c r="MZG14"/>
      <c r="MZH14"/>
      <c r="MZI14"/>
      <c r="MZJ14"/>
      <c r="MZK14"/>
      <c r="MZL14"/>
      <c r="MZM14"/>
      <c r="MZN14"/>
      <c r="MZO14"/>
      <c r="MZP14"/>
      <c r="MZQ14"/>
      <c r="MZR14"/>
      <c r="MZS14"/>
      <c r="MZT14"/>
      <c r="MZU14"/>
      <c r="MZV14"/>
      <c r="MZW14"/>
      <c r="MZX14"/>
      <c r="MZY14"/>
      <c r="MZZ14"/>
      <c r="NAA14"/>
      <c r="NAB14"/>
      <c r="NAC14"/>
      <c r="NAD14"/>
      <c r="NAE14"/>
      <c r="NAF14"/>
      <c r="NAG14"/>
      <c r="NAH14"/>
      <c r="NAI14"/>
      <c r="NAJ14"/>
      <c r="NAK14"/>
      <c r="NAL14"/>
      <c r="NAM14"/>
      <c r="NAN14"/>
      <c r="NAO14"/>
      <c r="NAP14"/>
      <c r="NAQ14"/>
      <c r="NAR14"/>
      <c r="NAS14"/>
      <c r="NAT14"/>
      <c r="NAU14"/>
      <c r="NAV14"/>
      <c r="NAW14"/>
      <c r="NAX14"/>
      <c r="NAY14"/>
      <c r="NAZ14"/>
      <c r="NBA14"/>
      <c r="NBB14"/>
      <c r="NBC14"/>
      <c r="NBD14"/>
      <c r="NBE14"/>
      <c r="NBF14"/>
      <c r="NBG14"/>
      <c r="NBH14"/>
      <c r="NBI14"/>
      <c r="NBJ14"/>
      <c r="NBK14"/>
      <c r="NBL14"/>
      <c r="NBM14"/>
      <c r="NBN14"/>
      <c r="NBO14"/>
      <c r="NBP14"/>
      <c r="NBQ14"/>
      <c r="NBR14"/>
      <c r="NBS14"/>
      <c r="NBT14"/>
      <c r="NBU14"/>
      <c r="NBV14"/>
      <c r="NBW14"/>
      <c r="NBX14"/>
      <c r="NBY14"/>
      <c r="NBZ14"/>
      <c r="NCA14"/>
      <c r="NCB14"/>
      <c r="NCC14"/>
      <c r="NCD14"/>
      <c r="NCE14"/>
      <c r="NCF14"/>
      <c r="NCG14"/>
      <c r="NCH14"/>
      <c r="NCI14"/>
      <c r="NCJ14"/>
      <c r="NCK14"/>
      <c r="NCL14"/>
      <c r="NCM14"/>
      <c r="NCN14"/>
      <c r="NCO14"/>
      <c r="NCP14"/>
      <c r="NCQ14"/>
      <c r="NCR14"/>
      <c r="NCS14"/>
      <c r="NCT14"/>
      <c r="NCU14"/>
      <c r="NCV14"/>
      <c r="NCW14"/>
      <c r="NCX14"/>
      <c r="NCY14"/>
      <c r="NCZ14"/>
      <c r="NDA14"/>
      <c r="NDB14"/>
      <c r="NDC14"/>
      <c r="NDD14"/>
      <c r="NDE14"/>
      <c r="NDF14"/>
      <c r="NDG14"/>
      <c r="NDH14"/>
      <c r="NDI14"/>
      <c r="NDJ14"/>
      <c r="NDK14"/>
      <c r="NDL14"/>
      <c r="NDM14"/>
      <c r="NDN14"/>
      <c r="NDO14"/>
      <c r="NDP14"/>
      <c r="NDQ14"/>
      <c r="NDR14"/>
      <c r="NDS14"/>
      <c r="NDT14"/>
      <c r="NDU14"/>
      <c r="NDV14"/>
      <c r="NDW14"/>
      <c r="NDX14"/>
      <c r="NDY14"/>
      <c r="NDZ14"/>
      <c r="NEA14"/>
      <c r="NEB14"/>
      <c r="NEC14"/>
      <c r="NED14"/>
      <c r="NEE14"/>
      <c r="NEF14"/>
      <c r="NEG14"/>
      <c r="NEH14"/>
      <c r="NEI14"/>
      <c r="NEJ14"/>
      <c r="NEK14"/>
      <c r="NEL14"/>
      <c r="NEM14"/>
      <c r="NEN14"/>
      <c r="NEO14"/>
      <c r="NEP14"/>
      <c r="NEQ14"/>
      <c r="NER14"/>
      <c r="NES14"/>
      <c r="NET14"/>
      <c r="NEU14"/>
      <c r="NEV14"/>
      <c r="NEW14"/>
      <c r="NEX14"/>
      <c r="NEY14"/>
      <c r="NEZ14"/>
      <c r="NFA14"/>
      <c r="NFB14"/>
      <c r="NFC14"/>
      <c r="NFD14"/>
      <c r="NFE14"/>
      <c r="NFF14"/>
      <c r="NFG14"/>
      <c r="NFH14"/>
      <c r="NFI14"/>
      <c r="NFJ14"/>
      <c r="NFK14"/>
      <c r="NFL14"/>
      <c r="NFM14"/>
      <c r="NFN14"/>
      <c r="NFO14"/>
      <c r="NFP14"/>
      <c r="NFQ14"/>
      <c r="NFR14"/>
      <c r="NFS14"/>
      <c r="NFT14"/>
      <c r="NFU14"/>
      <c r="NFV14"/>
      <c r="NFW14"/>
      <c r="NFX14"/>
      <c r="NFY14"/>
      <c r="NFZ14"/>
      <c r="NGA14"/>
      <c r="NGB14"/>
      <c r="NGC14"/>
      <c r="NGD14"/>
      <c r="NGE14"/>
      <c r="NGF14"/>
      <c r="NGG14"/>
      <c r="NGH14"/>
      <c r="NGI14"/>
      <c r="NGJ14"/>
      <c r="NGK14"/>
      <c r="NGL14"/>
      <c r="NGM14"/>
      <c r="NGN14"/>
      <c r="NGO14"/>
      <c r="NGP14"/>
      <c r="NGQ14"/>
      <c r="NGR14"/>
      <c r="NGS14"/>
      <c r="NGT14"/>
      <c r="NGU14"/>
      <c r="NGV14"/>
      <c r="NGW14"/>
      <c r="NGX14"/>
      <c r="NGY14"/>
      <c r="NGZ14"/>
      <c r="NHA14"/>
      <c r="NHB14"/>
      <c r="NHC14"/>
      <c r="NHD14"/>
      <c r="NHE14"/>
      <c r="NHF14"/>
      <c r="NHG14"/>
      <c r="NHH14"/>
      <c r="NHI14"/>
      <c r="NHJ14"/>
      <c r="NHK14"/>
      <c r="NHL14"/>
      <c r="NHM14"/>
      <c r="NHN14"/>
      <c r="NHO14"/>
      <c r="NHP14"/>
      <c r="NHQ14"/>
      <c r="NHR14"/>
      <c r="NHS14"/>
      <c r="NHT14"/>
      <c r="NHU14"/>
      <c r="NHV14"/>
      <c r="NHW14"/>
      <c r="NHX14"/>
      <c r="NHY14"/>
      <c r="NHZ14"/>
      <c r="NIA14"/>
      <c r="NIB14"/>
      <c r="NIC14"/>
      <c r="NID14"/>
      <c r="NIE14"/>
      <c r="NIF14"/>
      <c r="NIG14"/>
      <c r="NIH14"/>
      <c r="NII14"/>
      <c r="NIJ14"/>
      <c r="NIK14"/>
      <c r="NIL14"/>
      <c r="NIM14"/>
      <c r="NIN14"/>
      <c r="NIO14"/>
      <c r="NIP14"/>
      <c r="NIQ14"/>
      <c r="NIR14"/>
      <c r="NIS14"/>
      <c r="NIT14"/>
      <c r="NIU14"/>
      <c r="NIV14"/>
      <c r="NIW14"/>
      <c r="NIX14"/>
      <c r="NIY14"/>
      <c r="NIZ14"/>
      <c r="NJA14"/>
      <c r="NJB14"/>
      <c r="NJC14"/>
      <c r="NJD14"/>
      <c r="NJE14"/>
      <c r="NJF14"/>
      <c r="NJG14"/>
      <c r="NJH14"/>
      <c r="NJI14"/>
      <c r="NJJ14"/>
      <c r="NJK14"/>
      <c r="NJL14"/>
      <c r="NJM14"/>
      <c r="NJN14"/>
      <c r="NJO14"/>
      <c r="NJP14"/>
      <c r="NJQ14"/>
      <c r="NJR14"/>
      <c r="NJS14"/>
      <c r="NJT14"/>
      <c r="NJU14"/>
      <c r="NJV14"/>
      <c r="NJW14"/>
      <c r="NJX14"/>
      <c r="NJY14"/>
      <c r="NJZ14"/>
      <c r="NKA14"/>
      <c r="NKB14"/>
      <c r="NKC14"/>
      <c r="NKD14"/>
      <c r="NKE14"/>
      <c r="NKF14"/>
      <c r="NKG14"/>
      <c r="NKH14"/>
      <c r="NKI14"/>
      <c r="NKJ14"/>
      <c r="NKK14"/>
      <c r="NKL14"/>
      <c r="NKM14"/>
      <c r="NKN14"/>
      <c r="NKO14"/>
      <c r="NKP14"/>
      <c r="NKQ14"/>
      <c r="NKR14"/>
      <c r="NKS14"/>
      <c r="NKT14"/>
      <c r="NKU14"/>
      <c r="NKV14"/>
      <c r="NKW14"/>
      <c r="NKX14"/>
      <c r="NKY14"/>
      <c r="NKZ14"/>
      <c r="NLA14"/>
      <c r="NLB14"/>
      <c r="NLC14"/>
      <c r="NLD14"/>
      <c r="NLE14"/>
      <c r="NLF14"/>
      <c r="NLG14"/>
      <c r="NLH14"/>
      <c r="NLI14"/>
      <c r="NLJ14"/>
      <c r="NLK14"/>
      <c r="NLL14"/>
      <c r="NLM14"/>
      <c r="NLN14"/>
      <c r="NLO14"/>
      <c r="NLP14"/>
      <c r="NLQ14"/>
      <c r="NLR14"/>
      <c r="NLS14"/>
      <c r="NLT14"/>
      <c r="NLU14"/>
      <c r="NLV14"/>
      <c r="NLW14"/>
      <c r="NLX14"/>
      <c r="NLY14"/>
      <c r="NLZ14"/>
      <c r="NMA14"/>
      <c r="NMB14"/>
      <c r="NMC14"/>
      <c r="NMD14"/>
      <c r="NME14"/>
      <c r="NMF14"/>
      <c r="NMG14"/>
      <c r="NMH14"/>
      <c r="NMI14"/>
      <c r="NMJ14"/>
      <c r="NMK14"/>
      <c r="NML14"/>
      <c r="NMM14"/>
      <c r="NMN14"/>
      <c r="NMO14"/>
      <c r="NMP14"/>
      <c r="NMQ14"/>
      <c r="NMR14"/>
      <c r="NMS14"/>
      <c r="NMT14"/>
      <c r="NMU14"/>
      <c r="NMV14"/>
      <c r="NMW14"/>
      <c r="NMX14"/>
      <c r="NMY14"/>
      <c r="NMZ14"/>
      <c r="NNA14"/>
      <c r="NNB14"/>
      <c r="NNC14"/>
      <c r="NND14"/>
      <c r="NNE14"/>
      <c r="NNF14"/>
      <c r="NNG14"/>
      <c r="NNH14"/>
      <c r="NNI14"/>
      <c r="NNJ14"/>
      <c r="NNK14"/>
      <c r="NNL14"/>
      <c r="NNM14"/>
      <c r="NNN14"/>
      <c r="NNO14"/>
      <c r="NNP14"/>
      <c r="NNQ14"/>
      <c r="NNR14"/>
      <c r="NNS14"/>
      <c r="NNT14"/>
      <c r="NNU14"/>
      <c r="NNV14"/>
      <c r="NNW14"/>
      <c r="NNX14"/>
      <c r="NNY14"/>
      <c r="NNZ14"/>
      <c r="NOA14"/>
      <c r="NOB14"/>
      <c r="NOC14"/>
      <c r="NOD14"/>
      <c r="NOE14"/>
      <c r="NOF14"/>
      <c r="NOG14"/>
      <c r="NOH14"/>
      <c r="NOI14"/>
      <c r="NOJ14"/>
      <c r="NOK14"/>
      <c r="NOL14"/>
      <c r="NOM14"/>
      <c r="NON14"/>
      <c r="NOO14"/>
      <c r="NOP14"/>
      <c r="NOQ14"/>
      <c r="NOR14"/>
      <c r="NOS14"/>
      <c r="NOT14"/>
      <c r="NOU14"/>
      <c r="NOV14"/>
      <c r="NOW14"/>
      <c r="NOX14"/>
      <c r="NOY14"/>
      <c r="NOZ14"/>
      <c r="NPA14"/>
      <c r="NPB14"/>
      <c r="NPC14"/>
      <c r="NPD14"/>
      <c r="NPE14"/>
      <c r="NPF14"/>
      <c r="NPG14"/>
      <c r="NPH14"/>
      <c r="NPI14"/>
      <c r="NPJ14"/>
      <c r="NPK14"/>
      <c r="NPL14"/>
      <c r="NPM14"/>
      <c r="NPN14"/>
      <c r="NPO14"/>
      <c r="NPP14"/>
      <c r="NPQ14"/>
      <c r="NPR14"/>
      <c r="NPS14"/>
      <c r="NPT14"/>
      <c r="NPU14"/>
      <c r="NPV14"/>
      <c r="NPW14"/>
      <c r="NPX14"/>
      <c r="NPY14"/>
      <c r="NPZ14"/>
      <c r="NQA14"/>
      <c r="NQB14"/>
      <c r="NQC14"/>
      <c r="NQD14"/>
      <c r="NQE14"/>
      <c r="NQF14"/>
      <c r="NQG14"/>
      <c r="NQH14"/>
      <c r="NQI14"/>
      <c r="NQJ14"/>
      <c r="NQK14"/>
      <c r="NQL14"/>
      <c r="NQM14"/>
      <c r="NQN14"/>
      <c r="NQO14"/>
      <c r="NQP14"/>
      <c r="NQQ14"/>
      <c r="NQR14"/>
      <c r="NQS14"/>
      <c r="NQT14"/>
      <c r="NQU14"/>
      <c r="NQV14"/>
      <c r="NQW14"/>
      <c r="NQX14"/>
      <c r="NQY14"/>
      <c r="NQZ14"/>
      <c r="NRA14"/>
      <c r="NRB14"/>
      <c r="NRC14"/>
      <c r="NRD14"/>
      <c r="NRE14"/>
      <c r="NRF14"/>
      <c r="NRG14"/>
      <c r="NRH14"/>
      <c r="NRI14"/>
      <c r="NRJ14"/>
      <c r="NRK14"/>
      <c r="NRL14"/>
      <c r="NRM14"/>
      <c r="NRN14"/>
      <c r="NRO14"/>
      <c r="NRP14"/>
      <c r="NRQ14"/>
      <c r="NRR14"/>
      <c r="NRS14"/>
      <c r="NRT14"/>
      <c r="NRU14"/>
      <c r="NRV14"/>
      <c r="NRW14"/>
      <c r="NRX14"/>
      <c r="NRY14"/>
      <c r="NRZ14"/>
      <c r="NSA14"/>
      <c r="NSB14"/>
      <c r="NSC14"/>
      <c r="NSD14"/>
      <c r="NSE14"/>
      <c r="NSF14"/>
      <c r="NSG14"/>
      <c r="NSH14"/>
      <c r="NSI14"/>
      <c r="NSJ14"/>
      <c r="NSK14"/>
      <c r="NSL14"/>
      <c r="NSM14"/>
      <c r="NSN14"/>
      <c r="NSO14"/>
      <c r="NSP14"/>
      <c r="NSQ14"/>
      <c r="NSR14"/>
      <c r="NSS14"/>
      <c r="NST14"/>
      <c r="NSU14"/>
      <c r="NSV14"/>
      <c r="NSW14"/>
      <c r="NSX14"/>
      <c r="NSY14"/>
      <c r="NSZ14"/>
      <c r="NTA14"/>
      <c r="NTB14"/>
      <c r="NTC14"/>
      <c r="NTD14"/>
      <c r="NTE14"/>
      <c r="NTF14"/>
      <c r="NTG14"/>
      <c r="NTH14"/>
      <c r="NTI14"/>
      <c r="NTJ14"/>
      <c r="NTK14"/>
      <c r="NTL14"/>
      <c r="NTM14"/>
      <c r="NTN14"/>
      <c r="NTO14"/>
      <c r="NTP14"/>
      <c r="NTQ14"/>
      <c r="NTR14"/>
      <c r="NTS14"/>
      <c r="NTT14"/>
      <c r="NTU14"/>
      <c r="NTV14"/>
      <c r="NTW14"/>
      <c r="NTX14"/>
      <c r="NTY14"/>
      <c r="NTZ14"/>
      <c r="NUA14"/>
      <c r="NUB14"/>
      <c r="NUC14"/>
      <c r="NUD14"/>
      <c r="NUE14"/>
      <c r="NUF14"/>
      <c r="NUG14"/>
      <c r="NUH14"/>
      <c r="NUI14"/>
      <c r="NUJ14"/>
      <c r="NUK14"/>
      <c r="NUL14"/>
      <c r="NUM14"/>
      <c r="NUN14"/>
      <c r="NUO14"/>
      <c r="NUP14"/>
      <c r="NUQ14"/>
      <c r="NUR14"/>
      <c r="NUS14"/>
      <c r="NUT14"/>
      <c r="NUU14"/>
      <c r="NUV14"/>
      <c r="NUW14"/>
      <c r="NUX14"/>
      <c r="NUY14"/>
      <c r="NUZ14"/>
      <c r="NVA14"/>
      <c r="NVB14"/>
      <c r="NVC14"/>
      <c r="NVD14"/>
      <c r="NVE14"/>
      <c r="NVF14"/>
      <c r="NVG14"/>
      <c r="NVH14"/>
      <c r="NVI14"/>
      <c r="NVJ14"/>
      <c r="NVK14"/>
      <c r="NVL14"/>
      <c r="NVM14"/>
      <c r="NVN14"/>
      <c r="NVO14"/>
      <c r="NVP14"/>
      <c r="NVQ14"/>
      <c r="NVR14"/>
      <c r="NVS14"/>
      <c r="NVT14"/>
      <c r="NVU14"/>
      <c r="NVV14"/>
      <c r="NVW14"/>
      <c r="NVX14"/>
      <c r="NVY14"/>
      <c r="NVZ14"/>
      <c r="NWA14"/>
      <c r="NWB14"/>
      <c r="NWC14"/>
      <c r="NWD14"/>
      <c r="NWE14"/>
      <c r="NWF14"/>
      <c r="NWG14"/>
      <c r="NWH14"/>
      <c r="NWI14"/>
      <c r="NWJ14"/>
      <c r="NWK14"/>
      <c r="NWL14"/>
      <c r="NWM14"/>
      <c r="NWN14"/>
      <c r="NWO14"/>
      <c r="NWP14"/>
      <c r="NWQ14"/>
      <c r="NWR14"/>
      <c r="NWS14"/>
      <c r="NWT14"/>
      <c r="NWU14"/>
      <c r="NWV14"/>
      <c r="NWW14"/>
      <c r="NWX14"/>
      <c r="NWY14"/>
      <c r="NWZ14"/>
      <c r="NXA14"/>
      <c r="NXB14"/>
      <c r="NXC14"/>
      <c r="NXD14"/>
      <c r="NXE14"/>
      <c r="NXF14"/>
      <c r="NXG14"/>
      <c r="NXH14"/>
      <c r="NXI14"/>
      <c r="NXJ14"/>
      <c r="NXK14"/>
      <c r="NXL14"/>
      <c r="NXM14"/>
      <c r="NXN14"/>
      <c r="NXO14"/>
      <c r="NXP14"/>
      <c r="NXQ14"/>
      <c r="NXR14"/>
      <c r="NXS14"/>
      <c r="NXT14"/>
      <c r="NXU14"/>
      <c r="NXV14"/>
      <c r="NXW14"/>
      <c r="NXX14"/>
      <c r="NXY14"/>
      <c r="NXZ14"/>
      <c r="NYA14"/>
      <c r="NYB14"/>
      <c r="NYC14"/>
      <c r="NYD14"/>
      <c r="NYE14"/>
      <c r="NYF14"/>
      <c r="NYG14"/>
      <c r="NYH14"/>
      <c r="NYI14"/>
      <c r="NYJ14"/>
      <c r="NYK14"/>
      <c r="NYL14"/>
      <c r="NYM14"/>
      <c r="NYN14"/>
      <c r="NYO14"/>
      <c r="NYP14"/>
      <c r="NYQ14"/>
      <c r="NYR14"/>
      <c r="NYS14"/>
      <c r="NYT14"/>
      <c r="NYU14"/>
      <c r="NYV14"/>
      <c r="NYW14"/>
      <c r="NYX14"/>
      <c r="NYY14"/>
      <c r="NYZ14"/>
      <c r="NZA14"/>
      <c r="NZB14"/>
      <c r="NZC14"/>
      <c r="NZD14"/>
      <c r="NZE14"/>
      <c r="NZF14"/>
      <c r="NZG14"/>
      <c r="NZH14"/>
      <c r="NZI14"/>
      <c r="NZJ14"/>
      <c r="NZK14"/>
      <c r="NZL14"/>
      <c r="NZM14"/>
      <c r="NZN14"/>
      <c r="NZO14"/>
      <c r="NZP14"/>
      <c r="NZQ14"/>
      <c r="NZR14"/>
      <c r="NZS14"/>
      <c r="NZT14"/>
      <c r="NZU14"/>
      <c r="NZV14"/>
      <c r="NZW14"/>
      <c r="NZX14"/>
      <c r="NZY14"/>
      <c r="NZZ14"/>
      <c r="OAA14"/>
      <c r="OAB14"/>
      <c r="OAC14"/>
      <c r="OAD14"/>
      <c r="OAE14"/>
      <c r="OAF14"/>
      <c r="OAG14"/>
      <c r="OAH14"/>
      <c r="OAI14"/>
      <c r="OAJ14"/>
      <c r="OAK14"/>
      <c r="OAL14"/>
      <c r="OAM14"/>
      <c r="OAN14"/>
      <c r="OAO14"/>
      <c r="OAP14"/>
      <c r="OAQ14"/>
      <c r="OAR14"/>
      <c r="OAS14"/>
      <c r="OAT14"/>
      <c r="OAU14"/>
      <c r="OAV14"/>
      <c r="OAW14"/>
      <c r="OAX14"/>
      <c r="OAY14"/>
      <c r="OAZ14"/>
      <c r="OBA14"/>
      <c r="OBB14"/>
      <c r="OBC14"/>
      <c r="OBD14"/>
      <c r="OBE14"/>
      <c r="OBF14"/>
      <c r="OBG14"/>
      <c r="OBH14"/>
      <c r="OBI14"/>
      <c r="OBJ14"/>
      <c r="OBK14"/>
      <c r="OBL14"/>
      <c r="OBM14"/>
      <c r="OBN14"/>
      <c r="OBO14"/>
      <c r="OBP14"/>
      <c r="OBQ14"/>
      <c r="OBR14"/>
      <c r="OBS14"/>
      <c r="OBT14"/>
      <c r="OBU14"/>
      <c r="OBV14"/>
      <c r="OBW14"/>
      <c r="OBX14"/>
      <c r="OBY14"/>
      <c r="OBZ14"/>
      <c r="OCA14"/>
      <c r="OCB14"/>
      <c r="OCC14"/>
      <c r="OCD14"/>
      <c r="OCE14"/>
      <c r="OCF14"/>
      <c r="OCG14"/>
      <c r="OCH14"/>
      <c r="OCI14"/>
      <c r="OCJ14"/>
      <c r="OCK14"/>
      <c r="OCL14"/>
      <c r="OCM14"/>
      <c r="OCN14"/>
      <c r="OCO14"/>
      <c r="OCP14"/>
      <c r="OCQ14"/>
      <c r="OCR14"/>
      <c r="OCS14"/>
      <c r="OCT14"/>
      <c r="OCU14"/>
      <c r="OCV14"/>
      <c r="OCW14"/>
      <c r="OCX14"/>
      <c r="OCY14"/>
      <c r="OCZ14"/>
      <c r="ODA14"/>
      <c r="ODB14"/>
      <c r="ODC14"/>
      <c r="ODD14"/>
      <c r="ODE14"/>
      <c r="ODF14"/>
      <c r="ODG14"/>
      <c r="ODH14"/>
      <c r="ODI14"/>
      <c r="ODJ14"/>
      <c r="ODK14"/>
      <c r="ODL14"/>
      <c r="ODM14"/>
      <c r="ODN14"/>
      <c r="ODO14"/>
      <c r="ODP14"/>
      <c r="ODQ14"/>
      <c r="ODR14"/>
      <c r="ODS14"/>
      <c r="ODT14"/>
      <c r="ODU14"/>
      <c r="ODV14"/>
      <c r="ODW14"/>
      <c r="ODX14"/>
      <c r="ODY14"/>
      <c r="ODZ14"/>
      <c r="OEA14"/>
      <c r="OEB14"/>
      <c r="OEC14"/>
      <c r="OED14"/>
      <c r="OEE14"/>
      <c r="OEF14"/>
      <c r="OEG14"/>
      <c r="OEH14"/>
      <c r="OEI14"/>
      <c r="OEJ14"/>
      <c r="OEK14"/>
      <c r="OEL14"/>
      <c r="OEM14"/>
      <c r="OEN14"/>
      <c r="OEO14"/>
      <c r="OEP14"/>
      <c r="OEQ14"/>
      <c r="OER14"/>
      <c r="OES14"/>
      <c r="OET14"/>
      <c r="OEU14"/>
      <c r="OEV14"/>
      <c r="OEW14"/>
      <c r="OEX14"/>
      <c r="OEY14"/>
      <c r="OEZ14"/>
      <c r="OFA14"/>
      <c r="OFB14"/>
      <c r="OFC14"/>
      <c r="OFD14"/>
      <c r="OFE14"/>
      <c r="OFF14"/>
      <c r="OFG14"/>
      <c r="OFH14"/>
      <c r="OFI14"/>
      <c r="OFJ14"/>
      <c r="OFK14"/>
      <c r="OFL14"/>
      <c r="OFM14"/>
      <c r="OFN14"/>
      <c r="OFO14"/>
      <c r="OFP14"/>
      <c r="OFQ14"/>
      <c r="OFR14"/>
      <c r="OFS14"/>
      <c r="OFT14"/>
      <c r="OFU14"/>
      <c r="OFV14"/>
      <c r="OFW14"/>
      <c r="OFX14"/>
      <c r="OFY14"/>
      <c r="OFZ14"/>
      <c r="OGA14"/>
      <c r="OGB14"/>
      <c r="OGC14"/>
      <c r="OGD14"/>
      <c r="OGE14"/>
      <c r="OGF14"/>
      <c r="OGG14"/>
      <c r="OGH14"/>
      <c r="OGI14"/>
      <c r="OGJ14"/>
      <c r="OGK14"/>
      <c r="OGL14"/>
      <c r="OGM14"/>
      <c r="OGN14"/>
      <c r="OGO14"/>
      <c r="OGP14"/>
      <c r="OGQ14"/>
      <c r="OGR14"/>
      <c r="OGS14"/>
      <c r="OGT14"/>
      <c r="OGU14"/>
      <c r="OGV14"/>
      <c r="OGW14"/>
      <c r="OGX14"/>
      <c r="OGY14"/>
      <c r="OGZ14"/>
      <c r="OHA14"/>
      <c r="OHB14"/>
      <c r="OHC14"/>
      <c r="OHD14"/>
      <c r="OHE14"/>
      <c r="OHF14"/>
      <c r="OHG14"/>
      <c r="OHH14"/>
      <c r="OHI14"/>
      <c r="OHJ14"/>
      <c r="OHK14"/>
      <c r="OHL14"/>
      <c r="OHM14"/>
      <c r="OHN14"/>
      <c r="OHO14"/>
      <c r="OHP14"/>
      <c r="OHQ14"/>
      <c r="OHR14"/>
      <c r="OHS14"/>
      <c r="OHT14"/>
      <c r="OHU14"/>
      <c r="OHV14"/>
      <c r="OHW14"/>
      <c r="OHX14"/>
      <c r="OHY14"/>
      <c r="OHZ14"/>
      <c r="OIA14"/>
      <c r="OIB14"/>
      <c r="OIC14"/>
      <c r="OID14"/>
      <c r="OIE14"/>
      <c r="OIF14"/>
      <c r="OIG14"/>
      <c r="OIH14"/>
      <c r="OII14"/>
      <c r="OIJ14"/>
      <c r="OIK14"/>
      <c r="OIL14"/>
    </row>
    <row r="15" spans="1:10386" s="1" customFormat="1" ht="20.100000000000001" customHeight="1" x14ac:dyDescent="0.25">
      <c r="A15" s="25" t="s">
        <v>186</v>
      </c>
      <c r="B15" s="355" t="s">
        <v>95</v>
      </c>
      <c r="C15" s="364">
        <f t="shared" ref="C15:E15" si="23">C10/C8</f>
        <v>0.95523661361900769</v>
      </c>
      <c r="D15" s="364">
        <f t="shared" si="23"/>
        <v>0.95587331448470725</v>
      </c>
      <c r="E15" s="364">
        <f t="shared" si="23"/>
        <v>0.96609793594940396</v>
      </c>
      <c r="F15" s="364">
        <f t="shared" ref="F15:P15" si="24">F10/F8</f>
        <v>0.97525630773791427</v>
      </c>
      <c r="G15" s="364">
        <f t="shared" si="24"/>
        <v>0.98658702528648601</v>
      </c>
      <c r="H15" s="364">
        <f t="shared" si="24"/>
        <v>0.99426355904017427</v>
      </c>
      <c r="I15" s="364">
        <f t="shared" si="24"/>
        <v>1</v>
      </c>
      <c r="J15" s="364">
        <f t="shared" si="24"/>
        <v>1.0113824878432527</v>
      </c>
      <c r="K15" s="364">
        <f t="shared" si="24"/>
        <v>1.0166675798285987</v>
      </c>
      <c r="L15" s="364">
        <f t="shared" si="24"/>
        <v>1.0219704113558656</v>
      </c>
      <c r="M15" s="364">
        <f t="shared" si="24"/>
        <v>1.0321103238574241</v>
      </c>
      <c r="N15" s="364">
        <f t="shared" si="24"/>
        <v>1.0453068329646755</v>
      </c>
      <c r="O15" s="364">
        <f t="shared" si="24"/>
        <v>1.0744142929975347</v>
      </c>
      <c r="P15" s="364">
        <f t="shared" si="24"/>
        <v>1.0887399317770445</v>
      </c>
      <c r="Q15" s="354">
        <v>1.1137809502079168</v>
      </c>
      <c r="R15" s="354">
        <v>1.1494219406145703</v>
      </c>
      <c r="S15" s="354">
        <v>1.1689621136050179</v>
      </c>
      <c r="T15" s="354">
        <v>1.1876655074226983</v>
      </c>
      <c r="U15" s="354">
        <v>1.2066681555414616</v>
      </c>
      <c r="V15" s="354">
        <v>1.225974846030125</v>
      </c>
      <c r="W15" s="354">
        <v>1.2504943429507276</v>
      </c>
      <c r="X15" s="354">
        <v>1.2755042298097421</v>
      </c>
      <c r="Y15" s="354">
        <v>1.301014314405937</v>
      </c>
      <c r="Z15" s="354">
        <v>1.3270346006940557</v>
      </c>
      <c r="AA15" s="354">
        <v>1.3535752927079368</v>
      </c>
      <c r="AB15" s="354">
        <v>1.3806467985620956</v>
      </c>
      <c r="AC15" s="354">
        <v>1.4082597345333376</v>
      </c>
      <c r="AD15" s="354">
        <v>1.4364249292240043</v>
      </c>
      <c r="AE15" s="354">
        <v>1.4651534278084843</v>
      </c>
      <c r="AF15" s="354">
        <v>1.4944564963646541</v>
      </c>
      <c r="AG15" s="354">
        <v>1.5243456262919473</v>
      </c>
      <c r="AH15" s="354">
        <v>1.5548325388177862</v>
      </c>
      <c r="AI15" s="354">
        <v>1.5859291895941419</v>
      </c>
      <c r="AJ15" s="354">
        <v>1.6176477733860248</v>
      </c>
      <c r="AK15" s="354">
        <v>1.6500007288537453</v>
      </c>
      <c r="AL15" s="354">
        <v>1.6830007434308203</v>
      </c>
      <c r="AM15" s="354">
        <v>1.7166607582994367</v>
      </c>
      <c r="AN15" s="354">
        <v>1.7509939734654254</v>
      </c>
      <c r="AO15" s="354">
        <v>1.786013852934734</v>
      </c>
      <c r="AP15" s="354">
        <v>1.8217341299934287</v>
      </c>
      <c r="AQ15" s="354">
        <v>1.8581688125932974</v>
      </c>
      <c r="AR15" s="354">
        <v>1.8953321888451633</v>
      </c>
      <c r="AS15" s="354">
        <v>1.9332388326220666</v>
      </c>
      <c r="AT15" s="354">
        <v>1.9719036092745079</v>
      </c>
      <c r="AU15" s="354">
        <v>2.011341681459998</v>
      </c>
      <c r="AV15" s="354">
        <v>2.051568515089198</v>
      </c>
      <c r="AW15" s="354">
        <v>2.0925998853909822</v>
      </c>
      <c r="AX15" s="354">
        <v>2.134451883098802</v>
      </c>
      <c r="AY15" s="354">
        <v>2.1771409207607779</v>
      </c>
      <c r="AZ15" s="354">
        <v>2.2206837391759935</v>
      </c>
      <c r="BA15" s="354">
        <v>2.2650974139595133</v>
      </c>
      <c r="BB15" s="354">
        <v>2.3103993622387033</v>
      </c>
      <c r="BC15" s="354">
        <v>2.3566073494834776</v>
      </c>
      <c r="BD15" s="354">
        <v>2.4037394964731473</v>
      </c>
      <c r="BE15" s="354">
        <v>2.4518142864026102</v>
      </c>
      <c r="BF15" s="354">
        <v>2.5008505721306626</v>
      </c>
      <c r="BG15" s="354">
        <v>2.5508675835732761</v>
      </c>
      <c r="BH15" s="354">
        <v>2.6018849352447417</v>
      </c>
      <c r="BI15" s="354">
        <v>2.6539226339496365</v>
      </c>
      <c r="BJ15" s="354">
        <v>2.7070010866286291</v>
      </c>
      <c r="BK15" s="354">
        <v>2.7611411083612016</v>
      </c>
      <c r="BL15" s="354">
        <v>2.8163639305284258</v>
      </c>
      <c r="BM15" s="354">
        <v>2.8726912091389942</v>
      </c>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c r="NE15"/>
      <c r="NF15"/>
      <c r="NG15"/>
      <c r="NH15"/>
      <c r="NI15"/>
      <c r="NJ15"/>
      <c r="NK15"/>
      <c r="NL15"/>
      <c r="NM15"/>
      <c r="NN15"/>
      <c r="NO15"/>
      <c r="NP15"/>
      <c r="NQ15"/>
      <c r="NR15"/>
      <c r="NS15"/>
      <c r="NT15"/>
      <c r="NU15"/>
      <c r="NV15"/>
      <c r="NW15"/>
      <c r="NX15"/>
      <c r="NY15"/>
      <c r="NZ15"/>
      <c r="OA15"/>
      <c r="OB15"/>
      <c r="OC15"/>
      <c r="OD15"/>
      <c r="OE15"/>
      <c r="OF15"/>
      <c r="OG15"/>
      <c r="OH15"/>
      <c r="OI15"/>
      <c r="OJ15"/>
      <c r="OK15"/>
      <c r="OL15"/>
      <c r="OM15"/>
      <c r="ON15"/>
      <c r="OO15"/>
      <c r="OP15"/>
      <c r="OQ15"/>
      <c r="OR15"/>
      <c r="OS15"/>
      <c r="OT15"/>
      <c r="OU15"/>
      <c r="OV15"/>
      <c r="OW15"/>
      <c r="OX15"/>
      <c r="OY15"/>
      <c r="OZ15"/>
      <c r="PA15"/>
      <c r="PB15"/>
      <c r="PC15"/>
      <c r="PD15"/>
      <c r="PE15"/>
      <c r="PF15"/>
      <c r="PG15"/>
      <c r="PH15"/>
      <c r="PI15"/>
      <c r="PJ15"/>
      <c r="PK15"/>
      <c r="PL15"/>
      <c r="PM15"/>
      <c r="PN15"/>
      <c r="PO15"/>
      <c r="PP15"/>
      <c r="PQ15"/>
      <c r="PR15"/>
      <c r="PS15"/>
      <c r="PT15"/>
      <c r="PU15"/>
      <c r="PV15"/>
      <c r="PW15"/>
      <c r="PX15"/>
      <c r="PY15"/>
      <c r="PZ15"/>
      <c r="QA15"/>
      <c r="QB15"/>
      <c r="QC15"/>
      <c r="QD15"/>
      <c r="QE15"/>
      <c r="QF15"/>
      <c r="QG15"/>
      <c r="QH15"/>
      <c r="QI15"/>
      <c r="QJ15"/>
      <c r="QK15"/>
      <c r="QL15"/>
      <c r="QM15"/>
      <c r="QN15"/>
      <c r="QO15"/>
      <c r="QP15"/>
      <c r="QQ15"/>
      <c r="QR15"/>
      <c r="QS15"/>
      <c r="QT15"/>
      <c r="QU15"/>
      <c r="QV15"/>
      <c r="QW15"/>
      <c r="QX15"/>
      <c r="QY15"/>
      <c r="QZ15"/>
      <c r="RA15"/>
      <c r="RB15"/>
      <c r="RC15"/>
      <c r="RD15"/>
      <c r="RE15"/>
      <c r="RF15"/>
      <c r="RG15"/>
      <c r="RH15"/>
      <c r="RI15"/>
      <c r="RJ15"/>
      <c r="RK15"/>
      <c r="RL15"/>
      <c r="RM15"/>
      <c r="RN15"/>
      <c r="RO15"/>
      <c r="RP15"/>
      <c r="RQ15"/>
      <c r="RR15"/>
      <c r="RS15"/>
      <c r="RT15"/>
      <c r="RU15"/>
      <c r="RV15"/>
      <c r="RW15"/>
      <c r="RX15"/>
      <c r="RY15"/>
      <c r="RZ15"/>
      <c r="SA15"/>
      <c r="SB15"/>
      <c r="SC15"/>
      <c r="SD15"/>
      <c r="SE15"/>
      <c r="SF15"/>
      <c r="SG15"/>
      <c r="SH15"/>
      <c r="SI15"/>
      <c r="SJ15"/>
      <c r="SK15"/>
      <c r="SL15"/>
      <c r="SM15"/>
      <c r="SN15"/>
      <c r="SO15"/>
      <c r="SP15"/>
      <c r="SQ15"/>
      <c r="SR15"/>
      <c r="SS15"/>
      <c r="ST15"/>
      <c r="SU15"/>
      <c r="SV15"/>
      <c r="SW15"/>
      <c r="SX15"/>
      <c r="SY15"/>
      <c r="SZ15"/>
      <c r="TA15"/>
      <c r="TB15"/>
      <c r="TC15"/>
      <c r="TD15"/>
      <c r="TE15"/>
      <c r="TF15"/>
      <c r="TG15"/>
      <c r="TH15"/>
      <c r="TI15"/>
      <c r="TJ15"/>
      <c r="TK15"/>
      <c r="TL15"/>
      <c r="TM15"/>
      <c r="TN15"/>
      <c r="TO15"/>
      <c r="TP15"/>
      <c r="TQ15"/>
      <c r="TR15"/>
      <c r="TS15"/>
      <c r="TT15"/>
      <c r="TU15"/>
      <c r="TV15"/>
      <c r="TW15"/>
      <c r="TX15"/>
      <c r="TY15"/>
      <c r="TZ15"/>
      <c r="UA15"/>
      <c r="UB15"/>
      <c r="UC15"/>
      <c r="UD15"/>
      <c r="UE15"/>
      <c r="UF15"/>
      <c r="UG15"/>
      <c r="UH15"/>
      <c r="UI15"/>
      <c r="UJ15"/>
      <c r="UK15"/>
      <c r="UL15"/>
      <c r="UM15"/>
      <c r="UN15"/>
      <c r="UO15"/>
      <c r="UP15"/>
      <c r="UQ15"/>
      <c r="UR15"/>
      <c r="US15"/>
      <c r="UT15"/>
      <c r="UU15"/>
      <c r="UV15"/>
      <c r="UW15"/>
      <c r="UX15"/>
      <c r="UY15"/>
      <c r="UZ15"/>
      <c r="VA15"/>
      <c r="VB15"/>
      <c r="VC15"/>
      <c r="VD15"/>
      <c r="VE15"/>
      <c r="VF15"/>
      <c r="VG15"/>
      <c r="VH15"/>
      <c r="VI15"/>
      <c r="VJ15"/>
      <c r="VK15"/>
      <c r="VL15"/>
      <c r="VM15"/>
      <c r="VN15"/>
      <c r="VO15"/>
      <c r="VP15"/>
      <c r="VQ15"/>
      <c r="VR15"/>
      <c r="VS15"/>
      <c r="VT15"/>
      <c r="VU15"/>
      <c r="VV15"/>
      <c r="VW15"/>
      <c r="VX15"/>
      <c r="VY15"/>
      <c r="VZ15"/>
      <c r="WA15"/>
      <c r="WB15"/>
      <c r="WC15"/>
      <c r="WD15"/>
      <c r="WE15"/>
      <c r="WF15"/>
      <c r="WG15"/>
      <c r="WH15"/>
      <c r="WI15"/>
      <c r="WJ15"/>
      <c r="WK15"/>
      <c r="WL15"/>
      <c r="WM15"/>
      <c r="WN15"/>
      <c r="WO15"/>
      <c r="WP15"/>
      <c r="WQ15"/>
      <c r="WR15"/>
      <c r="WS15"/>
      <c r="WT15"/>
      <c r="WU15"/>
      <c r="WV15"/>
      <c r="WW15"/>
      <c r="WX15"/>
      <c r="WY15"/>
      <c r="WZ15"/>
      <c r="XA15"/>
      <c r="XB15"/>
      <c r="XC15"/>
      <c r="XD15"/>
      <c r="XE15"/>
      <c r="XF15"/>
      <c r="XG15"/>
      <c r="XH15"/>
      <c r="XI15"/>
      <c r="XJ15"/>
      <c r="XK15"/>
      <c r="XL15"/>
      <c r="XM15"/>
      <c r="XN15"/>
      <c r="XO15"/>
      <c r="XP15"/>
      <c r="XQ15"/>
      <c r="XR15"/>
      <c r="XS15"/>
      <c r="XT15"/>
      <c r="XU15"/>
      <c r="XV15"/>
      <c r="XW15"/>
      <c r="XX15"/>
      <c r="XY15"/>
      <c r="XZ15"/>
      <c r="YA15"/>
      <c r="YB15"/>
      <c r="YC15"/>
      <c r="YD15"/>
      <c r="YE15"/>
      <c r="YF15"/>
      <c r="YG15"/>
      <c r="YH15"/>
      <c r="YI15"/>
      <c r="YJ15"/>
      <c r="YK15"/>
      <c r="YL15"/>
      <c r="YM15"/>
      <c r="YN15"/>
      <c r="YO15"/>
      <c r="YP15"/>
      <c r="YQ15"/>
      <c r="YR15"/>
      <c r="YS15"/>
      <c r="YT15"/>
      <c r="YU15"/>
      <c r="YV15"/>
      <c r="YW15"/>
      <c r="YX15"/>
      <c r="YY15"/>
      <c r="YZ15"/>
      <c r="ZA15"/>
      <c r="ZB15"/>
      <c r="ZC15"/>
      <c r="ZD15"/>
      <c r="ZE15"/>
      <c r="ZF15"/>
      <c r="ZG15"/>
      <c r="ZH15"/>
      <c r="ZI15"/>
      <c r="ZJ15"/>
      <c r="ZK15"/>
      <c r="ZL15"/>
      <c r="ZM15"/>
      <c r="ZN15"/>
      <c r="ZO15"/>
      <c r="ZP15"/>
      <c r="ZQ15"/>
      <c r="ZR15"/>
      <c r="ZS15"/>
      <c r="ZT15"/>
      <c r="ZU15"/>
      <c r="ZV15"/>
      <c r="ZW15"/>
      <c r="ZX15"/>
      <c r="ZY15"/>
      <c r="ZZ15"/>
      <c r="AAA15"/>
      <c r="AAB15"/>
      <c r="AAC15"/>
      <c r="AAD15"/>
      <c r="AAE15"/>
      <c r="AAF15"/>
      <c r="AAG15"/>
      <c r="AAH15"/>
      <c r="AAI15"/>
      <c r="AAJ15"/>
      <c r="AAK15"/>
      <c r="AAL15"/>
      <c r="AAM15"/>
      <c r="AAN15"/>
      <c r="AAO15"/>
      <c r="AAP15"/>
      <c r="AAQ15"/>
      <c r="AAR15"/>
      <c r="AAS15"/>
      <c r="AAT15"/>
      <c r="AAU15"/>
      <c r="AAV15"/>
      <c r="AAW15"/>
      <c r="AAX15"/>
      <c r="AAY15"/>
      <c r="AAZ15"/>
      <c r="ABA15"/>
      <c r="ABB15"/>
      <c r="ABC15"/>
      <c r="ABD15"/>
      <c r="ABE15"/>
      <c r="ABF15"/>
      <c r="ABG15"/>
      <c r="ABH15"/>
      <c r="ABI15"/>
      <c r="ABJ15"/>
      <c r="ABK15"/>
      <c r="ABL15"/>
      <c r="ABM15"/>
      <c r="ABN15"/>
      <c r="ABO15"/>
      <c r="ABP15"/>
      <c r="ABQ15"/>
      <c r="ABR15"/>
      <c r="ABS15"/>
      <c r="ABT15"/>
      <c r="ABU15"/>
      <c r="ABV15"/>
      <c r="ABW15"/>
      <c r="ABX15"/>
      <c r="ABY15"/>
      <c r="ABZ15"/>
      <c r="ACA15"/>
      <c r="ACB15"/>
      <c r="ACC15"/>
      <c r="ACD15"/>
      <c r="ACE15"/>
      <c r="ACF15"/>
      <c r="ACG15"/>
      <c r="ACH15"/>
      <c r="ACI15"/>
      <c r="ACJ15"/>
      <c r="ACK15"/>
      <c r="ACL15"/>
      <c r="ACM15"/>
      <c r="ACN15"/>
      <c r="ACO15"/>
      <c r="ACP15"/>
      <c r="ACQ15"/>
      <c r="ACR15"/>
      <c r="ACS15"/>
      <c r="ACT15"/>
      <c r="ACU15"/>
      <c r="ACV15"/>
      <c r="ACW15"/>
      <c r="ACX15"/>
      <c r="ACY15"/>
      <c r="ACZ15"/>
      <c r="ADA15"/>
      <c r="ADB15"/>
      <c r="ADC15"/>
      <c r="ADD15"/>
      <c r="ADE15"/>
      <c r="ADF15"/>
      <c r="ADG15"/>
      <c r="ADH15"/>
      <c r="ADI15"/>
      <c r="ADJ15"/>
      <c r="ADK15"/>
      <c r="ADL15"/>
      <c r="ADM15"/>
      <c r="ADN15"/>
      <c r="ADO15"/>
      <c r="ADP15"/>
      <c r="ADQ15"/>
      <c r="ADR15"/>
      <c r="ADS15"/>
      <c r="ADT15"/>
      <c r="ADU15"/>
      <c r="ADV15"/>
      <c r="ADW15"/>
      <c r="ADX15"/>
      <c r="ADY15"/>
      <c r="ADZ15"/>
      <c r="AEA15"/>
      <c r="AEB15"/>
      <c r="AEC15"/>
      <c r="AED15"/>
      <c r="AEE15"/>
      <c r="AEF15"/>
      <c r="AEG15"/>
      <c r="AEH15"/>
      <c r="AEI15"/>
      <c r="AEJ15"/>
      <c r="AEK15"/>
      <c r="AEL15"/>
      <c r="AEM15"/>
      <c r="AEN15"/>
      <c r="AEO15"/>
      <c r="AEP15"/>
      <c r="AEQ15"/>
      <c r="AER15"/>
      <c r="AES15"/>
      <c r="AET15"/>
      <c r="AEU15"/>
      <c r="AEV15"/>
      <c r="AEW15"/>
      <c r="AEX15"/>
      <c r="AEY15"/>
      <c r="AEZ15"/>
      <c r="AFA15"/>
      <c r="AFB15"/>
      <c r="AFC15"/>
      <c r="AFD15"/>
      <c r="AFE15"/>
      <c r="AFF15"/>
      <c r="AFG15"/>
      <c r="AFH15"/>
      <c r="AFI15"/>
      <c r="AFJ15"/>
      <c r="AFK15"/>
      <c r="AFL15"/>
      <c r="AFM15"/>
      <c r="AFN15"/>
      <c r="AFO15"/>
      <c r="AFP15"/>
      <c r="AFQ15"/>
      <c r="AFR15"/>
      <c r="AFS15"/>
      <c r="AFT15"/>
      <c r="AFU15"/>
      <c r="AFV15"/>
      <c r="AFW15"/>
      <c r="AFX15"/>
      <c r="AFY15"/>
      <c r="AFZ15"/>
      <c r="AGA15"/>
      <c r="AGB15"/>
      <c r="AGC15"/>
      <c r="AGD15"/>
      <c r="AGE15"/>
      <c r="AGF15"/>
      <c r="AGG15"/>
      <c r="AGH15"/>
      <c r="AGI15"/>
      <c r="AGJ15"/>
      <c r="AGK15"/>
      <c r="AGL15"/>
      <c r="AGM15"/>
      <c r="AGN15"/>
      <c r="AGO15"/>
      <c r="AGP15"/>
      <c r="AGQ15"/>
      <c r="AGR15"/>
      <c r="AGS15"/>
      <c r="AGT15"/>
      <c r="AGU15"/>
      <c r="AGV15"/>
      <c r="AGW15"/>
      <c r="AGX15"/>
      <c r="AGY15"/>
      <c r="AGZ15"/>
      <c r="AHA15"/>
      <c r="AHB15"/>
      <c r="AHC15"/>
      <c r="AHD15"/>
      <c r="AHE15"/>
      <c r="AHF15"/>
      <c r="AHG15"/>
      <c r="AHH15"/>
      <c r="AHI15"/>
      <c r="AHJ15"/>
      <c r="AHK15"/>
      <c r="AHL15"/>
      <c r="AHM15"/>
      <c r="AHN15"/>
      <c r="AHO15"/>
      <c r="AHP15"/>
      <c r="AHQ15"/>
      <c r="AHR15"/>
      <c r="AHS15"/>
      <c r="AHT15"/>
      <c r="AHU15"/>
      <c r="AHV15"/>
      <c r="AHW15"/>
      <c r="AHX15"/>
      <c r="AHY15"/>
      <c r="AHZ15"/>
      <c r="AIA15"/>
      <c r="AIB15"/>
      <c r="AIC15"/>
      <c r="AID15"/>
      <c r="AIE15"/>
      <c r="AIF15"/>
      <c r="AIG15"/>
      <c r="AIH15"/>
      <c r="AII15"/>
      <c r="AIJ15"/>
      <c r="AIK15"/>
      <c r="AIL15"/>
      <c r="AIM15"/>
      <c r="AIN15"/>
      <c r="AIO15"/>
      <c r="AIP15"/>
      <c r="AIQ15"/>
      <c r="AIR15"/>
      <c r="AIS15"/>
      <c r="AIT15"/>
      <c r="AIU15"/>
      <c r="AIV15"/>
      <c r="AIW15"/>
      <c r="AIX15"/>
      <c r="AIY15"/>
      <c r="AIZ15"/>
      <c r="AJA15"/>
      <c r="AJB15"/>
      <c r="AJC15"/>
      <c r="AJD15"/>
      <c r="AJE15"/>
      <c r="AJF15"/>
      <c r="AJG15"/>
      <c r="AJH15"/>
      <c r="AJI15"/>
      <c r="AJJ15"/>
      <c r="AJK15"/>
      <c r="AJL15"/>
      <c r="AJM15"/>
      <c r="AJN15"/>
      <c r="AJO15"/>
      <c r="AJP15"/>
      <c r="AJQ15"/>
      <c r="AJR15"/>
      <c r="AJS15"/>
      <c r="AJT15"/>
      <c r="AJU15"/>
      <c r="AJV15"/>
      <c r="AJW15"/>
      <c r="AJX15"/>
      <c r="AJY15"/>
      <c r="AJZ15"/>
      <c r="AKA15"/>
      <c r="AKB15"/>
      <c r="AKC15"/>
      <c r="AKD15"/>
      <c r="AKE15"/>
      <c r="AKF15"/>
      <c r="AKG15"/>
      <c r="AKH15"/>
      <c r="AKI15"/>
      <c r="AKJ15"/>
      <c r="AKK15"/>
      <c r="AKL15"/>
      <c r="AKM15"/>
      <c r="AKN15"/>
      <c r="AKO15"/>
      <c r="AKP15"/>
      <c r="AKQ15"/>
      <c r="AKR15"/>
      <c r="AKS15"/>
      <c r="AKT15"/>
      <c r="AKU15"/>
      <c r="AKV15"/>
      <c r="AKW15"/>
      <c r="AKX15"/>
      <c r="AKY15"/>
      <c r="AKZ15"/>
      <c r="ALA15"/>
      <c r="ALB15"/>
      <c r="ALC15"/>
      <c r="ALD15"/>
      <c r="ALE15"/>
      <c r="ALF15"/>
      <c r="ALG15"/>
      <c r="ALH15"/>
      <c r="ALI15"/>
      <c r="ALJ15"/>
      <c r="ALK15"/>
      <c r="ALL15"/>
      <c r="ALM15"/>
      <c r="ALN15"/>
      <c r="ALO15"/>
      <c r="ALP15"/>
      <c r="ALQ15"/>
      <c r="ALR15"/>
      <c r="ALS15"/>
      <c r="ALT15"/>
      <c r="ALU15"/>
      <c r="ALV15"/>
      <c r="ALW15"/>
      <c r="ALX15"/>
      <c r="ALY15"/>
      <c r="ALZ15"/>
      <c r="AMA15"/>
      <c r="AMB15"/>
      <c r="AMC15"/>
      <c r="AMD15"/>
      <c r="AME15"/>
      <c r="AMF15"/>
      <c r="AMG15"/>
      <c r="AMH15"/>
      <c r="AMI15"/>
      <c r="AMJ15"/>
      <c r="AMK15"/>
      <c r="AML15"/>
      <c r="AMM15"/>
      <c r="AMN15"/>
      <c r="AMO15"/>
      <c r="AMP15"/>
      <c r="AMQ15"/>
      <c r="AMR15"/>
      <c r="AMS15"/>
      <c r="AMT15"/>
      <c r="AMU15"/>
      <c r="AMV15"/>
      <c r="AMW15"/>
      <c r="AMX15"/>
      <c r="AMY15"/>
      <c r="AMZ15"/>
      <c r="ANA15"/>
      <c r="ANB15"/>
      <c r="ANC15"/>
      <c r="AND15"/>
      <c r="ANE15"/>
      <c r="ANF15"/>
      <c r="ANG15"/>
      <c r="ANH15"/>
      <c r="ANI15"/>
      <c r="ANJ15"/>
      <c r="ANK15"/>
      <c r="ANL15"/>
      <c r="ANM15"/>
      <c r="ANN15"/>
      <c r="ANO15"/>
      <c r="ANP15"/>
      <c r="ANQ15"/>
      <c r="ANR15"/>
      <c r="ANS15"/>
      <c r="ANT15"/>
      <c r="ANU15"/>
      <c r="ANV15"/>
      <c r="ANW15"/>
      <c r="ANX15"/>
      <c r="ANY15"/>
      <c r="ANZ15"/>
      <c r="AOA15"/>
      <c r="AOB15"/>
      <c r="AOC15"/>
      <c r="AOD15"/>
      <c r="AOE15"/>
      <c r="AOF15"/>
      <c r="AOG15"/>
      <c r="AOH15"/>
      <c r="AOI15"/>
      <c r="AOJ15"/>
      <c r="AOK15"/>
      <c r="AOL15"/>
      <c r="AOM15"/>
      <c r="AON15"/>
      <c r="AOO15"/>
      <c r="AOP15"/>
      <c r="AOQ15"/>
      <c r="AOR15"/>
      <c r="AOS15"/>
      <c r="AOT15"/>
      <c r="AOU15"/>
      <c r="AOV15"/>
      <c r="AOW15"/>
      <c r="AOX15"/>
      <c r="AOY15"/>
      <c r="AOZ15"/>
      <c r="APA15"/>
      <c r="APB15"/>
      <c r="APC15"/>
      <c r="APD15"/>
      <c r="APE15"/>
      <c r="APF15"/>
      <c r="APG15"/>
      <c r="APH15"/>
      <c r="API15"/>
      <c r="APJ15"/>
      <c r="APK15"/>
      <c r="APL15"/>
      <c r="APM15"/>
      <c r="APN15"/>
      <c r="APO15"/>
      <c r="APP15"/>
      <c r="APQ15"/>
      <c r="APR15"/>
      <c r="APS15"/>
      <c r="APT15"/>
      <c r="APU15"/>
      <c r="APV15"/>
      <c r="APW15"/>
      <c r="APX15"/>
      <c r="APY15"/>
      <c r="APZ15"/>
      <c r="AQA15"/>
      <c r="AQB15"/>
      <c r="AQC15"/>
      <c r="AQD15"/>
      <c r="AQE15"/>
      <c r="AQF15"/>
      <c r="AQG15"/>
      <c r="AQH15"/>
      <c r="AQI15"/>
      <c r="AQJ15"/>
      <c r="AQK15"/>
      <c r="AQL15"/>
      <c r="AQM15"/>
      <c r="AQN15"/>
      <c r="AQO15"/>
      <c r="AQP15"/>
      <c r="AQQ15"/>
      <c r="AQR15"/>
      <c r="AQS15"/>
      <c r="AQT15"/>
      <c r="AQU15"/>
      <c r="AQV15"/>
      <c r="AQW15"/>
      <c r="AQX15"/>
      <c r="AQY15"/>
      <c r="AQZ15"/>
      <c r="ARA15"/>
      <c r="ARB15"/>
      <c r="ARC15"/>
      <c r="ARD15"/>
      <c r="ARE15"/>
      <c r="ARF15"/>
      <c r="ARG15"/>
      <c r="ARH15"/>
      <c r="ARI15"/>
      <c r="ARJ15"/>
      <c r="ARK15"/>
      <c r="ARL15"/>
      <c r="ARM15"/>
      <c r="ARN15"/>
      <c r="ARO15"/>
      <c r="ARP15"/>
      <c r="ARQ15"/>
      <c r="ARR15"/>
      <c r="ARS15"/>
      <c r="ART15"/>
      <c r="ARU15"/>
      <c r="ARV15"/>
      <c r="ARW15"/>
      <c r="ARX15"/>
      <c r="ARY15"/>
      <c r="ARZ15"/>
      <c r="ASA15"/>
      <c r="ASB15"/>
      <c r="ASC15"/>
      <c r="ASD15"/>
      <c r="ASE15"/>
      <c r="ASF15"/>
      <c r="ASG15"/>
      <c r="ASH15"/>
      <c r="ASI15"/>
      <c r="ASJ15"/>
      <c r="ASK15"/>
      <c r="ASL15"/>
      <c r="ASM15"/>
      <c r="ASN15"/>
      <c r="ASO15"/>
      <c r="ASP15"/>
      <c r="ASQ15"/>
      <c r="ASR15"/>
      <c r="ASS15"/>
      <c r="AST15"/>
      <c r="ASU15"/>
      <c r="ASV15"/>
      <c r="ASW15"/>
      <c r="ASX15"/>
      <c r="ASY15"/>
      <c r="ASZ15"/>
      <c r="ATA15"/>
      <c r="ATB15"/>
      <c r="ATC15"/>
      <c r="ATD15"/>
      <c r="ATE15"/>
      <c r="ATF15"/>
      <c r="ATG15"/>
      <c r="ATH15"/>
      <c r="ATI15"/>
      <c r="ATJ15"/>
      <c r="ATK15"/>
      <c r="ATL15"/>
      <c r="ATM15"/>
      <c r="ATN15"/>
      <c r="ATO15"/>
      <c r="ATP15"/>
      <c r="ATQ15"/>
      <c r="ATR15"/>
      <c r="ATS15"/>
      <c r="ATT15"/>
      <c r="ATU15"/>
      <c r="ATV15"/>
      <c r="ATW15"/>
      <c r="ATX15"/>
      <c r="ATY15"/>
      <c r="ATZ15"/>
      <c r="AUA15"/>
      <c r="AUB15"/>
      <c r="AUC15"/>
      <c r="AUD15"/>
      <c r="AUE15"/>
      <c r="AUF15"/>
      <c r="AUG15"/>
      <c r="AUH15"/>
      <c r="AUI15"/>
      <c r="AUJ15"/>
      <c r="AUK15"/>
      <c r="AUL15"/>
      <c r="AUM15"/>
      <c r="AUN15"/>
      <c r="AUO15"/>
      <c r="AUP15"/>
      <c r="AUQ15"/>
      <c r="AUR15"/>
      <c r="AUS15"/>
      <c r="AUT15"/>
      <c r="AUU15"/>
      <c r="AUV15"/>
      <c r="AUW15"/>
      <c r="AUX15"/>
      <c r="AUY15"/>
      <c r="AUZ15"/>
      <c r="AVA15"/>
      <c r="AVB15"/>
      <c r="AVC15"/>
      <c r="AVD15"/>
      <c r="AVE15"/>
      <c r="AVF15"/>
      <c r="AVG15"/>
      <c r="AVH15"/>
      <c r="AVI15"/>
      <c r="AVJ15"/>
      <c r="AVK15"/>
      <c r="AVL15"/>
      <c r="AVM15"/>
      <c r="AVN15"/>
      <c r="AVO15"/>
      <c r="AVP15"/>
      <c r="AVQ15"/>
      <c r="AVR15"/>
      <c r="AVS15"/>
      <c r="AVT15"/>
      <c r="AVU15"/>
      <c r="AVV15"/>
      <c r="AVW15"/>
      <c r="AVX15"/>
      <c r="AVY15"/>
      <c r="AVZ15"/>
      <c r="AWA15"/>
      <c r="AWB15"/>
      <c r="AWC15"/>
      <c r="AWD15"/>
      <c r="AWE15"/>
      <c r="AWF15"/>
      <c r="AWG15"/>
      <c r="AWH15"/>
      <c r="AWI15"/>
      <c r="AWJ15"/>
      <c r="AWK15"/>
      <c r="AWL15"/>
      <c r="AWM15"/>
      <c r="AWN15"/>
      <c r="AWO15"/>
      <c r="AWP15"/>
      <c r="AWQ15"/>
      <c r="AWR15"/>
      <c r="AWS15"/>
      <c r="AWT15"/>
      <c r="AWU15"/>
      <c r="AWV15"/>
      <c r="AWW15"/>
      <c r="AWX15"/>
      <c r="AWY15"/>
      <c r="AWZ15"/>
      <c r="AXA15"/>
      <c r="AXB15"/>
      <c r="AXC15"/>
      <c r="AXD15"/>
      <c r="AXE15"/>
      <c r="AXF15"/>
      <c r="AXG15"/>
      <c r="AXH15"/>
      <c r="AXI15"/>
      <c r="AXJ15"/>
      <c r="AXK15"/>
      <c r="AXL15"/>
      <c r="AXM15"/>
      <c r="AXN15"/>
      <c r="AXO15"/>
      <c r="AXP15"/>
      <c r="AXQ15"/>
      <c r="AXR15"/>
      <c r="AXS15"/>
      <c r="AXT15"/>
      <c r="AXU15"/>
      <c r="AXV15"/>
      <c r="AXW15"/>
      <c r="AXX15"/>
      <c r="AXY15"/>
      <c r="AXZ15"/>
      <c r="AYA15"/>
      <c r="AYB15"/>
      <c r="AYC15"/>
      <c r="AYD15"/>
      <c r="AYE15"/>
      <c r="AYF15"/>
      <c r="AYG15"/>
      <c r="AYH15"/>
      <c r="AYI15"/>
      <c r="AYJ15"/>
      <c r="AYK15"/>
      <c r="AYL15"/>
      <c r="AYM15"/>
      <c r="AYN15"/>
      <c r="AYO15"/>
      <c r="AYP15"/>
      <c r="AYQ15"/>
      <c r="AYR15"/>
      <c r="AYS15"/>
      <c r="AYT15"/>
      <c r="AYU15"/>
      <c r="AYV15"/>
      <c r="AYW15"/>
      <c r="AYX15"/>
      <c r="AYY15"/>
      <c r="AYZ15"/>
      <c r="AZA15"/>
      <c r="AZB15"/>
      <c r="AZC15"/>
      <c r="AZD15"/>
      <c r="AZE15"/>
      <c r="AZF15"/>
      <c r="AZG15"/>
      <c r="AZH15"/>
      <c r="AZI15"/>
      <c r="AZJ15"/>
      <c r="AZK15"/>
      <c r="AZL15"/>
      <c r="AZM15"/>
      <c r="AZN15"/>
      <c r="AZO15"/>
      <c r="AZP15"/>
      <c r="AZQ15"/>
      <c r="AZR15"/>
      <c r="AZS15"/>
      <c r="AZT15"/>
      <c r="AZU15"/>
      <c r="AZV15"/>
      <c r="AZW15"/>
      <c r="AZX15"/>
      <c r="AZY15"/>
      <c r="AZZ15"/>
      <c r="BAA15"/>
      <c r="BAB15"/>
      <c r="BAC15"/>
      <c r="BAD15"/>
      <c r="BAE15"/>
      <c r="BAF15"/>
      <c r="BAG15"/>
      <c r="BAH15"/>
      <c r="BAI15"/>
      <c r="BAJ15"/>
      <c r="BAK15"/>
      <c r="BAL15"/>
      <c r="BAM15"/>
      <c r="BAN15"/>
      <c r="BAO15"/>
      <c r="BAP15"/>
      <c r="BAQ15"/>
      <c r="BAR15"/>
      <c r="BAS15"/>
      <c r="BAT15"/>
      <c r="BAU15"/>
      <c r="BAV15"/>
      <c r="BAW15"/>
      <c r="BAX15"/>
      <c r="BAY15"/>
      <c r="BAZ15"/>
      <c r="BBA15"/>
      <c r="BBB15"/>
      <c r="BBC15"/>
      <c r="BBD15"/>
      <c r="BBE15"/>
      <c r="BBF15"/>
      <c r="BBG15"/>
      <c r="BBH15"/>
      <c r="BBI15"/>
      <c r="BBJ15"/>
      <c r="BBK15"/>
      <c r="BBL15"/>
      <c r="BBM15"/>
      <c r="BBN15"/>
      <c r="BBO15"/>
      <c r="BBP15"/>
      <c r="BBQ15"/>
      <c r="BBR15"/>
      <c r="BBS15"/>
      <c r="BBT15"/>
      <c r="BBU15"/>
      <c r="BBV15"/>
      <c r="BBW15"/>
      <c r="BBX15"/>
      <c r="BBY15"/>
      <c r="BBZ15"/>
      <c r="BCA15"/>
      <c r="BCB15"/>
      <c r="BCC15"/>
      <c r="BCD15"/>
      <c r="BCE15"/>
      <c r="BCF15"/>
      <c r="BCG15"/>
      <c r="BCH15"/>
      <c r="BCI15"/>
      <c r="BCJ15"/>
      <c r="BCK15"/>
      <c r="BCL15"/>
      <c r="BCM15"/>
      <c r="BCN15"/>
      <c r="BCO15"/>
      <c r="BCP15"/>
      <c r="BCQ15"/>
      <c r="BCR15"/>
      <c r="BCS15"/>
      <c r="BCT15"/>
      <c r="BCU15"/>
      <c r="BCV15"/>
      <c r="BCW15"/>
      <c r="BCX15"/>
      <c r="BCY15"/>
      <c r="BCZ15"/>
      <c r="BDA15"/>
      <c r="BDB15"/>
      <c r="BDC15"/>
      <c r="BDD15"/>
      <c r="BDE15"/>
      <c r="BDF15"/>
      <c r="BDG15"/>
      <c r="BDH15"/>
      <c r="BDI15"/>
      <c r="BDJ15"/>
      <c r="BDK15"/>
      <c r="BDL15"/>
      <c r="BDM15"/>
      <c r="BDN15"/>
      <c r="BDO15"/>
      <c r="BDP15"/>
      <c r="BDQ15"/>
      <c r="BDR15"/>
      <c r="BDS15"/>
      <c r="BDT15"/>
      <c r="BDU15"/>
      <c r="BDV15"/>
      <c r="BDW15"/>
      <c r="BDX15"/>
      <c r="BDY15"/>
      <c r="BDZ15"/>
      <c r="BEA15"/>
      <c r="BEB15"/>
      <c r="BEC15"/>
      <c r="BED15"/>
      <c r="BEE15"/>
      <c r="BEF15"/>
      <c r="BEG15"/>
      <c r="BEH15"/>
      <c r="BEI15"/>
      <c r="BEJ15"/>
      <c r="BEK15"/>
      <c r="BEL15"/>
      <c r="BEM15"/>
      <c r="BEN15"/>
      <c r="BEO15"/>
      <c r="BEP15"/>
      <c r="BEQ15"/>
      <c r="BER15"/>
      <c r="BES15"/>
      <c r="BET15"/>
      <c r="BEU15"/>
      <c r="BEV15"/>
      <c r="BEW15"/>
      <c r="BEX15"/>
      <c r="BEY15"/>
      <c r="BEZ15"/>
      <c r="BFA15"/>
      <c r="BFB15"/>
      <c r="BFC15"/>
      <c r="BFD15"/>
      <c r="BFE15"/>
      <c r="BFF15"/>
      <c r="BFG15"/>
      <c r="BFH15"/>
      <c r="BFI15"/>
      <c r="BFJ15"/>
      <c r="BFK15"/>
      <c r="BFL15"/>
      <c r="BFM15"/>
      <c r="BFN15"/>
      <c r="BFO15"/>
      <c r="BFP15"/>
      <c r="BFQ15"/>
      <c r="BFR15"/>
      <c r="BFS15"/>
      <c r="BFT15"/>
      <c r="BFU15"/>
      <c r="BFV15"/>
      <c r="BFW15"/>
      <c r="BFX15"/>
      <c r="BFY15"/>
      <c r="BFZ15"/>
      <c r="BGA15"/>
      <c r="BGB15"/>
      <c r="BGC15"/>
      <c r="BGD15"/>
      <c r="BGE15"/>
      <c r="BGF15"/>
      <c r="BGG15"/>
      <c r="BGH15"/>
      <c r="BGI15"/>
      <c r="BGJ15"/>
      <c r="BGK15"/>
      <c r="BGL15"/>
      <c r="BGM15"/>
      <c r="BGN15"/>
      <c r="BGO15"/>
      <c r="BGP15"/>
      <c r="BGQ15"/>
      <c r="BGR15"/>
      <c r="BGS15"/>
      <c r="BGT15"/>
      <c r="BGU15"/>
      <c r="BGV15"/>
      <c r="BGW15"/>
      <c r="BGX15"/>
      <c r="BGY15"/>
      <c r="BGZ15"/>
      <c r="BHA15"/>
      <c r="BHB15"/>
      <c r="BHC15"/>
      <c r="BHD15"/>
      <c r="BHE15"/>
      <c r="BHF15"/>
      <c r="BHG15"/>
      <c r="BHH15"/>
      <c r="BHI15"/>
      <c r="BHJ15"/>
      <c r="BHK15"/>
      <c r="BHL15"/>
      <c r="BHM15"/>
      <c r="BHN15"/>
      <c r="BHO15"/>
      <c r="BHP15"/>
      <c r="BHQ15"/>
      <c r="BHR15"/>
      <c r="BHS15"/>
      <c r="BHT15"/>
      <c r="BHU15"/>
      <c r="BHV15"/>
      <c r="BHW15"/>
      <c r="BHX15"/>
      <c r="BHY15"/>
      <c r="BHZ15"/>
      <c r="BIA15"/>
      <c r="BIB15"/>
      <c r="BIC15"/>
      <c r="BID15"/>
      <c r="BIE15"/>
      <c r="BIF15"/>
      <c r="BIG15"/>
      <c r="BIH15"/>
      <c r="BII15"/>
      <c r="BIJ15"/>
      <c r="BIK15"/>
      <c r="BIL15"/>
      <c r="BIM15"/>
      <c r="BIN15"/>
      <c r="BIO15"/>
      <c r="BIP15"/>
      <c r="BIQ15"/>
      <c r="BIR15"/>
      <c r="BIS15"/>
      <c r="BIT15"/>
      <c r="BIU15"/>
      <c r="BIV15"/>
      <c r="BIW15"/>
      <c r="BIX15"/>
      <c r="BIY15"/>
      <c r="BIZ15"/>
      <c r="BJA15"/>
      <c r="BJB15"/>
      <c r="BJC15"/>
      <c r="BJD15"/>
      <c r="BJE15"/>
      <c r="BJF15"/>
      <c r="BJG15"/>
      <c r="BJH15"/>
      <c r="BJI15"/>
      <c r="BJJ15"/>
      <c r="BJK15"/>
      <c r="BJL15"/>
      <c r="BJM15"/>
      <c r="BJN15"/>
      <c r="BJO15"/>
      <c r="BJP15"/>
      <c r="BJQ15"/>
      <c r="BJR15"/>
      <c r="BJS15"/>
      <c r="BJT15"/>
      <c r="BJU15"/>
      <c r="BJV15"/>
      <c r="BJW15"/>
      <c r="BJX15"/>
      <c r="BJY15"/>
      <c r="BJZ15"/>
      <c r="BKA15"/>
      <c r="BKB15"/>
      <c r="BKC15"/>
      <c r="BKD15"/>
      <c r="BKE15"/>
      <c r="BKF15"/>
      <c r="BKG15"/>
      <c r="BKH15"/>
      <c r="BKI15"/>
      <c r="BKJ15"/>
      <c r="BKK15"/>
      <c r="BKL15"/>
      <c r="BKM15"/>
      <c r="BKN15"/>
      <c r="BKO15"/>
      <c r="BKP15"/>
      <c r="BKQ15"/>
      <c r="BKR15"/>
      <c r="BKS15"/>
      <c r="BKT15"/>
      <c r="BKU15"/>
      <c r="BKV15"/>
      <c r="BKW15"/>
      <c r="BKX15"/>
      <c r="BKY15"/>
      <c r="BKZ15"/>
      <c r="BLA15"/>
      <c r="BLB15"/>
      <c r="BLC15"/>
      <c r="BLD15"/>
      <c r="BLE15"/>
      <c r="BLF15"/>
      <c r="BLG15"/>
      <c r="BLH15"/>
      <c r="BLI15"/>
      <c r="BLJ15"/>
      <c r="BLK15"/>
      <c r="BLL15"/>
      <c r="BLM15"/>
      <c r="BLN15"/>
      <c r="BLO15"/>
      <c r="BLP15"/>
      <c r="BLQ15"/>
      <c r="BLR15"/>
      <c r="BLS15"/>
      <c r="BLT15"/>
      <c r="BLU15"/>
      <c r="BLV15"/>
      <c r="BLW15"/>
      <c r="BLX15"/>
      <c r="BLY15"/>
      <c r="BLZ15"/>
      <c r="BMA15"/>
      <c r="BMB15"/>
      <c r="BMC15"/>
      <c r="BMD15"/>
      <c r="BME15"/>
      <c r="BMF15"/>
      <c r="BMG15"/>
      <c r="BMH15"/>
      <c r="BMI15"/>
      <c r="BMJ15"/>
      <c r="BMK15"/>
      <c r="BML15"/>
      <c r="BMM15"/>
      <c r="BMN15"/>
      <c r="BMO15"/>
      <c r="BMP15"/>
      <c r="BMQ15"/>
      <c r="BMR15"/>
      <c r="BMS15"/>
      <c r="BMT15"/>
      <c r="BMU15"/>
      <c r="BMV15"/>
      <c r="BMW15"/>
      <c r="BMX15"/>
      <c r="BMY15"/>
      <c r="BMZ15"/>
      <c r="BNA15"/>
      <c r="BNB15"/>
      <c r="BNC15"/>
      <c r="BND15"/>
      <c r="BNE15"/>
      <c r="BNF15"/>
      <c r="BNG15"/>
      <c r="BNH15"/>
      <c r="BNI15"/>
      <c r="BNJ15"/>
      <c r="BNK15"/>
      <c r="BNL15"/>
      <c r="BNM15"/>
      <c r="BNN15"/>
      <c r="BNO15"/>
      <c r="BNP15"/>
      <c r="BNQ15"/>
      <c r="BNR15"/>
      <c r="BNS15"/>
      <c r="BNT15"/>
      <c r="BNU15"/>
      <c r="BNV15"/>
      <c r="BNW15"/>
      <c r="BNX15"/>
      <c r="BNY15"/>
      <c r="BNZ15"/>
      <c r="BOA15"/>
      <c r="BOB15"/>
      <c r="BOC15"/>
      <c r="BOD15"/>
      <c r="BOE15"/>
      <c r="BOF15"/>
      <c r="BOG15"/>
      <c r="BOH15"/>
      <c r="BOI15"/>
      <c r="BOJ15"/>
      <c r="BOK15"/>
      <c r="BOL15"/>
      <c r="BOM15"/>
      <c r="BON15"/>
      <c r="BOO15"/>
      <c r="BOP15"/>
      <c r="BOQ15"/>
      <c r="BOR15"/>
      <c r="BOS15"/>
      <c r="BOT15"/>
      <c r="BOU15"/>
      <c r="BOV15"/>
      <c r="BOW15"/>
      <c r="BOX15"/>
      <c r="BOY15"/>
      <c r="BOZ15"/>
      <c r="BPA15"/>
      <c r="BPB15"/>
      <c r="BPC15"/>
      <c r="BPD15"/>
      <c r="BPE15"/>
      <c r="BPF15"/>
      <c r="BPG15"/>
      <c r="BPH15"/>
      <c r="BPI15"/>
      <c r="BPJ15"/>
      <c r="BPK15"/>
      <c r="BPL15"/>
      <c r="BPM15"/>
      <c r="BPN15"/>
      <c r="BPO15"/>
      <c r="BPP15"/>
      <c r="BPQ15"/>
      <c r="BPR15"/>
      <c r="BPS15"/>
      <c r="BPT15"/>
      <c r="BPU15"/>
      <c r="BPV15"/>
      <c r="BPW15"/>
      <c r="BPX15"/>
      <c r="BPY15"/>
      <c r="BPZ15"/>
      <c r="BQA15"/>
      <c r="BQB15"/>
      <c r="BQC15"/>
      <c r="BQD15"/>
      <c r="BQE15"/>
      <c r="BQF15"/>
      <c r="BQG15"/>
      <c r="BQH15"/>
      <c r="BQI15"/>
      <c r="BQJ15"/>
      <c r="BQK15"/>
      <c r="BQL15"/>
      <c r="BQM15"/>
      <c r="BQN15"/>
      <c r="BQO15"/>
      <c r="BQP15"/>
      <c r="BQQ15"/>
      <c r="BQR15"/>
      <c r="BQS15"/>
      <c r="BQT15"/>
      <c r="BQU15"/>
      <c r="BQV15"/>
      <c r="BQW15"/>
      <c r="BQX15"/>
      <c r="BQY15"/>
      <c r="BQZ15"/>
      <c r="BRA15"/>
      <c r="BRB15"/>
      <c r="BRC15"/>
      <c r="BRD15"/>
      <c r="BRE15"/>
      <c r="BRF15"/>
      <c r="BRG15"/>
      <c r="BRH15"/>
      <c r="BRI15"/>
      <c r="BRJ15"/>
      <c r="BRK15"/>
      <c r="BRL15"/>
      <c r="BRM15"/>
      <c r="BRN15"/>
      <c r="BRO15"/>
      <c r="BRP15"/>
      <c r="BRQ15"/>
      <c r="BRR15"/>
      <c r="BRS15"/>
      <c r="BRT15"/>
      <c r="BRU15"/>
      <c r="BRV15"/>
      <c r="BRW15"/>
      <c r="BRX15"/>
      <c r="BRY15"/>
      <c r="BRZ15"/>
      <c r="BSA15"/>
      <c r="BSB15"/>
      <c r="BSC15"/>
      <c r="BSD15"/>
      <c r="BSE15"/>
      <c r="BSF15"/>
      <c r="BSG15"/>
      <c r="BSH15"/>
      <c r="BSI15"/>
      <c r="BSJ15"/>
      <c r="BSK15"/>
      <c r="BSL15"/>
      <c r="BSM15"/>
      <c r="BSN15"/>
      <c r="BSO15"/>
      <c r="BSP15"/>
      <c r="BSQ15"/>
      <c r="BSR15"/>
      <c r="BSS15"/>
      <c r="BST15"/>
      <c r="BSU15"/>
      <c r="BSV15"/>
      <c r="BSW15"/>
      <c r="BSX15"/>
      <c r="BSY15"/>
      <c r="BSZ15"/>
      <c r="BTA15"/>
      <c r="BTB15"/>
      <c r="BTC15"/>
      <c r="BTD15"/>
      <c r="BTE15"/>
      <c r="BTF15"/>
      <c r="BTG15"/>
      <c r="BTH15"/>
      <c r="BTI15"/>
      <c r="BTJ15"/>
      <c r="BTK15"/>
      <c r="BTL15"/>
      <c r="BTM15"/>
      <c r="BTN15"/>
      <c r="BTO15"/>
      <c r="BTP15"/>
      <c r="BTQ15"/>
      <c r="BTR15"/>
      <c r="BTS15"/>
      <c r="BTT15"/>
      <c r="BTU15"/>
      <c r="BTV15"/>
      <c r="BTW15"/>
      <c r="BTX15"/>
      <c r="BTY15"/>
      <c r="BTZ15"/>
      <c r="BUA15"/>
      <c r="BUB15"/>
      <c r="BUC15"/>
      <c r="BUD15"/>
      <c r="BUE15"/>
      <c r="BUF15"/>
      <c r="BUG15"/>
      <c r="BUH15"/>
      <c r="BUI15"/>
      <c r="BUJ15"/>
      <c r="BUK15"/>
      <c r="BUL15"/>
      <c r="BUM15"/>
      <c r="BUN15"/>
      <c r="BUO15"/>
      <c r="BUP15"/>
      <c r="BUQ15"/>
      <c r="BUR15"/>
      <c r="BUS15"/>
      <c r="BUT15"/>
      <c r="BUU15"/>
      <c r="BUV15"/>
      <c r="BUW15"/>
      <c r="BUX15"/>
      <c r="BUY15"/>
      <c r="BUZ15"/>
      <c r="BVA15"/>
      <c r="BVB15"/>
      <c r="BVC15"/>
      <c r="BVD15"/>
      <c r="BVE15"/>
      <c r="BVF15"/>
      <c r="BVG15"/>
      <c r="BVH15"/>
      <c r="BVI15"/>
      <c r="BVJ15"/>
      <c r="BVK15"/>
      <c r="BVL15"/>
      <c r="BVM15"/>
      <c r="BVN15"/>
      <c r="BVO15"/>
      <c r="BVP15"/>
      <c r="BVQ15"/>
      <c r="BVR15"/>
      <c r="BVS15"/>
      <c r="BVT15"/>
      <c r="BVU15"/>
      <c r="BVV15"/>
      <c r="BVW15"/>
      <c r="BVX15"/>
      <c r="BVY15"/>
      <c r="BVZ15"/>
      <c r="BWA15"/>
      <c r="BWB15"/>
      <c r="BWC15"/>
      <c r="BWD15"/>
      <c r="BWE15"/>
      <c r="BWF15"/>
      <c r="BWG15"/>
      <c r="BWH15"/>
      <c r="BWI15"/>
      <c r="BWJ15"/>
      <c r="BWK15"/>
      <c r="BWL15"/>
      <c r="BWM15"/>
      <c r="BWN15"/>
      <c r="BWO15"/>
      <c r="BWP15"/>
      <c r="BWQ15"/>
      <c r="BWR15"/>
      <c r="BWS15"/>
      <c r="BWT15"/>
      <c r="BWU15"/>
      <c r="BWV15"/>
      <c r="BWW15"/>
      <c r="BWX15"/>
      <c r="BWY15"/>
      <c r="BWZ15"/>
      <c r="BXA15"/>
      <c r="BXB15"/>
      <c r="BXC15"/>
      <c r="BXD15"/>
      <c r="BXE15"/>
      <c r="BXF15"/>
      <c r="BXG15"/>
      <c r="BXH15"/>
      <c r="BXI15"/>
      <c r="BXJ15"/>
      <c r="BXK15"/>
      <c r="BXL15"/>
      <c r="BXM15"/>
      <c r="BXN15"/>
      <c r="BXO15"/>
      <c r="BXP15"/>
      <c r="BXQ15"/>
      <c r="BXR15"/>
      <c r="BXS15"/>
      <c r="BXT15"/>
      <c r="BXU15"/>
      <c r="BXV15"/>
      <c r="BXW15"/>
      <c r="BXX15"/>
      <c r="BXY15"/>
      <c r="BXZ15"/>
      <c r="BYA15"/>
      <c r="BYB15"/>
      <c r="BYC15"/>
      <c r="BYD15"/>
      <c r="BYE15"/>
      <c r="BYF15"/>
      <c r="BYG15"/>
      <c r="BYH15"/>
      <c r="BYI15"/>
      <c r="BYJ15"/>
      <c r="BYK15"/>
      <c r="BYL15"/>
      <c r="BYM15"/>
      <c r="BYN15"/>
      <c r="BYO15"/>
      <c r="BYP15"/>
      <c r="BYQ15"/>
      <c r="BYR15"/>
      <c r="BYS15"/>
      <c r="BYT15"/>
      <c r="BYU15"/>
      <c r="BYV15"/>
      <c r="BYW15"/>
      <c r="BYX15"/>
      <c r="BYY15"/>
      <c r="BYZ15"/>
      <c r="BZA15"/>
      <c r="BZB15"/>
      <c r="BZC15"/>
      <c r="BZD15"/>
      <c r="BZE15"/>
      <c r="BZF15"/>
      <c r="BZG15"/>
      <c r="BZH15"/>
      <c r="BZI15"/>
      <c r="BZJ15"/>
      <c r="BZK15"/>
      <c r="BZL15"/>
      <c r="BZM15"/>
      <c r="BZN15"/>
      <c r="BZO15"/>
      <c r="BZP15"/>
      <c r="BZQ15"/>
      <c r="BZR15"/>
      <c r="BZS15"/>
      <c r="BZT15"/>
      <c r="BZU15"/>
      <c r="BZV15"/>
      <c r="BZW15"/>
      <c r="BZX15"/>
      <c r="BZY15"/>
      <c r="BZZ15"/>
      <c r="CAA15"/>
      <c r="CAB15"/>
      <c r="CAC15"/>
      <c r="CAD15"/>
      <c r="CAE15"/>
      <c r="CAF15"/>
      <c r="CAG15"/>
      <c r="CAH15"/>
      <c r="CAI15"/>
      <c r="CAJ15"/>
      <c r="CAK15"/>
      <c r="CAL15"/>
      <c r="CAM15"/>
      <c r="CAN15"/>
      <c r="CAO15"/>
      <c r="CAP15"/>
      <c r="CAQ15"/>
      <c r="CAR15"/>
      <c r="CAS15"/>
      <c r="CAT15"/>
      <c r="CAU15"/>
      <c r="CAV15"/>
      <c r="CAW15"/>
      <c r="CAX15"/>
      <c r="CAY15"/>
      <c r="CAZ15"/>
      <c r="CBA15"/>
      <c r="CBB15"/>
      <c r="CBC15"/>
      <c r="CBD15"/>
      <c r="CBE15"/>
      <c r="CBF15"/>
      <c r="CBG15"/>
      <c r="CBH15"/>
      <c r="CBI15"/>
      <c r="CBJ15"/>
      <c r="CBK15"/>
      <c r="CBL15"/>
      <c r="CBM15"/>
      <c r="CBN15"/>
      <c r="CBO15"/>
      <c r="CBP15"/>
      <c r="CBQ15"/>
      <c r="CBR15"/>
      <c r="CBS15"/>
      <c r="CBT15"/>
      <c r="CBU15"/>
      <c r="CBV15"/>
      <c r="CBW15"/>
      <c r="CBX15"/>
      <c r="CBY15"/>
      <c r="CBZ15"/>
      <c r="CCA15"/>
      <c r="CCB15"/>
      <c r="CCC15"/>
      <c r="CCD15"/>
      <c r="CCE15"/>
      <c r="CCF15"/>
      <c r="CCG15"/>
      <c r="CCH15"/>
      <c r="CCI15"/>
      <c r="CCJ15"/>
      <c r="CCK15"/>
      <c r="CCL15"/>
      <c r="CCM15"/>
      <c r="CCN15"/>
      <c r="CCO15"/>
      <c r="CCP15"/>
      <c r="CCQ15"/>
      <c r="CCR15"/>
      <c r="CCS15"/>
      <c r="CCT15"/>
      <c r="CCU15"/>
      <c r="CCV15"/>
      <c r="CCW15"/>
      <c r="CCX15"/>
      <c r="CCY15"/>
      <c r="CCZ15"/>
      <c r="CDA15"/>
      <c r="CDB15"/>
      <c r="CDC15"/>
      <c r="CDD15"/>
      <c r="CDE15"/>
      <c r="CDF15"/>
      <c r="CDG15"/>
      <c r="CDH15"/>
      <c r="CDI15"/>
      <c r="CDJ15"/>
      <c r="CDK15"/>
      <c r="CDL15"/>
      <c r="CDM15"/>
      <c r="CDN15"/>
      <c r="CDO15"/>
      <c r="CDP15"/>
      <c r="CDQ15"/>
      <c r="CDR15"/>
      <c r="CDS15"/>
      <c r="CDT15"/>
      <c r="CDU15"/>
      <c r="CDV15"/>
      <c r="CDW15"/>
      <c r="CDX15"/>
      <c r="CDY15"/>
      <c r="CDZ15"/>
      <c r="CEA15"/>
      <c r="CEB15"/>
      <c r="CEC15"/>
      <c r="CED15"/>
      <c r="CEE15"/>
      <c r="CEF15"/>
      <c r="CEG15"/>
      <c r="CEH15"/>
      <c r="CEI15"/>
      <c r="CEJ15"/>
      <c r="CEK15"/>
      <c r="CEL15"/>
      <c r="CEM15"/>
      <c r="CEN15"/>
      <c r="CEO15"/>
      <c r="CEP15"/>
      <c r="CEQ15"/>
      <c r="CER15"/>
      <c r="CES15"/>
      <c r="CET15"/>
      <c r="CEU15"/>
      <c r="CEV15"/>
      <c r="CEW15"/>
      <c r="CEX15"/>
      <c r="CEY15"/>
      <c r="CEZ15"/>
      <c r="CFA15"/>
      <c r="CFB15"/>
      <c r="CFC15"/>
      <c r="CFD15"/>
      <c r="CFE15"/>
      <c r="CFF15"/>
      <c r="CFG15"/>
      <c r="CFH15"/>
      <c r="CFI15"/>
      <c r="CFJ15"/>
      <c r="CFK15"/>
      <c r="CFL15"/>
      <c r="CFM15"/>
      <c r="CFN15"/>
      <c r="CFO15"/>
      <c r="CFP15"/>
      <c r="CFQ15"/>
      <c r="CFR15"/>
      <c r="CFS15"/>
      <c r="CFT15"/>
      <c r="CFU15"/>
      <c r="CFV15"/>
      <c r="CFW15"/>
      <c r="CFX15"/>
      <c r="CFY15"/>
      <c r="CFZ15"/>
      <c r="CGA15"/>
      <c r="CGB15"/>
      <c r="CGC15"/>
      <c r="CGD15"/>
      <c r="CGE15"/>
      <c r="CGF15"/>
      <c r="CGG15"/>
      <c r="CGH15"/>
      <c r="CGI15"/>
      <c r="CGJ15"/>
      <c r="CGK15"/>
      <c r="CGL15"/>
      <c r="CGM15"/>
      <c r="CGN15"/>
      <c r="CGO15"/>
      <c r="CGP15"/>
      <c r="CGQ15"/>
      <c r="CGR15"/>
      <c r="CGS15"/>
      <c r="CGT15"/>
      <c r="CGU15"/>
      <c r="CGV15"/>
      <c r="CGW15"/>
      <c r="CGX15"/>
      <c r="CGY15"/>
      <c r="CGZ15"/>
      <c r="CHA15"/>
      <c r="CHB15"/>
      <c r="CHC15"/>
      <c r="CHD15"/>
      <c r="CHE15"/>
      <c r="CHF15"/>
      <c r="CHG15"/>
      <c r="CHH15"/>
      <c r="CHI15"/>
      <c r="CHJ15"/>
      <c r="CHK15"/>
      <c r="CHL15"/>
      <c r="CHM15"/>
      <c r="CHN15"/>
      <c r="CHO15"/>
      <c r="CHP15"/>
      <c r="CHQ15"/>
      <c r="CHR15"/>
      <c r="CHS15"/>
      <c r="CHT15"/>
      <c r="CHU15"/>
      <c r="CHV15"/>
      <c r="CHW15"/>
      <c r="CHX15"/>
      <c r="CHY15"/>
      <c r="CHZ15"/>
      <c r="CIA15"/>
      <c r="CIB15"/>
      <c r="CIC15"/>
      <c r="CID15"/>
      <c r="CIE15"/>
      <c r="CIF15"/>
      <c r="CIG15"/>
      <c r="CIH15"/>
      <c r="CII15"/>
      <c r="CIJ15"/>
      <c r="CIK15"/>
      <c r="CIL15"/>
      <c r="CIM15"/>
      <c r="CIN15"/>
      <c r="CIO15"/>
      <c r="CIP15"/>
      <c r="CIQ15"/>
      <c r="CIR15"/>
      <c r="CIS15"/>
      <c r="CIT15"/>
      <c r="CIU15"/>
      <c r="CIV15"/>
      <c r="CIW15"/>
      <c r="CIX15"/>
      <c r="CIY15"/>
      <c r="CIZ15"/>
      <c r="CJA15"/>
      <c r="CJB15"/>
      <c r="CJC15"/>
      <c r="CJD15"/>
      <c r="CJE15"/>
      <c r="CJF15"/>
      <c r="CJG15"/>
      <c r="CJH15"/>
      <c r="CJI15"/>
      <c r="CJJ15"/>
      <c r="CJK15"/>
      <c r="CJL15"/>
      <c r="CJM15"/>
      <c r="CJN15"/>
      <c r="CJO15"/>
      <c r="CJP15"/>
      <c r="CJQ15"/>
      <c r="CJR15"/>
      <c r="CJS15"/>
      <c r="CJT15"/>
      <c r="CJU15"/>
      <c r="CJV15"/>
      <c r="CJW15"/>
      <c r="CJX15"/>
      <c r="CJY15"/>
      <c r="CJZ15"/>
      <c r="CKA15"/>
      <c r="CKB15"/>
      <c r="CKC15"/>
      <c r="CKD15"/>
      <c r="CKE15"/>
      <c r="CKF15"/>
      <c r="CKG15"/>
      <c r="CKH15"/>
      <c r="CKI15"/>
      <c r="CKJ15"/>
      <c r="CKK15"/>
      <c r="CKL15"/>
      <c r="CKM15"/>
      <c r="CKN15"/>
      <c r="CKO15"/>
      <c r="CKP15"/>
      <c r="CKQ15"/>
      <c r="CKR15"/>
      <c r="CKS15"/>
      <c r="CKT15"/>
      <c r="CKU15"/>
      <c r="CKV15"/>
      <c r="CKW15"/>
      <c r="CKX15"/>
      <c r="CKY15"/>
      <c r="CKZ15"/>
      <c r="CLA15"/>
      <c r="CLB15"/>
      <c r="CLC15"/>
      <c r="CLD15"/>
      <c r="CLE15"/>
      <c r="CLF15"/>
      <c r="CLG15"/>
      <c r="CLH15"/>
      <c r="CLI15"/>
      <c r="CLJ15"/>
      <c r="CLK15"/>
      <c r="CLL15"/>
      <c r="CLM15"/>
      <c r="CLN15"/>
      <c r="CLO15"/>
      <c r="CLP15"/>
      <c r="CLQ15"/>
      <c r="CLR15"/>
      <c r="CLS15"/>
      <c r="CLT15"/>
      <c r="CLU15"/>
      <c r="CLV15"/>
      <c r="CLW15"/>
      <c r="CLX15"/>
      <c r="CLY15"/>
      <c r="CLZ15"/>
      <c r="CMA15"/>
      <c r="CMB15"/>
      <c r="CMC15"/>
      <c r="CMD15"/>
      <c r="CME15"/>
      <c r="CMF15"/>
      <c r="CMG15"/>
      <c r="CMH15"/>
      <c r="CMI15"/>
      <c r="CMJ15"/>
      <c r="CMK15"/>
      <c r="CML15"/>
      <c r="CMM15"/>
      <c r="CMN15"/>
      <c r="CMO15"/>
      <c r="CMP15"/>
      <c r="CMQ15"/>
      <c r="CMR15"/>
      <c r="CMS15"/>
      <c r="CMT15"/>
      <c r="CMU15"/>
      <c r="CMV15"/>
      <c r="CMW15"/>
      <c r="CMX15"/>
      <c r="CMY15"/>
      <c r="CMZ15"/>
      <c r="CNA15"/>
      <c r="CNB15"/>
      <c r="CNC15"/>
      <c r="CND15"/>
      <c r="CNE15"/>
      <c r="CNF15"/>
      <c r="CNG15"/>
      <c r="CNH15"/>
      <c r="CNI15"/>
      <c r="CNJ15"/>
      <c r="CNK15"/>
      <c r="CNL15"/>
      <c r="CNM15"/>
      <c r="CNN15"/>
      <c r="CNO15"/>
      <c r="CNP15"/>
      <c r="CNQ15"/>
      <c r="CNR15"/>
      <c r="CNS15"/>
      <c r="CNT15"/>
      <c r="CNU15"/>
      <c r="CNV15"/>
      <c r="CNW15"/>
      <c r="CNX15"/>
      <c r="CNY15"/>
      <c r="CNZ15"/>
      <c r="COA15"/>
      <c r="COB15"/>
      <c r="COC15"/>
      <c r="COD15"/>
      <c r="COE15"/>
      <c r="COF15"/>
      <c r="COG15"/>
      <c r="COH15"/>
      <c r="COI15"/>
      <c r="COJ15"/>
      <c r="COK15"/>
      <c r="COL15"/>
      <c r="COM15"/>
      <c r="CON15"/>
      <c r="COO15"/>
      <c r="COP15"/>
      <c r="COQ15"/>
      <c r="COR15"/>
      <c r="COS15"/>
      <c r="COT15"/>
      <c r="COU15"/>
      <c r="COV15"/>
      <c r="COW15"/>
      <c r="COX15"/>
      <c r="COY15"/>
      <c r="COZ15"/>
      <c r="CPA15"/>
      <c r="CPB15"/>
      <c r="CPC15"/>
      <c r="CPD15"/>
      <c r="CPE15"/>
      <c r="CPF15"/>
      <c r="CPG15"/>
      <c r="CPH15"/>
      <c r="CPI15"/>
      <c r="CPJ15"/>
      <c r="CPK15"/>
      <c r="CPL15"/>
      <c r="CPM15"/>
      <c r="CPN15"/>
      <c r="CPO15"/>
      <c r="CPP15"/>
      <c r="CPQ15"/>
      <c r="CPR15"/>
      <c r="CPS15"/>
      <c r="CPT15"/>
      <c r="CPU15"/>
      <c r="CPV15"/>
      <c r="CPW15"/>
      <c r="CPX15"/>
      <c r="CPY15"/>
      <c r="CPZ15"/>
      <c r="CQA15"/>
      <c r="CQB15"/>
      <c r="CQC15"/>
      <c r="CQD15"/>
      <c r="CQE15"/>
      <c r="CQF15"/>
      <c r="CQG15"/>
      <c r="CQH15"/>
      <c r="CQI15"/>
      <c r="CQJ15"/>
      <c r="CQK15"/>
      <c r="CQL15"/>
      <c r="CQM15"/>
      <c r="CQN15"/>
      <c r="CQO15"/>
      <c r="CQP15"/>
      <c r="CQQ15"/>
      <c r="CQR15"/>
      <c r="CQS15"/>
      <c r="CQT15"/>
      <c r="CQU15"/>
      <c r="CQV15"/>
      <c r="CQW15"/>
      <c r="CQX15"/>
      <c r="CQY15"/>
      <c r="CQZ15"/>
      <c r="CRA15"/>
      <c r="CRB15"/>
      <c r="CRC15"/>
      <c r="CRD15"/>
      <c r="CRE15"/>
      <c r="CRF15"/>
      <c r="CRG15"/>
      <c r="CRH15"/>
      <c r="CRI15"/>
      <c r="CRJ15"/>
      <c r="CRK15"/>
      <c r="CRL15"/>
      <c r="CRM15"/>
      <c r="CRN15"/>
      <c r="CRO15"/>
      <c r="CRP15"/>
      <c r="CRQ15"/>
      <c r="CRR15"/>
      <c r="CRS15"/>
      <c r="CRT15"/>
      <c r="CRU15"/>
      <c r="CRV15"/>
      <c r="CRW15"/>
      <c r="CRX15"/>
      <c r="CRY15"/>
      <c r="CRZ15"/>
      <c r="CSA15"/>
      <c r="CSB15"/>
      <c r="CSC15"/>
      <c r="CSD15"/>
      <c r="CSE15"/>
      <c r="CSF15"/>
      <c r="CSG15"/>
      <c r="CSH15"/>
      <c r="CSI15"/>
      <c r="CSJ15"/>
      <c r="CSK15"/>
      <c r="CSL15"/>
      <c r="CSM15"/>
      <c r="CSN15"/>
      <c r="CSO15"/>
      <c r="CSP15"/>
      <c r="CSQ15"/>
      <c r="CSR15"/>
      <c r="CSS15"/>
      <c r="CST15"/>
      <c r="CSU15"/>
      <c r="CSV15"/>
      <c r="CSW15"/>
      <c r="CSX15"/>
      <c r="CSY15"/>
      <c r="CSZ15"/>
      <c r="CTA15"/>
      <c r="CTB15"/>
      <c r="CTC15"/>
      <c r="CTD15"/>
      <c r="CTE15"/>
      <c r="CTF15"/>
      <c r="CTG15"/>
      <c r="CTH15"/>
      <c r="CTI15"/>
      <c r="CTJ15"/>
      <c r="CTK15"/>
      <c r="CTL15"/>
      <c r="CTM15"/>
      <c r="CTN15"/>
      <c r="CTO15"/>
      <c r="CTP15"/>
      <c r="CTQ15"/>
      <c r="CTR15"/>
      <c r="CTS15"/>
      <c r="CTT15"/>
      <c r="CTU15"/>
      <c r="CTV15"/>
      <c r="CTW15"/>
      <c r="CTX15"/>
      <c r="CTY15"/>
      <c r="CTZ15"/>
      <c r="CUA15"/>
      <c r="CUB15"/>
      <c r="CUC15"/>
      <c r="CUD15"/>
      <c r="CUE15"/>
      <c r="CUF15"/>
      <c r="CUG15"/>
      <c r="CUH15"/>
      <c r="CUI15"/>
      <c r="CUJ15"/>
      <c r="CUK15"/>
      <c r="CUL15"/>
      <c r="CUM15"/>
      <c r="CUN15"/>
      <c r="CUO15"/>
      <c r="CUP15"/>
      <c r="CUQ15"/>
      <c r="CUR15"/>
      <c r="CUS15"/>
      <c r="CUT15"/>
      <c r="CUU15"/>
      <c r="CUV15"/>
      <c r="CUW15"/>
      <c r="CUX15"/>
      <c r="CUY15"/>
      <c r="CUZ15"/>
      <c r="CVA15"/>
      <c r="CVB15"/>
      <c r="CVC15"/>
      <c r="CVD15"/>
      <c r="CVE15"/>
      <c r="CVF15"/>
      <c r="CVG15"/>
      <c r="CVH15"/>
      <c r="CVI15"/>
      <c r="CVJ15"/>
      <c r="CVK15"/>
      <c r="CVL15"/>
      <c r="CVM15"/>
      <c r="CVN15"/>
      <c r="CVO15"/>
      <c r="CVP15"/>
      <c r="CVQ15"/>
      <c r="CVR15"/>
      <c r="CVS15"/>
      <c r="CVT15"/>
      <c r="CVU15"/>
      <c r="CVV15"/>
      <c r="CVW15"/>
      <c r="CVX15"/>
      <c r="CVY15"/>
      <c r="CVZ15"/>
      <c r="CWA15"/>
      <c r="CWB15"/>
      <c r="CWC15"/>
      <c r="CWD15"/>
      <c r="CWE15"/>
      <c r="CWF15"/>
      <c r="CWG15"/>
      <c r="CWH15"/>
      <c r="CWI15"/>
      <c r="CWJ15"/>
      <c r="CWK15"/>
      <c r="CWL15"/>
      <c r="CWM15"/>
      <c r="CWN15"/>
      <c r="CWO15"/>
      <c r="CWP15"/>
      <c r="CWQ15"/>
      <c r="CWR15"/>
      <c r="CWS15"/>
      <c r="CWT15"/>
      <c r="CWU15"/>
      <c r="CWV15"/>
      <c r="CWW15"/>
      <c r="CWX15"/>
      <c r="CWY15"/>
      <c r="CWZ15"/>
      <c r="CXA15"/>
      <c r="CXB15"/>
      <c r="CXC15"/>
      <c r="CXD15"/>
      <c r="CXE15"/>
      <c r="CXF15"/>
      <c r="CXG15"/>
      <c r="CXH15"/>
      <c r="CXI15"/>
      <c r="CXJ15"/>
      <c r="CXK15"/>
      <c r="CXL15"/>
      <c r="CXM15"/>
      <c r="CXN15"/>
      <c r="CXO15"/>
      <c r="CXP15"/>
      <c r="CXQ15"/>
      <c r="CXR15"/>
      <c r="CXS15"/>
      <c r="CXT15"/>
      <c r="CXU15"/>
      <c r="CXV15"/>
      <c r="CXW15"/>
      <c r="CXX15"/>
      <c r="CXY15"/>
      <c r="CXZ15"/>
      <c r="CYA15"/>
      <c r="CYB15"/>
      <c r="CYC15"/>
      <c r="CYD15"/>
      <c r="CYE15"/>
      <c r="CYF15"/>
      <c r="CYG15"/>
      <c r="CYH15"/>
      <c r="CYI15"/>
      <c r="CYJ15"/>
      <c r="CYK15"/>
      <c r="CYL15"/>
      <c r="CYM15"/>
      <c r="CYN15"/>
      <c r="CYO15"/>
      <c r="CYP15"/>
      <c r="CYQ15"/>
      <c r="CYR15"/>
      <c r="CYS15"/>
      <c r="CYT15"/>
      <c r="CYU15"/>
      <c r="CYV15"/>
      <c r="CYW15"/>
      <c r="CYX15"/>
      <c r="CYY15"/>
      <c r="CYZ15"/>
      <c r="CZA15"/>
      <c r="CZB15"/>
      <c r="CZC15"/>
      <c r="CZD15"/>
      <c r="CZE15"/>
      <c r="CZF15"/>
      <c r="CZG15"/>
      <c r="CZH15"/>
      <c r="CZI15"/>
      <c r="CZJ15"/>
      <c r="CZK15"/>
      <c r="CZL15"/>
      <c r="CZM15"/>
      <c r="CZN15"/>
      <c r="CZO15"/>
      <c r="CZP15"/>
      <c r="CZQ15"/>
      <c r="CZR15"/>
      <c r="CZS15"/>
      <c r="CZT15"/>
      <c r="CZU15"/>
      <c r="CZV15"/>
      <c r="CZW15"/>
      <c r="CZX15"/>
      <c r="CZY15"/>
      <c r="CZZ15"/>
      <c r="DAA15"/>
      <c r="DAB15"/>
      <c r="DAC15"/>
      <c r="DAD15"/>
      <c r="DAE15"/>
      <c r="DAF15"/>
      <c r="DAG15"/>
      <c r="DAH15"/>
      <c r="DAI15"/>
      <c r="DAJ15"/>
      <c r="DAK15"/>
      <c r="DAL15"/>
      <c r="DAM15"/>
      <c r="DAN15"/>
      <c r="DAO15"/>
      <c r="DAP15"/>
      <c r="DAQ15"/>
      <c r="DAR15"/>
      <c r="DAS15"/>
      <c r="DAT15"/>
      <c r="DAU15"/>
      <c r="DAV15"/>
      <c r="DAW15"/>
      <c r="DAX15"/>
      <c r="DAY15"/>
      <c r="DAZ15"/>
      <c r="DBA15"/>
      <c r="DBB15"/>
      <c r="DBC15"/>
      <c r="DBD15"/>
      <c r="DBE15"/>
      <c r="DBF15"/>
      <c r="DBG15"/>
      <c r="DBH15"/>
      <c r="DBI15"/>
      <c r="DBJ15"/>
      <c r="DBK15"/>
      <c r="DBL15"/>
      <c r="DBM15"/>
      <c r="DBN15"/>
      <c r="DBO15"/>
      <c r="DBP15"/>
      <c r="DBQ15"/>
      <c r="DBR15"/>
      <c r="DBS15"/>
      <c r="DBT15"/>
      <c r="DBU15"/>
      <c r="DBV15"/>
      <c r="DBW15"/>
      <c r="DBX15"/>
      <c r="DBY15"/>
      <c r="DBZ15"/>
      <c r="DCA15"/>
      <c r="DCB15"/>
      <c r="DCC15"/>
      <c r="DCD15"/>
      <c r="DCE15"/>
      <c r="DCF15"/>
      <c r="DCG15"/>
      <c r="DCH15"/>
      <c r="DCI15"/>
      <c r="DCJ15"/>
      <c r="DCK15"/>
      <c r="DCL15"/>
      <c r="DCM15"/>
      <c r="DCN15"/>
      <c r="DCO15"/>
      <c r="DCP15"/>
      <c r="DCQ15"/>
      <c r="DCR15"/>
      <c r="DCS15"/>
      <c r="DCT15"/>
      <c r="DCU15"/>
      <c r="DCV15"/>
      <c r="DCW15"/>
      <c r="DCX15"/>
      <c r="DCY15"/>
      <c r="DCZ15"/>
      <c r="DDA15"/>
      <c r="DDB15"/>
      <c r="DDC15"/>
      <c r="DDD15"/>
      <c r="DDE15"/>
      <c r="DDF15"/>
      <c r="DDG15"/>
      <c r="DDH15"/>
      <c r="DDI15"/>
      <c r="DDJ15"/>
      <c r="DDK15"/>
      <c r="DDL15"/>
      <c r="DDM15"/>
      <c r="DDN15"/>
      <c r="DDO15"/>
      <c r="DDP15"/>
      <c r="DDQ15"/>
      <c r="DDR15"/>
      <c r="DDS15"/>
      <c r="DDT15"/>
      <c r="DDU15"/>
      <c r="DDV15"/>
      <c r="DDW15"/>
      <c r="DDX15"/>
      <c r="DDY15"/>
      <c r="DDZ15"/>
      <c r="DEA15"/>
      <c r="DEB15"/>
      <c r="DEC15"/>
      <c r="DED15"/>
      <c r="DEE15"/>
      <c r="DEF15"/>
      <c r="DEG15"/>
      <c r="DEH15"/>
      <c r="DEI15"/>
      <c r="DEJ15"/>
      <c r="DEK15"/>
      <c r="DEL15"/>
      <c r="DEM15"/>
      <c r="DEN15"/>
      <c r="DEO15"/>
      <c r="DEP15"/>
      <c r="DEQ15"/>
      <c r="DER15"/>
      <c r="DES15"/>
      <c r="DET15"/>
      <c r="DEU15"/>
      <c r="DEV15"/>
      <c r="DEW15"/>
      <c r="DEX15"/>
      <c r="DEY15"/>
      <c r="DEZ15"/>
      <c r="DFA15"/>
      <c r="DFB15"/>
      <c r="DFC15"/>
      <c r="DFD15"/>
      <c r="DFE15"/>
      <c r="DFF15"/>
      <c r="DFG15"/>
      <c r="DFH15"/>
      <c r="DFI15"/>
      <c r="DFJ15"/>
      <c r="DFK15"/>
      <c r="DFL15"/>
      <c r="DFM15"/>
      <c r="DFN15"/>
      <c r="DFO15"/>
      <c r="DFP15"/>
      <c r="DFQ15"/>
      <c r="DFR15"/>
      <c r="DFS15"/>
      <c r="DFT15"/>
      <c r="DFU15"/>
      <c r="DFV15"/>
      <c r="DFW15"/>
      <c r="DFX15"/>
      <c r="DFY15"/>
      <c r="DFZ15"/>
      <c r="DGA15"/>
      <c r="DGB15"/>
      <c r="DGC15"/>
      <c r="DGD15"/>
      <c r="DGE15"/>
      <c r="DGF15"/>
      <c r="DGG15"/>
      <c r="DGH15"/>
      <c r="DGI15"/>
      <c r="DGJ15"/>
      <c r="DGK15"/>
      <c r="DGL15"/>
      <c r="DGM15"/>
      <c r="DGN15"/>
      <c r="DGO15"/>
      <c r="DGP15"/>
      <c r="DGQ15"/>
      <c r="DGR15"/>
      <c r="DGS15"/>
      <c r="DGT15"/>
      <c r="DGU15"/>
      <c r="DGV15"/>
      <c r="DGW15"/>
      <c r="DGX15"/>
      <c r="DGY15"/>
      <c r="DGZ15"/>
      <c r="DHA15"/>
      <c r="DHB15"/>
      <c r="DHC15"/>
      <c r="DHD15"/>
      <c r="DHE15"/>
      <c r="DHF15"/>
      <c r="DHG15"/>
      <c r="DHH15"/>
      <c r="DHI15"/>
      <c r="DHJ15"/>
      <c r="DHK15"/>
      <c r="DHL15"/>
      <c r="DHM15"/>
      <c r="DHN15"/>
      <c r="DHO15"/>
      <c r="DHP15"/>
      <c r="DHQ15"/>
      <c r="DHR15"/>
      <c r="DHS15"/>
      <c r="DHT15"/>
      <c r="DHU15"/>
      <c r="DHV15"/>
      <c r="DHW15"/>
      <c r="DHX15"/>
      <c r="DHY15"/>
      <c r="DHZ15"/>
      <c r="DIA15"/>
      <c r="DIB15"/>
      <c r="DIC15"/>
      <c r="DID15"/>
      <c r="DIE15"/>
      <c r="DIF15"/>
      <c r="DIG15"/>
      <c r="DIH15"/>
      <c r="DII15"/>
      <c r="DIJ15"/>
      <c r="DIK15"/>
      <c r="DIL15"/>
      <c r="DIM15"/>
      <c r="DIN15"/>
      <c r="DIO15"/>
      <c r="DIP15"/>
      <c r="DIQ15"/>
      <c r="DIR15"/>
      <c r="DIS15"/>
      <c r="DIT15"/>
      <c r="DIU15"/>
      <c r="DIV15"/>
      <c r="DIW15"/>
      <c r="DIX15"/>
      <c r="DIY15"/>
      <c r="DIZ15"/>
      <c r="DJA15"/>
      <c r="DJB15"/>
      <c r="DJC15"/>
      <c r="DJD15"/>
      <c r="DJE15"/>
      <c r="DJF15"/>
      <c r="DJG15"/>
      <c r="DJH15"/>
      <c r="DJI15"/>
      <c r="DJJ15"/>
      <c r="DJK15"/>
      <c r="DJL15"/>
      <c r="DJM15"/>
      <c r="DJN15"/>
      <c r="DJO15"/>
      <c r="DJP15"/>
      <c r="DJQ15"/>
      <c r="DJR15"/>
      <c r="DJS15"/>
      <c r="DJT15"/>
      <c r="DJU15"/>
      <c r="DJV15"/>
      <c r="DJW15"/>
      <c r="DJX15"/>
      <c r="DJY15"/>
      <c r="DJZ15"/>
      <c r="DKA15"/>
      <c r="DKB15"/>
      <c r="DKC15"/>
      <c r="DKD15"/>
      <c r="DKE15"/>
      <c r="DKF15"/>
      <c r="DKG15"/>
      <c r="DKH15"/>
      <c r="DKI15"/>
      <c r="DKJ15"/>
      <c r="DKK15"/>
      <c r="DKL15"/>
      <c r="DKM15"/>
      <c r="DKN15"/>
      <c r="DKO15"/>
      <c r="DKP15"/>
      <c r="DKQ15"/>
      <c r="DKR15"/>
      <c r="DKS15"/>
      <c r="DKT15"/>
      <c r="DKU15"/>
      <c r="DKV15"/>
      <c r="DKW15"/>
      <c r="DKX15"/>
      <c r="DKY15"/>
      <c r="DKZ15"/>
      <c r="DLA15"/>
      <c r="DLB15"/>
      <c r="DLC15"/>
      <c r="DLD15"/>
      <c r="DLE15"/>
      <c r="DLF15"/>
      <c r="DLG15"/>
      <c r="DLH15"/>
      <c r="DLI15"/>
      <c r="DLJ15"/>
      <c r="DLK15"/>
      <c r="DLL15"/>
      <c r="DLM15"/>
      <c r="DLN15"/>
      <c r="DLO15"/>
      <c r="DLP15"/>
      <c r="DLQ15"/>
      <c r="DLR15"/>
      <c r="DLS15"/>
      <c r="DLT15"/>
      <c r="DLU15"/>
      <c r="DLV15"/>
      <c r="DLW15"/>
      <c r="DLX15"/>
      <c r="DLY15"/>
      <c r="DLZ15"/>
      <c r="DMA15"/>
      <c r="DMB15"/>
      <c r="DMC15"/>
      <c r="DMD15"/>
      <c r="DME15"/>
      <c r="DMF15"/>
      <c r="DMG15"/>
      <c r="DMH15"/>
      <c r="DMI15"/>
      <c r="DMJ15"/>
      <c r="DMK15"/>
      <c r="DML15"/>
      <c r="DMM15"/>
      <c r="DMN15"/>
      <c r="DMO15"/>
      <c r="DMP15"/>
      <c r="DMQ15"/>
      <c r="DMR15"/>
      <c r="DMS15"/>
      <c r="DMT15"/>
      <c r="DMU15"/>
      <c r="DMV15"/>
      <c r="DMW15"/>
      <c r="DMX15"/>
      <c r="DMY15"/>
      <c r="DMZ15"/>
      <c r="DNA15"/>
      <c r="DNB15"/>
      <c r="DNC15"/>
      <c r="DND15"/>
      <c r="DNE15"/>
      <c r="DNF15"/>
      <c r="DNG15"/>
      <c r="DNH15"/>
      <c r="DNI15"/>
      <c r="DNJ15"/>
      <c r="DNK15"/>
      <c r="DNL15"/>
      <c r="DNM15"/>
      <c r="DNN15"/>
      <c r="DNO15"/>
      <c r="DNP15"/>
      <c r="DNQ15"/>
      <c r="DNR15"/>
      <c r="DNS15"/>
      <c r="DNT15"/>
      <c r="DNU15"/>
      <c r="DNV15"/>
      <c r="DNW15"/>
      <c r="DNX15"/>
      <c r="DNY15"/>
      <c r="DNZ15"/>
      <c r="DOA15"/>
      <c r="DOB15"/>
      <c r="DOC15"/>
      <c r="DOD15"/>
      <c r="DOE15"/>
      <c r="DOF15"/>
      <c r="DOG15"/>
      <c r="DOH15"/>
      <c r="DOI15"/>
      <c r="DOJ15"/>
      <c r="DOK15"/>
      <c r="DOL15"/>
      <c r="DOM15"/>
      <c r="DON15"/>
      <c r="DOO15"/>
      <c r="DOP15"/>
      <c r="DOQ15"/>
      <c r="DOR15"/>
      <c r="DOS15"/>
      <c r="DOT15"/>
      <c r="DOU15"/>
      <c r="DOV15"/>
      <c r="DOW15"/>
      <c r="DOX15"/>
      <c r="DOY15"/>
      <c r="DOZ15"/>
      <c r="DPA15"/>
      <c r="DPB15"/>
      <c r="DPC15"/>
      <c r="DPD15"/>
      <c r="DPE15"/>
      <c r="DPF15"/>
      <c r="DPG15"/>
      <c r="DPH15"/>
      <c r="DPI15"/>
      <c r="DPJ15"/>
      <c r="DPK15"/>
      <c r="DPL15"/>
      <c r="DPM15"/>
      <c r="DPN15"/>
      <c r="DPO15"/>
      <c r="DPP15"/>
      <c r="DPQ15"/>
      <c r="DPR15"/>
      <c r="DPS15"/>
      <c r="DPT15"/>
      <c r="DPU15"/>
      <c r="DPV15"/>
      <c r="DPW15"/>
      <c r="DPX15"/>
      <c r="DPY15"/>
      <c r="DPZ15"/>
      <c r="DQA15"/>
      <c r="DQB15"/>
      <c r="DQC15"/>
      <c r="DQD15"/>
      <c r="DQE15"/>
      <c r="DQF15"/>
      <c r="DQG15"/>
      <c r="DQH15"/>
      <c r="DQI15"/>
      <c r="DQJ15"/>
      <c r="DQK15"/>
      <c r="DQL15"/>
      <c r="DQM15"/>
      <c r="DQN15"/>
      <c r="DQO15"/>
      <c r="DQP15"/>
      <c r="DQQ15"/>
      <c r="DQR15"/>
      <c r="DQS15"/>
      <c r="DQT15"/>
      <c r="DQU15"/>
      <c r="DQV15"/>
      <c r="DQW15"/>
      <c r="DQX15"/>
      <c r="DQY15"/>
      <c r="DQZ15"/>
      <c r="DRA15"/>
      <c r="DRB15"/>
      <c r="DRC15"/>
      <c r="DRD15"/>
      <c r="DRE15"/>
      <c r="DRF15"/>
      <c r="DRG15"/>
      <c r="DRH15"/>
      <c r="DRI15"/>
      <c r="DRJ15"/>
      <c r="DRK15"/>
      <c r="DRL15"/>
      <c r="DRM15"/>
      <c r="DRN15"/>
      <c r="DRO15"/>
      <c r="DRP15"/>
      <c r="DRQ15"/>
      <c r="DRR15"/>
      <c r="DRS15"/>
      <c r="DRT15"/>
      <c r="DRU15"/>
      <c r="DRV15"/>
      <c r="DRW15"/>
      <c r="DRX15"/>
      <c r="DRY15"/>
      <c r="DRZ15"/>
      <c r="DSA15"/>
      <c r="DSB15"/>
      <c r="DSC15"/>
      <c r="DSD15"/>
      <c r="DSE15"/>
      <c r="DSF15"/>
      <c r="DSG15"/>
      <c r="DSH15"/>
      <c r="DSI15"/>
      <c r="DSJ15"/>
      <c r="DSK15"/>
      <c r="DSL15"/>
      <c r="DSM15"/>
      <c r="DSN15"/>
      <c r="DSO15"/>
      <c r="DSP15"/>
      <c r="DSQ15"/>
      <c r="DSR15"/>
      <c r="DSS15"/>
      <c r="DST15"/>
      <c r="DSU15"/>
      <c r="DSV15"/>
      <c r="DSW15"/>
      <c r="DSX15"/>
      <c r="DSY15"/>
      <c r="DSZ15"/>
      <c r="DTA15"/>
      <c r="DTB15"/>
      <c r="DTC15"/>
      <c r="DTD15"/>
      <c r="DTE15"/>
      <c r="DTF15"/>
      <c r="DTG15"/>
      <c r="DTH15"/>
      <c r="DTI15"/>
      <c r="DTJ15"/>
      <c r="DTK15"/>
      <c r="DTL15"/>
      <c r="DTM15"/>
      <c r="DTN15"/>
      <c r="DTO15"/>
      <c r="DTP15"/>
      <c r="DTQ15"/>
      <c r="DTR15"/>
      <c r="DTS15"/>
      <c r="DTT15"/>
      <c r="DTU15"/>
      <c r="DTV15"/>
      <c r="DTW15"/>
      <c r="DTX15"/>
      <c r="DTY15"/>
      <c r="DTZ15"/>
      <c r="DUA15"/>
      <c r="DUB15"/>
      <c r="DUC15"/>
      <c r="DUD15"/>
      <c r="DUE15"/>
      <c r="DUF15"/>
      <c r="DUG15"/>
      <c r="DUH15"/>
      <c r="DUI15"/>
      <c r="DUJ15"/>
      <c r="DUK15"/>
      <c r="DUL15"/>
      <c r="DUM15"/>
      <c r="DUN15"/>
      <c r="DUO15"/>
      <c r="DUP15"/>
      <c r="DUQ15"/>
      <c r="DUR15"/>
      <c r="DUS15"/>
      <c r="DUT15"/>
      <c r="DUU15"/>
      <c r="DUV15"/>
      <c r="DUW15"/>
      <c r="DUX15"/>
      <c r="DUY15"/>
      <c r="DUZ15"/>
      <c r="DVA15"/>
      <c r="DVB15"/>
      <c r="DVC15"/>
      <c r="DVD15"/>
      <c r="DVE15"/>
      <c r="DVF15"/>
      <c r="DVG15"/>
      <c r="DVH15"/>
      <c r="DVI15"/>
      <c r="DVJ15"/>
      <c r="DVK15"/>
      <c r="DVL15"/>
      <c r="DVM15"/>
      <c r="DVN15"/>
      <c r="DVO15"/>
      <c r="DVP15"/>
      <c r="DVQ15"/>
      <c r="DVR15"/>
      <c r="DVS15"/>
      <c r="DVT15"/>
      <c r="DVU15"/>
      <c r="DVV15"/>
      <c r="DVW15"/>
      <c r="DVX15"/>
      <c r="DVY15"/>
      <c r="DVZ15"/>
      <c r="DWA15"/>
      <c r="DWB15"/>
      <c r="DWC15"/>
      <c r="DWD15"/>
      <c r="DWE15"/>
      <c r="DWF15"/>
      <c r="DWG15"/>
      <c r="DWH15"/>
      <c r="DWI15"/>
      <c r="DWJ15"/>
      <c r="DWK15"/>
      <c r="DWL15"/>
      <c r="DWM15"/>
      <c r="DWN15"/>
      <c r="DWO15"/>
      <c r="DWP15"/>
      <c r="DWQ15"/>
      <c r="DWR15"/>
      <c r="DWS15"/>
      <c r="DWT15"/>
      <c r="DWU15"/>
      <c r="DWV15"/>
      <c r="DWW15"/>
      <c r="DWX15"/>
      <c r="DWY15"/>
      <c r="DWZ15"/>
      <c r="DXA15"/>
      <c r="DXB15"/>
      <c r="DXC15"/>
      <c r="DXD15"/>
      <c r="DXE15"/>
      <c r="DXF15"/>
      <c r="DXG15"/>
      <c r="DXH15"/>
      <c r="DXI15"/>
      <c r="DXJ15"/>
      <c r="DXK15"/>
      <c r="DXL15"/>
      <c r="DXM15"/>
      <c r="DXN15"/>
      <c r="DXO15"/>
      <c r="DXP15"/>
      <c r="DXQ15"/>
      <c r="DXR15"/>
      <c r="DXS15"/>
      <c r="DXT15"/>
      <c r="DXU15"/>
      <c r="DXV15"/>
      <c r="DXW15"/>
      <c r="DXX15"/>
      <c r="DXY15"/>
      <c r="DXZ15"/>
      <c r="DYA15"/>
      <c r="DYB15"/>
      <c r="DYC15"/>
      <c r="DYD15"/>
      <c r="DYE15"/>
      <c r="DYF15"/>
      <c r="DYG15"/>
      <c r="DYH15"/>
      <c r="DYI15"/>
      <c r="DYJ15"/>
      <c r="DYK15"/>
      <c r="DYL15"/>
      <c r="DYM15"/>
      <c r="DYN15"/>
      <c r="DYO15"/>
      <c r="DYP15"/>
      <c r="DYQ15"/>
      <c r="DYR15"/>
      <c r="DYS15"/>
      <c r="DYT15"/>
      <c r="DYU15"/>
      <c r="DYV15"/>
      <c r="DYW15"/>
      <c r="DYX15"/>
      <c r="DYY15"/>
      <c r="DYZ15"/>
      <c r="DZA15"/>
      <c r="DZB15"/>
      <c r="DZC15"/>
      <c r="DZD15"/>
      <c r="DZE15"/>
      <c r="DZF15"/>
      <c r="DZG15"/>
      <c r="DZH15"/>
      <c r="DZI15"/>
      <c r="DZJ15"/>
      <c r="DZK15"/>
      <c r="DZL15"/>
      <c r="DZM15"/>
      <c r="DZN15"/>
      <c r="DZO15"/>
      <c r="DZP15"/>
      <c r="DZQ15"/>
      <c r="DZR15"/>
      <c r="DZS15"/>
      <c r="DZT15"/>
      <c r="DZU15"/>
      <c r="DZV15"/>
      <c r="DZW15"/>
      <c r="DZX15"/>
      <c r="DZY15"/>
      <c r="DZZ15"/>
      <c r="EAA15"/>
      <c r="EAB15"/>
      <c r="EAC15"/>
      <c r="EAD15"/>
      <c r="EAE15"/>
      <c r="EAF15"/>
      <c r="EAG15"/>
      <c r="EAH15"/>
      <c r="EAI15"/>
      <c r="EAJ15"/>
      <c r="EAK15"/>
      <c r="EAL15"/>
      <c r="EAM15"/>
      <c r="EAN15"/>
      <c r="EAO15"/>
      <c r="EAP15"/>
      <c r="EAQ15"/>
      <c r="EAR15"/>
      <c r="EAS15"/>
      <c r="EAT15"/>
      <c r="EAU15"/>
      <c r="EAV15"/>
      <c r="EAW15"/>
      <c r="EAX15"/>
      <c r="EAY15"/>
      <c r="EAZ15"/>
      <c r="EBA15"/>
      <c r="EBB15"/>
      <c r="EBC15"/>
      <c r="EBD15"/>
      <c r="EBE15"/>
      <c r="EBF15"/>
      <c r="EBG15"/>
      <c r="EBH15"/>
      <c r="EBI15"/>
      <c r="EBJ15"/>
      <c r="EBK15"/>
      <c r="EBL15"/>
      <c r="EBM15"/>
      <c r="EBN15"/>
      <c r="EBO15"/>
      <c r="EBP15"/>
      <c r="EBQ15"/>
      <c r="EBR15"/>
      <c r="EBS15"/>
      <c r="EBT15"/>
      <c r="EBU15"/>
      <c r="EBV15"/>
      <c r="EBW15"/>
      <c r="EBX15"/>
      <c r="EBY15"/>
      <c r="EBZ15"/>
      <c r="ECA15"/>
      <c r="ECB15"/>
      <c r="ECC15"/>
      <c r="ECD15"/>
      <c r="ECE15"/>
      <c r="ECF15"/>
      <c r="ECG15"/>
      <c r="ECH15"/>
      <c r="ECI15"/>
      <c r="ECJ15"/>
      <c r="ECK15"/>
      <c r="ECL15"/>
      <c r="ECM15"/>
      <c r="ECN15"/>
      <c r="ECO15"/>
      <c r="ECP15"/>
      <c r="ECQ15"/>
      <c r="ECR15"/>
      <c r="ECS15"/>
      <c r="ECT15"/>
      <c r="ECU15"/>
      <c r="ECV15"/>
      <c r="ECW15"/>
      <c r="ECX15"/>
      <c r="ECY15"/>
      <c r="ECZ15"/>
      <c r="EDA15"/>
      <c r="EDB15"/>
      <c r="EDC15"/>
      <c r="EDD15"/>
      <c r="EDE15"/>
      <c r="EDF15"/>
      <c r="EDG15"/>
      <c r="EDH15"/>
      <c r="EDI15"/>
      <c r="EDJ15"/>
      <c r="EDK15"/>
      <c r="EDL15"/>
      <c r="EDM15"/>
      <c r="EDN15"/>
      <c r="EDO15"/>
      <c r="EDP15"/>
      <c r="EDQ15"/>
      <c r="EDR15"/>
      <c r="EDS15"/>
      <c r="EDT15"/>
      <c r="EDU15"/>
      <c r="EDV15"/>
      <c r="EDW15"/>
      <c r="EDX15"/>
      <c r="EDY15"/>
      <c r="EDZ15"/>
      <c r="EEA15"/>
      <c r="EEB15"/>
      <c r="EEC15"/>
      <c r="EED15"/>
      <c r="EEE15"/>
      <c r="EEF15"/>
      <c r="EEG15"/>
      <c r="EEH15"/>
      <c r="EEI15"/>
      <c r="EEJ15"/>
      <c r="EEK15"/>
      <c r="EEL15"/>
      <c r="EEM15"/>
      <c r="EEN15"/>
      <c r="EEO15"/>
      <c r="EEP15"/>
      <c r="EEQ15"/>
      <c r="EER15"/>
      <c r="EES15"/>
      <c r="EET15"/>
      <c r="EEU15"/>
      <c r="EEV15"/>
      <c r="EEW15"/>
      <c r="EEX15"/>
      <c r="EEY15"/>
      <c r="EEZ15"/>
      <c r="EFA15"/>
      <c r="EFB15"/>
      <c r="EFC15"/>
      <c r="EFD15"/>
      <c r="EFE15"/>
      <c r="EFF15"/>
      <c r="EFG15"/>
      <c r="EFH15"/>
      <c r="EFI15"/>
      <c r="EFJ15"/>
      <c r="EFK15"/>
      <c r="EFL15"/>
      <c r="EFM15"/>
      <c r="EFN15"/>
      <c r="EFO15"/>
      <c r="EFP15"/>
      <c r="EFQ15"/>
      <c r="EFR15"/>
      <c r="EFS15"/>
      <c r="EFT15"/>
      <c r="EFU15"/>
      <c r="EFV15"/>
      <c r="EFW15"/>
      <c r="EFX15"/>
      <c r="EFY15"/>
      <c r="EFZ15"/>
      <c r="EGA15"/>
      <c r="EGB15"/>
      <c r="EGC15"/>
      <c r="EGD15"/>
      <c r="EGE15"/>
      <c r="EGF15"/>
      <c r="EGG15"/>
      <c r="EGH15"/>
      <c r="EGI15"/>
      <c r="EGJ15"/>
      <c r="EGK15"/>
      <c r="EGL15"/>
      <c r="EGM15"/>
      <c r="EGN15"/>
      <c r="EGO15"/>
      <c r="EGP15"/>
      <c r="EGQ15"/>
      <c r="EGR15"/>
      <c r="EGS15"/>
      <c r="EGT15"/>
      <c r="EGU15"/>
      <c r="EGV15"/>
      <c r="EGW15"/>
      <c r="EGX15"/>
      <c r="EGY15"/>
      <c r="EGZ15"/>
      <c r="EHA15"/>
      <c r="EHB15"/>
      <c r="EHC15"/>
      <c r="EHD15"/>
      <c r="EHE15"/>
      <c r="EHF15"/>
      <c r="EHG15"/>
      <c r="EHH15"/>
      <c r="EHI15"/>
      <c r="EHJ15"/>
      <c r="EHK15"/>
      <c r="EHL15"/>
      <c r="EHM15"/>
      <c r="EHN15"/>
      <c r="EHO15"/>
      <c r="EHP15"/>
      <c r="EHQ15"/>
      <c r="EHR15"/>
      <c r="EHS15"/>
      <c r="EHT15"/>
      <c r="EHU15"/>
      <c r="EHV15"/>
      <c r="EHW15"/>
      <c r="EHX15"/>
      <c r="EHY15"/>
      <c r="EHZ15"/>
      <c r="EIA15"/>
      <c r="EIB15"/>
      <c r="EIC15"/>
      <c r="EID15"/>
      <c r="EIE15"/>
      <c r="EIF15"/>
      <c r="EIG15"/>
      <c r="EIH15"/>
      <c r="EII15"/>
      <c r="EIJ15"/>
      <c r="EIK15"/>
      <c r="EIL15"/>
      <c r="EIM15"/>
      <c r="EIN15"/>
      <c r="EIO15"/>
      <c r="EIP15"/>
      <c r="EIQ15"/>
      <c r="EIR15"/>
      <c r="EIS15"/>
      <c r="EIT15"/>
      <c r="EIU15"/>
      <c r="EIV15"/>
      <c r="EIW15"/>
      <c r="EIX15"/>
      <c r="EIY15"/>
      <c r="EIZ15"/>
      <c r="EJA15"/>
      <c r="EJB15"/>
      <c r="EJC15"/>
      <c r="EJD15"/>
      <c r="EJE15"/>
      <c r="EJF15"/>
      <c r="EJG15"/>
      <c r="EJH15"/>
      <c r="EJI15"/>
      <c r="EJJ15"/>
      <c r="EJK15"/>
      <c r="EJL15"/>
      <c r="EJM15"/>
      <c r="EJN15"/>
      <c r="EJO15"/>
      <c r="EJP15"/>
      <c r="EJQ15"/>
      <c r="EJR15"/>
      <c r="EJS15"/>
      <c r="EJT15"/>
      <c r="EJU15"/>
      <c r="EJV15"/>
      <c r="EJW15"/>
      <c r="EJX15"/>
      <c r="EJY15"/>
      <c r="EJZ15"/>
      <c r="EKA15"/>
      <c r="EKB15"/>
      <c r="EKC15"/>
      <c r="EKD15"/>
      <c r="EKE15"/>
      <c r="EKF15"/>
      <c r="EKG15"/>
      <c r="EKH15"/>
      <c r="EKI15"/>
      <c r="EKJ15"/>
      <c r="EKK15"/>
      <c r="EKL15"/>
      <c r="EKM15"/>
      <c r="EKN15"/>
      <c r="EKO15"/>
      <c r="EKP15"/>
      <c r="EKQ15"/>
      <c r="EKR15"/>
      <c r="EKS15"/>
      <c r="EKT15"/>
      <c r="EKU15"/>
      <c r="EKV15"/>
      <c r="EKW15"/>
      <c r="EKX15"/>
      <c r="EKY15"/>
      <c r="EKZ15"/>
      <c r="ELA15"/>
      <c r="ELB15"/>
      <c r="ELC15"/>
      <c r="ELD15"/>
      <c r="ELE15"/>
      <c r="ELF15"/>
      <c r="ELG15"/>
      <c r="ELH15"/>
      <c r="ELI15"/>
      <c r="ELJ15"/>
      <c r="ELK15"/>
      <c r="ELL15"/>
      <c r="ELM15"/>
      <c r="ELN15"/>
      <c r="ELO15"/>
      <c r="ELP15"/>
      <c r="ELQ15"/>
      <c r="ELR15"/>
      <c r="ELS15"/>
      <c r="ELT15"/>
      <c r="ELU15"/>
      <c r="ELV15"/>
      <c r="ELW15"/>
      <c r="ELX15"/>
      <c r="ELY15"/>
      <c r="ELZ15"/>
      <c r="EMA15"/>
      <c r="EMB15"/>
      <c r="EMC15"/>
      <c r="EMD15"/>
      <c r="EME15"/>
      <c r="EMF15"/>
      <c r="EMG15"/>
      <c r="EMH15"/>
      <c r="EMI15"/>
      <c r="EMJ15"/>
      <c r="EMK15"/>
      <c r="EML15"/>
      <c r="EMM15"/>
      <c r="EMN15"/>
      <c r="EMO15"/>
      <c r="EMP15"/>
      <c r="EMQ15"/>
      <c r="EMR15"/>
      <c r="EMS15"/>
      <c r="EMT15"/>
      <c r="EMU15"/>
      <c r="EMV15"/>
      <c r="EMW15"/>
      <c r="EMX15"/>
      <c r="EMY15"/>
      <c r="EMZ15"/>
      <c r="ENA15"/>
      <c r="ENB15"/>
      <c r="ENC15"/>
      <c r="END15"/>
      <c r="ENE15"/>
      <c r="ENF15"/>
      <c r="ENG15"/>
      <c r="ENH15"/>
      <c r="ENI15"/>
      <c r="ENJ15"/>
      <c r="ENK15"/>
      <c r="ENL15"/>
      <c r="ENM15"/>
      <c r="ENN15"/>
      <c r="ENO15"/>
      <c r="ENP15"/>
      <c r="ENQ15"/>
      <c r="ENR15"/>
      <c r="ENS15"/>
      <c r="ENT15"/>
      <c r="ENU15"/>
      <c r="ENV15"/>
      <c r="ENW15"/>
      <c r="ENX15"/>
      <c r="ENY15"/>
      <c r="ENZ15"/>
      <c r="EOA15"/>
      <c r="EOB15"/>
      <c r="EOC15"/>
      <c r="EOD15"/>
      <c r="EOE15"/>
      <c r="EOF15"/>
      <c r="EOG15"/>
      <c r="EOH15"/>
      <c r="EOI15"/>
      <c r="EOJ15"/>
      <c r="EOK15"/>
      <c r="EOL15"/>
      <c r="EOM15"/>
      <c r="EON15"/>
      <c r="EOO15"/>
      <c r="EOP15"/>
      <c r="EOQ15"/>
      <c r="EOR15"/>
      <c r="EOS15"/>
      <c r="EOT15"/>
      <c r="EOU15"/>
      <c r="EOV15"/>
      <c r="EOW15"/>
      <c r="EOX15"/>
      <c r="EOY15"/>
      <c r="EOZ15"/>
      <c r="EPA15"/>
      <c r="EPB15"/>
      <c r="EPC15"/>
      <c r="EPD15"/>
      <c r="EPE15"/>
      <c r="EPF15"/>
      <c r="EPG15"/>
      <c r="EPH15"/>
      <c r="EPI15"/>
      <c r="EPJ15"/>
      <c r="EPK15"/>
      <c r="EPL15"/>
      <c r="EPM15"/>
      <c r="EPN15"/>
      <c r="EPO15"/>
      <c r="EPP15"/>
      <c r="EPQ15"/>
      <c r="EPR15"/>
      <c r="EPS15"/>
      <c r="EPT15"/>
      <c r="EPU15"/>
      <c r="EPV15"/>
      <c r="EPW15"/>
      <c r="EPX15"/>
      <c r="EPY15"/>
      <c r="EPZ15"/>
      <c r="EQA15"/>
      <c r="EQB15"/>
      <c r="EQC15"/>
      <c r="EQD15"/>
      <c r="EQE15"/>
      <c r="EQF15"/>
      <c r="EQG15"/>
      <c r="EQH15"/>
      <c r="EQI15"/>
      <c r="EQJ15"/>
      <c r="EQK15"/>
      <c r="EQL15"/>
      <c r="EQM15"/>
      <c r="EQN15"/>
      <c r="EQO15"/>
      <c r="EQP15"/>
      <c r="EQQ15"/>
      <c r="EQR15"/>
      <c r="EQS15"/>
      <c r="EQT15"/>
      <c r="EQU15"/>
      <c r="EQV15"/>
      <c r="EQW15"/>
      <c r="EQX15"/>
      <c r="EQY15"/>
      <c r="EQZ15"/>
      <c r="ERA15"/>
      <c r="ERB15"/>
      <c r="ERC15"/>
      <c r="ERD15"/>
      <c r="ERE15"/>
      <c r="ERF15"/>
      <c r="ERG15"/>
      <c r="ERH15"/>
      <c r="ERI15"/>
      <c r="ERJ15"/>
      <c r="ERK15"/>
      <c r="ERL15"/>
      <c r="ERM15"/>
      <c r="ERN15"/>
      <c r="ERO15"/>
      <c r="ERP15"/>
      <c r="ERQ15"/>
      <c r="ERR15"/>
      <c r="ERS15"/>
      <c r="ERT15"/>
      <c r="ERU15"/>
      <c r="ERV15"/>
      <c r="ERW15"/>
      <c r="ERX15"/>
      <c r="ERY15"/>
      <c r="ERZ15"/>
      <c r="ESA15"/>
      <c r="ESB15"/>
      <c r="ESC15"/>
      <c r="ESD15"/>
      <c r="ESE15"/>
      <c r="ESF15"/>
      <c r="ESG15"/>
      <c r="ESH15"/>
      <c r="ESI15"/>
      <c r="ESJ15"/>
      <c r="ESK15"/>
      <c r="ESL15"/>
      <c r="ESM15"/>
      <c r="ESN15"/>
      <c r="ESO15"/>
      <c r="ESP15"/>
      <c r="ESQ15"/>
      <c r="ESR15"/>
      <c r="ESS15"/>
      <c r="EST15"/>
      <c r="ESU15"/>
      <c r="ESV15"/>
      <c r="ESW15"/>
      <c r="ESX15"/>
      <c r="ESY15"/>
      <c r="ESZ15"/>
      <c r="ETA15"/>
      <c r="ETB15"/>
      <c r="ETC15"/>
      <c r="ETD15"/>
      <c r="ETE15"/>
      <c r="ETF15"/>
      <c r="ETG15"/>
      <c r="ETH15"/>
      <c r="ETI15"/>
      <c r="ETJ15"/>
      <c r="ETK15"/>
      <c r="ETL15"/>
      <c r="ETM15"/>
      <c r="ETN15"/>
      <c r="ETO15"/>
      <c r="ETP15"/>
      <c r="ETQ15"/>
      <c r="ETR15"/>
      <c r="ETS15"/>
      <c r="ETT15"/>
      <c r="ETU15"/>
      <c r="ETV15"/>
      <c r="ETW15"/>
      <c r="ETX15"/>
      <c r="ETY15"/>
      <c r="ETZ15"/>
      <c r="EUA15"/>
      <c r="EUB15"/>
      <c r="EUC15"/>
      <c r="EUD15"/>
      <c r="EUE15"/>
      <c r="EUF15"/>
      <c r="EUG15"/>
      <c r="EUH15"/>
      <c r="EUI15"/>
      <c r="EUJ15"/>
      <c r="EUK15"/>
      <c r="EUL15"/>
      <c r="EUM15"/>
      <c r="EUN15"/>
      <c r="EUO15"/>
      <c r="EUP15"/>
      <c r="EUQ15"/>
      <c r="EUR15"/>
      <c r="EUS15"/>
      <c r="EUT15"/>
      <c r="EUU15"/>
      <c r="EUV15"/>
      <c r="EUW15"/>
      <c r="EUX15"/>
      <c r="EUY15"/>
      <c r="EUZ15"/>
      <c r="EVA15"/>
      <c r="EVB15"/>
      <c r="EVC15"/>
      <c r="EVD15"/>
      <c r="EVE15"/>
      <c r="EVF15"/>
      <c r="EVG15"/>
      <c r="EVH15"/>
      <c r="EVI15"/>
      <c r="EVJ15"/>
      <c r="EVK15"/>
      <c r="EVL15"/>
      <c r="EVM15"/>
      <c r="EVN15"/>
      <c r="EVO15"/>
      <c r="EVP15"/>
      <c r="EVQ15"/>
      <c r="EVR15"/>
      <c r="EVS15"/>
      <c r="EVT15"/>
      <c r="EVU15"/>
      <c r="EVV15"/>
      <c r="EVW15"/>
      <c r="EVX15"/>
      <c r="EVY15"/>
      <c r="EVZ15"/>
      <c r="EWA15"/>
      <c r="EWB15"/>
      <c r="EWC15"/>
      <c r="EWD15"/>
      <c r="EWE15"/>
      <c r="EWF15"/>
      <c r="EWG15"/>
      <c r="EWH15"/>
      <c r="EWI15"/>
      <c r="EWJ15"/>
      <c r="EWK15"/>
      <c r="EWL15"/>
      <c r="EWM15"/>
      <c r="EWN15"/>
      <c r="EWO15"/>
      <c r="EWP15"/>
      <c r="EWQ15"/>
      <c r="EWR15"/>
      <c r="EWS15"/>
      <c r="EWT15"/>
      <c r="EWU15"/>
      <c r="EWV15"/>
      <c r="EWW15"/>
      <c r="EWX15"/>
      <c r="EWY15"/>
      <c r="EWZ15"/>
      <c r="EXA15"/>
      <c r="EXB15"/>
      <c r="EXC15"/>
      <c r="EXD15"/>
      <c r="EXE15"/>
      <c r="EXF15"/>
      <c r="EXG15"/>
      <c r="EXH15"/>
      <c r="EXI15"/>
      <c r="EXJ15"/>
      <c r="EXK15"/>
      <c r="EXL15"/>
      <c r="EXM15"/>
      <c r="EXN15"/>
      <c r="EXO15"/>
      <c r="EXP15"/>
      <c r="EXQ15"/>
      <c r="EXR15"/>
      <c r="EXS15"/>
      <c r="EXT15"/>
      <c r="EXU15"/>
      <c r="EXV15"/>
      <c r="EXW15"/>
      <c r="EXX15"/>
      <c r="EXY15"/>
      <c r="EXZ15"/>
      <c r="EYA15"/>
      <c r="EYB15"/>
      <c r="EYC15"/>
      <c r="EYD15"/>
      <c r="EYE15"/>
      <c r="EYF15"/>
      <c r="EYG15"/>
      <c r="EYH15"/>
      <c r="EYI15"/>
      <c r="EYJ15"/>
      <c r="EYK15"/>
      <c r="EYL15"/>
      <c r="EYM15"/>
      <c r="EYN15"/>
      <c r="EYO15"/>
      <c r="EYP15"/>
      <c r="EYQ15"/>
      <c r="EYR15"/>
      <c r="EYS15"/>
      <c r="EYT15"/>
      <c r="EYU15"/>
      <c r="EYV15"/>
      <c r="EYW15"/>
      <c r="EYX15"/>
      <c r="EYY15"/>
      <c r="EYZ15"/>
      <c r="EZA15"/>
      <c r="EZB15"/>
      <c r="EZC15"/>
      <c r="EZD15"/>
      <c r="EZE15"/>
      <c r="EZF15"/>
      <c r="EZG15"/>
      <c r="EZH15"/>
      <c r="EZI15"/>
      <c r="EZJ15"/>
      <c r="EZK15"/>
      <c r="EZL15"/>
      <c r="EZM15"/>
      <c r="EZN15"/>
      <c r="EZO15"/>
      <c r="EZP15"/>
      <c r="EZQ15"/>
      <c r="EZR15"/>
      <c r="EZS15"/>
      <c r="EZT15"/>
      <c r="EZU15"/>
      <c r="EZV15"/>
      <c r="EZW15"/>
      <c r="EZX15"/>
      <c r="EZY15"/>
      <c r="EZZ15"/>
      <c r="FAA15"/>
      <c r="FAB15"/>
      <c r="FAC15"/>
      <c r="FAD15"/>
      <c r="FAE15"/>
      <c r="FAF15"/>
      <c r="FAG15"/>
      <c r="FAH15"/>
      <c r="FAI15"/>
      <c r="FAJ15"/>
      <c r="FAK15"/>
      <c r="FAL15"/>
      <c r="FAM15"/>
      <c r="FAN15"/>
      <c r="FAO15"/>
      <c r="FAP15"/>
      <c r="FAQ15"/>
      <c r="FAR15"/>
      <c r="FAS15"/>
      <c r="FAT15"/>
      <c r="FAU15"/>
      <c r="FAV15"/>
      <c r="FAW15"/>
      <c r="FAX15"/>
      <c r="FAY15"/>
      <c r="FAZ15"/>
      <c r="FBA15"/>
      <c r="FBB15"/>
      <c r="FBC15"/>
      <c r="FBD15"/>
      <c r="FBE15"/>
      <c r="FBF15"/>
      <c r="FBG15"/>
      <c r="FBH15"/>
      <c r="FBI15"/>
      <c r="FBJ15"/>
      <c r="FBK15"/>
      <c r="FBL15"/>
      <c r="FBM15"/>
      <c r="FBN15"/>
      <c r="FBO15"/>
      <c r="FBP15"/>
      <c r="FBQ15"/>
      <c r="FBR15"/>
      <c r="FBS15"/>
      <c r="FBT15"/>
      <c r="FBU15"/>
      <c r="FBV15"/>
      <c r="FBW15"/>
      <c r="FBX15"/>
      <c r="FBY15"/>
      <c r="FBZ15"/>
      <c r="FCA15"/>
      <c r="FCB15"/>
      <c r="FCC15"/>
      <c r="FCD15"/>
      <c r="FCE15"/>
      <c r="FCF15"/>
      <c r="FCG15"/>
      <c r="FCH15"/>
      <c r="FCI15"/>
      <c r="FCJ15"/>
      <c r="FCK15"/>
      <c r="FCL15"/>
      <c r="FCM15"/>
      <c r="FCN15"/>
      <c r="FCO15"/>
      <c r="FCP15"/>
      <c r="FCQ15"/>
      <c r="FCR15"/>
      <c r="FCS15"/>
      <c r="FCT15"/>
      <c r="FCU15"/>
      <c r="FCV15"/>
      <c r="FCW15"/>
      <c r="FCX15"/>
      <c r="FCY15"/>
      <c r="FCZ15"/>
      <c r="FDA15"/>
      <c r="FDB15"/>
      <c r="FDC15"/>
      <c r="FDD15"/>
      <c r="FDE15"/>
      <c r="FDF15"/>
      <c r="FDG15"/>
      <c r="FDH15"/>
      <c r="FDI15"/>
      <c r="FDJ15"/>
      <c r="FDK15"/>
      <c r="FDL15"/>
      <c r="FDM15"/>
      <c r="FDN15"/>
      <c r="FDO15"/>
      <c r="FDP15"/>
      <c r="FDQ15"/>
      <c r="FDR15"/>
      <c r="FDS15"/>
      <c r="FDT15"/>
      <c r="FDU15"/>
      <c r="FDV15"/>
      <c r="FDW15"/>
      <c r="FDX15"/>
      <c r="FDY15"/>
      <c r="FDZ15"/>
      <c r="FEA15"/>
      <c r="FEB15"/>
      <c r="FEC15"/>
      <c r="FED15"/>
      <c r="FEE15"/>
      <c r="FEF15"/>
      <c r="FEG15"/>
      <c r="FEH15"/>
      <c r="FEI15"/>
      <c r="FEJ15"/>
      <c r="FEK15"/>
      <c r="FEL15"/>
      <c r="FEM15"/>
      <c r="FEN15"/>
      <c r="FEO15"/>
      <c r="FEP15"/>
      <c r="FEQ15"/>
      <c r="FER15"/>
      <c r="FES15"/>
      <c r="FET15"/>
      <c r="FEU15"/>
      <c r="FEV15"/>
      <c r="FEW15"/>
      <c r="FEX15"/>
      <c r="FEY15"/>
      <c r="FEZ15"/>
      <c r="FFA15"/>
      <c r="FFB15"/>
      <c r="FFC15"/>
      <c r="FFD15"/>
      <c r="FFE15"/>
      <c r="FFF15"/>
      <c r="FFG15"/>
      <c r="FFH15"/>
      <c r="FFI15"/>
      <c r="FFJ15"/>
      <c r="FFK15"/>
      <c r="FFL15"/>
      <c r="FFM15"/>
      <c r="FFN15"/>
      <c r="FFO15"/>
      <c r="FFP15"/>
      <c r="FFQ15"/>
      <c r="FFR15"/>
      <c r="FFS15"/>
      <c r="FFT15"/>
      <c r="FFU15"/>
      <c r="FFV15"/>
      <c r="FFW15"/>
      <c r="FFX15"/>
      <c r="FFY15"/>
      <c r="FFZ15"/>
      <c r="FGA15"/>
      <c r="FGB15"/>
      <c r="FGC15"/>
      <c r="FGD15"/>
      <c r="FGE15"/>
      <c r="FGF15"/>
      <c r="FGG15"/>
      <c r="FGH15"/>
      <c r="FGI15"/>
      <c r="FGJ15"/>
      <c r="FGK15"/>
      <c r="FGL15"/>
      <c r="FGM15"/>
      <c r="FGN15"/>
      <c r="FGO15"/>
      <c r="FGP15"/>
      <c r="FGQ15"/>
      <c r="FGR15"/>
      <c r="FGS15"/>
      <c r="FGT15"/>
      <c r="FGU15"/>
      <c r="FGV15"/>
      <c r="FGW15"/>
      <c r="FGX15"/>
      <c r="FGY15"/>
      <c r="FGZ15"/>
      <c r="FHA15"/>
      <c r="FHB15"/>
      <c r="FHC15"/>
      <c r="FHD15"/>
      <c r="FHE15"/>
      <c r="FHF15"/>
      <c r="FHG15"/>
      <c r="FHH15"/>
      <c r="FHI15"/>
      <c r="FHJ15"/>
      <c r="FHK15"/>
      <c r="FHL15"/>
      <c r="FHM15"/>
      <c r="FHN15"/>
      <c r="FHO15"/>
      <c r="FHP15"/>
      <c r="FHQ15"/>
      <c r="FHR15"/>
      <c r="FHS15"/>
      <c r="FHT15"/>
      <c r="FHU15"/>
      <c r="FHV15"/>
      <c r="FHW15"/>
      <c r="FHX15"/>
      <c r="FHY15"/>
      <c r="FHZ15"/>
      <c r="FIA15"/>
      <c r="FIB15"/>
      <c r="FIC15"/>
      <c r="FID15"/>
      <c r="FIE15"/>
      <c r="FIF15"/>
      <c r="FIG15"/>
      <c r="FIH15"/>
      <c r="FII15"/>
      <c r="FIJ15"/>
      <c r="FIK15"/>
      <c r="FIL15"/>
      <c r="FIM15"/>
      <c r="FIN15"/>
      <c r="FIO15"/>
      <c r="FIP15"/>
      <c r="FIQ15"/>
      <c r="FIR15"/>
      <c r="FIS15"/>
      <c r="FIT15"/>
      <c r="FIU15"/>
      <c r="FIV15"/>
      <c r="FIW15"/>
      <c r="FIX15"/>
      <c r="FIY15"/>
      <c r="FIZ15"/>
      <c r="FJA15"/>
      <c r="FJB15"/>
      <c r="FJC15"/>
      <c r="FJD15"/>
      <c r="FJE15"/>
      <c r="FJF15"/>
      <c r="FJG15"/>
      <c r="FJH15"/>
      <c r="FJI15"/>
      <c r="FJJ15"/>
      <c r="FJK15"/>
      <c r="FJL15"/>
      <c r="FJM15"/>
      <c r="FJN15"/>
      <c r="FJO15"/>
      <c r="FJP15"/>
      <c r="FJQ15"/>
      <c r="FJR15"/>
      <c r="FJS15"/>
      <c r="FJT15"/>
      <c r="FJU15"/>
      <c r="FJV15"/>
      <c r="FJW15"/>
      <c r="FJX15"/>
      <c r="FJY15"/>
      <c r="FJZ15"/>
      <c r="FKA15"/>
      <c r="FKB15"/>
      <c r="FKC15"/>
      <c r="FKD15"/>
      <c r="FKE15"/>
      <c r="FKF15"/>
      <c r="FKG15"/>
      <c r="FKH15"/>
      <c r="FKI15"/>
      <c r="FKJ15"/>
      <c r="FKK15"/>
      <c r="FKL15"/>
      <c r="FKM15"/>
      <c r="FKN15"/>
      <c r="FKO15"/>
      <c r="FKP15"/>
      <c r="FKQ15"/>
      <c r="FKR15"/>
      <c r="FKS15"/>
      <c r="FKT15"/>
      <c r="FKU15"/>
      <c r="FKV15"/>
      <c r="FKW15"/>
      <c r="FKX15"/>
      <c r="FKY15"/>
      <c r="FKZ15"/>
      <c r="FLA15"/>
      <c r="FLB15"/>
      <c r="FLC15"/>
      <c r="FLD15"/>
      <c r="FLE15"/>
      <c r="FLF15"/>
      <c r="FLG15"/>
      <c r="FLH15"/>
      <c r="FLI15"/>
      <c r="FLJ15"/>
      <c r="FLK15"/>
      <c r="FLL15"/>
      <c r="FLM15"/>
      <c r="FLN15"/>
      <c r="FLO15"/>
      <c r="FLP15"/>
      <c r="FLQ15"/>
      <c r="FLR15"/>
      <c r="FLS15"/>
      <c r="FLT15"/>
      <c r="FLU15"/>
      <c r="FLV15"/>
      <c r="FLW15"/>
      <c r="FLX15"/>
      <c r="FLY15"/>
      <c r="FLZ15"/>
      <c r="FMA15"/>
      <c r="FMB15"/>
      <c r="FMC15"/>
      <c r="FMD15"/>
      <c r="FME15"/>
      <c r="FMF15"/>
      <c r="FMG15"/>
      <c r="FMH15"/>
      <c r="FMI15"/>
      <c r="FMJ15"/>
      <c r="FMK15"/>
      <c r="FML15"/>
      <c r="FMM15"/>
      <c r="FMN15"/>
      <c r="FMO15"/>
      <c r="FMP15"/>
      <c r="FMQ15"/>
      <c r="FMR15"/>
      <c r="FMS15"/>
      <c r="FMT15"/>
      <c r="FMU15"/>
      <c r="FMV15"/>
      <c r="FMW15"/>
      <c r="FMX15"/>
      <c r="FMY15"/>
      <c r="FMZ15"/>
      <c r="FNA15"/>
      <c r="FNB15"/>
      <c r="FNC15"/>
      <c r="FND15"/>
      <c r="FNE15"/>
      <c r="FNF15"/>
      <c r="FNG15"/>
      <c r="FNH15"/>
      <c r="FNI15"/>
      <c r="FNJ15"/>
      <c r="FNK15"/>
      <c r="FNL15"/>
      <c r="FNM15"/>
      <c r="FNN15"/>
      <c r="FNO15"/>
      <c r="FNP15"/>
      <c r="FNQ15"/>
      <c r="FNR15"/>
      <c r="FNS15"/>
      <c r="FNT15"/>
      <c r="FNU15"/>
      <c r="FNV15"/>
      <c r="FNW15"/>
      <c r="FNX15"/>
      <c r="FNY15"/>
      <c r="FNZ15"/>
      <c r="FOA15"/>
      <c r="FOB15"/>
      <c r="FOC15"/>
      <c r="FOD15"/>
      <c r="FOE15"/>
      <c r="FOF15"/>
      <c r="FOG15"/>
      <c r="FOH15"/>
      <c r="FOI15"/>
      <c r="FOJ15"/>
      <c r="FOK15"/>
      <c r="FOL15"/>
      <c r="FOM15"/>
      <c r="FON15"/>
      <c r="FOO15"/>
      <c r="FOP15"/>
      <c r="FOQ15"/>
      <c r="FOR15"/>
      <c r="FOS15"/>
      <c r="FOT15"/>
      <c r="FOU15"/>
      <c r="FOV15"/>
      <c r="FOW15"/>
      <c r="FOX15"/>
      <c r="FOY15"/>
      <c r="FOZ15"/>
      <c r="FPA15"/>
      <c r="FPB15"/>
      <c r="FPC15"/>
      <c r="FPD15"/>
      <c r="FPE15"/>
      <c r="FPF15"/>
      <c r="FPG15"/>
      <c r="FPH15"/>
      <c r="FPI15"/>
      <c r="FPJ15"/>
      <c r="FPK15"/>
      <c r="FPL15"/>
      <c r="FPM15"/>
      <c r="FPN15"/>
      <c r="FPO15"/>
      <c r="FPP15"/>
      <c r="FPQ15"/>
      <c r="FPR15"/>
      <c r="FPS15"/>
      <c r="FPT15"/>
      <c r="FPU15"/>
      <c r="FPV15"/>
      <c r="FPW15"/>
      <c r="FPX15"/>
      <c r="FPY15"/>
      <c r="FPZ15"/>
      <c r="FQA15"/>
      <c r="FQB15"/>
      <c r="FQC15"/>
      <c r="FQD15"/>
      <c r="FQE15"/>
      <c r="FQF15"/>
      <c r="FQG15"/>
      <c r="FQH15"/>
      <c r="FQI15"/>
      <c r="FQJ15"/>
      <c r="FQK15"/>
      <c r="FQL15"/>
      <c r="FQM15"/>
      <c r="FQN15"/>
      <c r="FQO15"/>
      <c r="FQP15"/>
      <c r="FQQ15"/>
      <c r="FQR15"/>
      <c r="FQS15"/>
      <c r="FQT15"/>
      <c r="FQU15"/>
      <c r="FQV15"/>
      <c r="FQW15"/>
      <c r="FQX15"/>
      <c r="FQY15"/>
      <c r="FQZ15"/>
      <c r="FRA15"/>
      <c r="FRB15"/>
      <c r="FRC15"/>
      <c r="FRD15"/>
      <c r="FRE15"/>
      <c r="FRF15"/>
      <c r="FRG15"/>
      <c r="FRH15"/>
      <c r="FRI15"/>
      <c r="FRJ15"/>
      <c r="FRK15"/>
      <c r="FRL15"/>
      <c r="FRM15"/>
      <c r="FRN15"/>
      <c r="FRO15"/>
      <c r="FRP15"/>
      <c r="FRQ15"/>
      <c r="FRR15"/>
      <c r="FRS15"/>
      <c r="FRT15"/>
      <c r="FRU15"/>
      <c r="FRV15"/>
      <c r="FRW15"/>
      <c r="FRX15"/>
      <c r="FRY15"/>
      <c r="FRZ15"/>
      <c r="FSA15"/>
      <c r="FSB15"/>
      <c r="FSC15"/>
      <c r="FSD15"/>
      <c r="FSE15"/>
      <c r="FSF15"/>
      <c r="FSG15"/>
      <c r="FSH15"/>
      <c r="FSI15"/>
      <c r="FSJ15"/>
      <c r="FSK15"/>
      <c r="FSL15"/>
      <c r="FSM15"/>
      <c r="FSN15"/>
      <c r="FSO15"/>
      <c r="FSP15"/>
      <c r="FSQ15"/>
      <c r="FSR15"/>
      <c r="FSS15"/>
      <c r="FST15"/>
      <c r="FSU15"/>
      <c r="FSV15"/>
      <c r="FSW15"/>
      <c r="FSX15"/>
      <c r="FSY15"/>
      <c r="FSZ15"/>
      <c r="FTA15"/>
      <c r="FTB15"/>
      <c r="FTC15"/>
      <c r="FTD15"/>
      <c r="FTE15"/>
      <c r="FTF15"/>
      <c r="FTG15"/>
      <c r="FTH15"/>
      <c r="FTI15"/>
      <c r="FTJ15"/>
      <c r="FTK15"/>
      <c r="FTL15"/>
      <c r="FTM15"/>
      <c r="FTN15"/>
      <c r="FTO15"/>
      <c r="FTP15"/>
      <c r="FTQ15"/>
      <c r="FTR15"/>
      <c r="FTS15"/>
      <c r="FTT15"/>
      <c r="FTU15"/>
      <c r="FTV15"/>
      <c r="FTW15"/>
      <c r="FTX15"/>
      <c r="FTY15"/>
      <c r="FTZ15"/>
      <c r="FUA15"/>
      <c r="FUB15"/>
      <c r="FUC15"/>
      <c r="FUD15"/>
      <c r="FUE15"/>
      <c r="FUF15"/>
      <c r="FUG15"/>
      <c r="FUH15"/>
      <c r="FUI15"/>
      <c r="FUJ15"/>
      <c r="FUK15"/>
      <c r="FUL15"/>
      <c r="FUM15"/>
      <c r="FUN15"/>
      <c r="FUO15"/>
      <c r="FUP15"/>
      <c r="FUQ15"/>
      <c r="FUR15"/>
      <c r="FUS15"/>
      <c r="FUT15"/>
      <c r="FUU15"/>
      <c r="FUV15"/>
      <c r="FUW15"/>
      <c r="FUX15"/>
      <c r="FUY15"/>
      <c r="FUZ15"/>
      <c r="FVA15"/>
      <c r="FVB15"/>
      <c r="FVC15"/>
      <c r="FVD15"/>
      <c r="FVE15"/>
      <c r="FVF15"/>
      <c r="FVG15"/>
      <c r="FVH15"/>
      <c r="FVI15"/>
      <c r="FVJ15"/>
      <c r="FVK15"/>
      <c r="FVL15"/>
      <c r="FVM15"/>
      <c r="FVN15"/>
      <c r="FVO15"/>
      <c r="FVP15"/>
      <c r="FVQ15"/>
      <c r="FVR15"/>
      <c r="FVS15"/>
      <c r="FVT15"/>
      <c r="FVU15"/>
      <c r="FVV15"/>
      <c r="FVW15"/>
      <c r="FVX15"/>
      <c r="FVY15"/>
      <c r="FVZ15"/>
      <c r="FWA15"/>
      <c r="FWB15"/>
      <c r="FWC15"/>
      <c r="FWD15"/>
      <c r="FWE15"/>
      <c r="FWF15"/>
      <c r="FWG15"/>
      <c r="FWH15"/>
      <c r="FWI15"/>
      <c r="FWJ15"/>
      <c r="FWK15"/>
      <c r="FWL15"/>
      <c r="FWM15"/>
      <c r="FWN15"/>
      <c r="FWO15"/>
      <c r="FWP15"/>
      <c r="FWQ15"/>
      <c r="FWR15"/>
      <c r="FWS15"/>
      <c r="FWT15"/>
      <c r="FWU15"/>
      <c r="FWV15"/>
      <c r="FWW15"/>
      <c r="FWX15"/>
      <c r="FWY15"/>
      <c r="FWZ15"/>
      <c r="FXA15"/>
      <c r="FXB15"/>
      <c r="FXC15"/>
      <c r="FXD15"/>
      <c r="FXE15"/>
      <c r="FXF15"/>
      <c r="FXG15"/>
      <c r="FXH15"/>
      <c r="FXI15"/>
      <c r="FXJ15"/>
      <c r="FXK15"/>
      <c r="FXL15"/>
      <c r="FXM15"/>
      <c r="FXN15"/>
      <c r="FXO15"/>
      <c r="FXP15"/>
      <c r="FXQ15"/>
      <c r="FXR15"/>
      <c r="FXS15"/>
      <c r="FXT15"/>
      <c r="FXU15"/>
      <c r="FXV15"/>
      <c r="FXW15"/>
      <c r="FXX15"/>
      <c r="FXY15"/>
      <c r="FXZ15"/>
      <c r="FYA15"/>
      <c r="FYB15"/>
      <c r="FYC15"/>
      <c r="FYD15"/>
      <c r="FYE15"/>
      <c r="FYF15"/>
      <c r="FYG15"/>
      <c r="FYH15"/>
      <c r="FYI15"/>
      <c r="FYJ15"/>
      <c r="FYK15"/>
      <c r="FYL15"/>
      <c r="FYM15"/>
      <c r="FYN15"/>
      <c r="FYO15"/>
      <c r="FYP15"/>
      <c r="FYQ15"/>
      <c r="FYR15"/>
      <c r="FYS15"/>
      <c r="FYT15"/>
      <c r="FYU15"/>
      <c r="FYV15"/>
      <c r="FYW15"/>
      <c r="FYX15"/>
      <c r="FYY15"/>
      <c r="FYZ15"/>
      <c r="FZA15"/>
      <c r="FZB15"/>
      <c r="FZC15"/>
      <c r="FZD15"/>
      <c r="FZE15"/>
      <c r="FZF15"/>
      <c r="FZG15"/>
      <c r="FZH15"/>
      <c r="FZI15"/>
      <c r="FZJ15"/>
      <c r="FZK15"/>
      <c r="FZL15"/>
      <c r="FZM15"/>
      <c r="FZN15"/>
      <c r="FZO15"/>
      <c r="FZP15"/>
      <c r="FZQ15"/>
      <c r="FZR15"/>
      <c r="FZS15"/>
      <c r="FZT15"/>
      <c r="FZU15"/>
      <c r="FZV15"/>
      <c r="FZW15"/>
      <c r="FZX15"/>
      <c r="FZY15"/>
      <c r="FZZ15"/>
      <c r="GAA15"/>
      <c r="GAB15"/>
      <c r="GAC15"/>
      <c r="GAD15"/>
      <c r="GAE15"/>
      <c r="GAF15"/>
      <c r="GAG15"/>
      <c r="GAH15"/>
      <c r="GAI15"/>
      <c r="GAJ15"/>
      <c r="GAK15"/>
      <c r="GAL15"/>
      <c r="GAM15"/>
      <c r="GAN15"/>
      <c r="GAO15"/>
      <c r="GAP15"/>
      <c r="GAQ15"/>
      <c r="GAR15"/>
      <c r="GAS15"/>
      <c r="GAT15"/>
      <c r="GAU15"/>
      <c r="GAV15"/>
      <c r="GAW15"/>
      <c r="GAX15"/>
      <c r="GAY15"/>
      <c r="GAZ15"/>
      <c r="GBA15"/>
      <c r="GBB15"/>
      <c r="GBC15"/>
      <c r="GBD15"/>
      <c r="GBE15"/>
      <c r="GBF15"/>
      <c r="GBG15"/>
      <c r="GBH15"/>
      <c r="GBI15"/>
      <c r="GBJ15"/>
      <c r="GBK15"/>
      <c r="GBL15"/>
      <c r="GBM15"/>
      <c r="GBN15"/>
      <c r="GBO15"/>
      <c r="GBP15"/>
      <c r="GBQ15"/>
      <c r="GBR15"/>
      <c r="GBS15"/>
      <c r="GBT15"/>
      <c r="GBU15"/>
      <c r="GBV15"/>
      <c r="GBW15"/>
      <c r="GBX15"/>
      <c r="GBY15"/>
      <c r="GBZ15"/>
      <c r="GCA15"/>
      <c r="GCB15"/>
      <c r="GCC15"/>
      <c r="GCD15"/>
      <c r="GCE15"/>
      <c r="GCF15"/>
      <c r="GCG15"/>
      <c r="GCH15"/>
      <c r="GCI15"/>
      <c r="GCJ15"/>
      <c r="GCK15"/>
      <c r="GCL15"/>
      <c r="GCM15"/>
      <c r="GCN15"/>
      <c r="GCO15"/>
      <c r="GCP15"/>
      <c r="GCQ15"/>
      <c r="GCR15"/>
      <c r="GCS15"/>
      <c r="GCT15"/>
      <c r="GCU15"/>
      <c r="GCV15"/>
      <c r="GCW15"/>
      <c r="GCX15"/>
      <c r="GCY15"/>
      <c r="GCZ15"/>
      <c r="GDA15"/>
      <c r="GDB15"/>
      <c r="GDC15"/>
      <c r="GDD15"/>
      <c r="GDE15"/>
      <c r="GDF15"/>
      <c r="GDG15"/>
      <c r="GDH15"/>
      <c r="GDI15"/>
      <c r="GDJ15"/>
      <c r="GDK15"/>
      <c r="GDL15"/>
      <c r="GDM15"/>
      <c r="GDN15"/>
      <c r="GDO15"/>
      <c r="GDP15"/>
      <c r="GDQ15"/>
      <c r="GDR15"/>
      <c r="GDS15"/>
      <c r="GDT15"/>
      <c r="GDU15"/>
      <c r="GDV15"/>
      <c r="GDW15"/>
      <c r="GDX15"/>
      <c r="GDY15"/>
      <c r="GDZ15"/>
      <c r="GEA15"/>
      <c r="GEB15"/>
      <c r="GEC15"/>
      <c r="GED15"/>
      <c r="GEE15"/>
      <c r="GEF15"/>
      <c r="GEG15"/>
      <c r="GEH15"/>
      <c r="GEI15"/>
      <c r="GEJ15"/>
      <c r="GEK15"/>
      <c r="GEL15"/>
      <c r="GEM15"/>
      <c r="GEN15"/>
      <c r="GEO15"/>
      <c r="GEP15"/>
      <c r="GEQ15"/>
      <c r="GER15"/>
      <c r="GES15"/>
      <c r="GET15"/>
      <c r="GEU15"/>
      <c r="GEV15"/>
      <c r="GEW15"/>
      <c r="GEX15"/>
      <c r="GEY15"/>
      <c r="GEZ15"/>
      <c r="GFA15"/>
      <c r="GFB15"/>
      <c r="GFC15"/>
      <c r="GFD15"/>
      <c r="GFE15"/>
      <c r="GFF15"/>
      <c r="GFG15"/>
      <c r="GFH15"/>
      <c r="GFI15"/>
      <c r="GFJ15"/>
      <c r="GFK15"/>
      <c r="GFL15"/>
      <c r="GFM15"/>
      <c r="GFN15"/>
      <c r="GFO15"/>
      <c r="GFP15"/>
      <c r="GFQ15"/>
      <c r="GFR15"/>
      <c r="GFS15"/>
      <c r="GFT15"/>
      <c r="GFU15"/>
      <c r="GFV15"/>
      <c r="GFW15"/>
      <c r="GFX15"/>
      <c r="GFY15"/>
      <c r="GFZ15"/>
      <c r="GGA15"/>
      <c r="GGB15"/>
      <c r="GGC15"/>
      <c r="GGD15"/>
      <c r="GGE15"/>
      <c r="GGF15"/>
      <c r="GGG15"/>
      <c r="GGH15"/>
      <c r="GGI15"/>
      <c r="GGJ15"/>
      <c r="GGK15"/>
      <c r="GGL15"/>
      <c r="GGM15"/>
      <c r="GGN15"/>
      <c r="GGO15"/>
      <c r="GGP15"/>
      <c r="GGQ15"/>
      <c r="GGR15"/>
      <c r="GGS15"/>
      <c r="GGT15"/>
      <c r="GGU15"/>
      <c r="GGV15"/>
      <c r="GGW15"/>
      <c r="GGX15"/>
      <c r="GGY15"/>
      <c r="GGZ15"/>
      <c r="GHA15"/>
      <c r="GHB15"/>
      <c r="GHC15"/>
      <c r="GHD15"/>
      <c r="GHE15"/>
      <c r="GHF15"/>
      <c r="GHG15"/>
      <c r="GHH15"/>
      <c r="GHI15"/>
      <c r="GHJ15"/>
      <c r="GHK15"/>
      <c r="GHL15"/>
      <c r="GHM15"/>
      <c r="GHN15"/>
      <c r="GHO15"/>
      <c r="GHP15"/>
      <c r="GHQ15"/>
      <c r="GHR15"/>
      <c r="GHS15"/>
      <c r="GHT15"/>
      <c r="GHU15"/>
      <c r="GHV15"/>
      <c r="GHW15"/>
      <c r="GHX15"/>
      <c r="GHY15"/>
      <c r="GHZ15"/>
      <c r="GIA15"/>
      <c r="GIB15"/>
      <c r="GIC15"/>
      <c r="GID15"/>
      <c r="GIE15"/>
      <c r="GIF15"/>
      <c r="GIG15"/>
      <c r="GIH15"/>
      <c r="GII15"/>
      <c r="GIJ15"/>
      <c r="GIK15"/>
      <c r="GIL15"/>
      <c r="GIM15"/>
      <c r="GIN15"/>
      <c r="GIO15"/>
      <c r="GIP15"/>
      <c r="GIQ15"/>
      <c r="GIR15"/>
      <c r="GIS15"/>
      <c r="GIT15"/>
      <c r="GIU15"/>
      <c r="GIV15"/>
      <c r="GIW15"/>
      <c r="GIX15"/>
      <c r="GIY15"/>
      <c r="GIZ15"/>
      <c r="GJA15"/>
      <c r="GJB15"/>
      <c r="GJC15"/>
      <c r="GJD15"/>
      <c r="GJE15"/>
      <c r="GJF15"/>
      <c r="GJG15"/>
      <c r="GJH15"/>
      <c r="GJI15"/>
      <c r="GJJ15"/>
      <c r="GJK15"/>
      <c r="GJL15"/>
      <c r="GJM15"/>
      <c r="GJN15"/>
      <c r="GJO15"/>
      <c r="GJP15"/>
      <c r="GJQ15"/>
      <c r="GJR15"/>
      <c r="GJS15"/>
      <c r="GJT15"/>
      <c r="GJU15"/>
      <c r="GJV15"/>
      <c r="GJW15"/>
      <c r="GJX15"/>
      <c r="GJY15"/>
      <c r="GJZ15"/>
      <c r="GKA15"/>
      <c r="GKB15"/>
      <c r="GKC15"/>
      <c r="GKD15"/>
      <c r="GKE15"/>
      <c r="GKF15"/>
      <c r="GKG15"/>
      <c r="GKH15"/>
      <c r="GKI15"/>
      <c r="GKJ15"/>
      <c r="GKK15"/>
      <c r="GKL15"/>
      <c r="GKM15"/>
      <c r="GKN15"/>
      <c r="GKO15"/>
      <c r="GKP15"/>
      <c r="GKQ15"/>
      <c r="GKR15"/>
      <c r="GKS15"/>
      <c r="GKT15"/>
      <c r="GKU15"/>
      <c r="GKV15"/>
      <c r="GKW15"/>
      <c r="GKX15"/>
      <c r="GKY15"/>
      <c r="GKZ15"/>
      <c r="GLA15"/>
      <c r="GLB15"/>
      <c r="GLC15"/>
      <c r="GLD15"/>
      <c r="GLE15"/>
      <c r="GLF15"/>
      <c r="GLG15"/>
      <c r="GLH15"/>
      <c r="GLI15"/>
      <c r="GLJ15"/>
      <c r="GLK15"/>
      <c r="GLL15"/>
      <c r="GLM15"/>
      <c r="GLN15"/>
      <c r="GLO15"/>
      <c r="GLP15"/>
      <c r="GLQ15"/>
      <c r="GLR15"/>
      <c r="GLS15"/>
      <c r="GLT15"/>
      <c r="GLU15"/>
      <c r="GLV15"/>
      <c r="GLW15"/>
      <c r="GLX15"/>
      <c r="GLY15"/>
      <c r="GLZ15"/>
      <c r="GMA15"/>
      <c r="GMB15"/>
      <c r="GMC15"/>
      <c r="GMD15"/>
      <c r="GME15"/>
      <c r="GMF15"/>
      <c r="GMG15"/>
      <c r="GMH15"/>
      <c r="GMI15"/>
      <c r="GMJ15"/>
      <c r="GMK15"/>
      <c r="GML15"/>
      <c r="GMM15"/>
      <c r="GMN15"/>
      <c r="GMO15"/>
      <c r="GMP15"/>
      <c r="GMQ15"/>
      <c r="GMR15"/>
      <c r="GMS15"/>
      <c r="GMT15"/>
      <c r="GMU15"/>
      <c r="GMV15"/>
      <c r="GMW15"/>
      <c r="GMX15"/>
      <c r="GMY15"/>
      <c r="GMZ15"/>
      <c r="GNA15"/>
      <c r="GNB15"/>
      <c r="GNC15"/>
      <c r="GND15"/>
      <c r="GNE15"/>
      <c r="GNF15"/>
      <c r="GNG15"/>
      <c r="GNH15"/>
      <c r="GNI15"/>
      <c r="GNJ15"/>
      <c r="GNK15"/>
      <c r="GNL15"/>
      <c r="GNM15"/>
      <c r="GNN15"/>
      <c r="GNO15"/>
      <c r="GNP15"/>
      <c r="GNQ15"/>
      <c r="GNR15"/>
      <c r="GNS15"/>
      <c r="GNT15"/>
      <c r="GNU15"/>
      <c r="GNV15"/>
      <c r="GNW15"/>
      <c r="GNX15"/>
      <c r="GNY15"/>
      <c r="GNZ15"/>
      <c r="GOA15"/>
      <c r="GOB15"/>
      <c r="GOC15"/>
      <c r="GOD15"/>
      <c r="GOE15"/>
      <c r="GOF15"/>
      <c r="GOG15"/>
      <c r="GOH15"/>
      <c r="GOI15"/>
      <c r="GOJ15"/>
      <c r="GOK15"/>
      <c r="GOL15"/>
      <c r="GOM15"/>
      <c r="GON15"/>
      <c r="GOO15"/>
      <c r="GOP15"/>
      <c r="GOQ15"/>
      <c r="GOR15"/>
      <c r="GOS15"/>
      <c r="GOT15"/>
      <c r="GOU15"/>
      <c r="GOV15"/>
      <c r="GOW15"/>
      <c r="GOX15"/>
      <c r="GOY15"/>
      <c r="GOZ15"/>
      <c r="GPA15"/>
      <c r="GPB15"/>
      <c r="GPC15"/>
      <c r="GPD15"/>
      <c r="GPE15"/>
      <c r="GPF15"/>
      <c r="GPG15"/>
      <c r="GPH15"/>
      <c r="GPI15"/>
      <c r="GPJ15"/>
      <c r="GPK15"/>
      <c r="GPL15"/>
      <c r="GPM15"/>
      <c r="GPN15"/>
      <c r="GPO15"/>
      <c r="GPP15"/>
      <c r="GPQ15"/>
      <c r="GPR15"/>
      <c r="GPS15"/>
      <c r="GPT15"/>
      <c r="GPU15"/>
      <c r="GPV15"/>
      <c r="GPW15"/>
      <c r="GPX15"/>
      <c r="GPY15"/>
      <c r="GPZ15"/>
      <c r="GQA15"/>
      <c r="GQB15"/>
      <c r="GQC15"/>
      <c r="GQD15"/>
      <c r="GQE15"/>
      <c r="GQF15"/>
      <c r="GQG15"/>
      <c r="GQH15"/>
      <c r="GQI15"/>
      <c r="GQJ15"/>
      <c r="GQK15"/>
      <c r="GQL15"/>
      <c r="GQM15"/>
      <c r="GQN15"/>
      <c r="GQO15"/>
      <c r="GQP15"/>
      <c r="GQQ15"/>
      <c r="GQR15"/>
      <c r="GQS15"/>
      <c r="GQT15"/>
      <c r="GQU15"/>
      <c r="GQV15"/>
      <c r="GQW15"/>
      <c r="GQX15"/>
      <c r="GQY15"/>
      <c r="GQZ15"/>
      <c r="GRA15"/>
      <c r="GRB15"/>
      <c r="GRC15"/>
      <c r="GRD15"/>
      <c r="GRE15"/>
      <c r="GRF15"/>
      <c r="GRG15"/>
      <c r="GRH15"/>
      <c r="GRI15"/>
      <c r="GRJ15"/>
      <c r="GRK15"/>
      <c r="GRL15"/>
      <c r="GRM15"/>
      <c r="GRN15"/>
      <c r="GRO15"/>
      <c r="GRP15"/>
      <c r="GRQ15"/>
      <c r="GRR15"/>
      <c r="GRS15"/>
      <c r="GRT15"/>
      <c r="GRU15"/>
      <c r="GRV15"/>
      <c r="GRW15"/>
      <c r="GRX15"/>
      <c r="GRY15"/>
      <c r="GRZ15"/>
      <c r="GSA15"/>
      <c r="GSB15"/>
      <c r="GSC15"/>
      <c r="GSD15"/>
      <c r="GSE15"/>
      <c r="GSF15"/>
      <c r="GSG15"/>
      <c r="GSH15"/>
      <c r="GSI15"/>
      <c r="GSJ15"/>
      <c r="GSK15"/>
      <c r="GSL15"/>
      <c r="GSM15"/>
      <c r="GSN15"/>
      <c r="GSO15"/>
      <c r="GSP15"/>
      <c r="GSQ15"/>
      <c r="GSR15"/>
      <c r="GSS15"/>
      <c r="GST15"/>
      <c r="GSU15"/>
      <c r="GSV15"/>
      <c r="GSW15"/>
      <c r="GSX15"/>
      <c r="GSY15"/>
      <c r="GSZ15"/>
      <c r="GTA15"/>
      <c r="GTB15"/>
      <c r="GTC15"/>
      <c r="GTD15"/>
      <c r="GTE15"/>
      <c r="GTF15"/>
      <c r="GTG15"/>
      <c r="GTH15"/>
      <c r="GTI15"/>
      <c r="GTJ15"/>
      <c r="GTK15"/>
      <c r="GTL15"/>
      <c r="GTM15"/>
      <c r="GTN15"/>
      <c r="GTO15"/>
      <c r="GTP15"/>
      <c r="GTQ15"/>
      <c r="GTR15"/>
      <c r="GTS15"/>
      <c r="GTT15"/>
      <c r="GTU15"/>
      <c r="GTV15"/>
      <c r="GTW15"/>
      <c r="GTX15"/>
      <c r="GTY15"/>
      <c r="GTZ15"/>
      <c r="GUA15"/>
      <c r="GUB15"/>
      <c r="GUC15"/>
      <c r="GUD15"/>
      <c r="GUE15"/>
      <c r="GUF15"/>
      <c r="GUG15"/>
      <c r="GUH15"/>
      <c r="GUI15"/>
      <c r="GUJ15"/>
      <c r="GUK15"/>
      <c r="GUL15"/>
      <c r="GUM15"/>
      <c r="GUN15"/>
      <c r="GUO15"/>
      <c r="GUP15"/>
      <c r="GUQ15"/>
      <c r="GUR15"/>
      <c r="GUS15"/>
      <c r="GUT15"/>
      <c r="GUU15"/>
      <c r="GUV15"/>
      <c r="GUW15"/>
      <c r="GUX15"/>
      <c r="GUY15"/>
      <c r="GUZ15"/>
      <c r="GVA15"/>
      <c r="GVB15"/>
      <c r="GVC15"/>
      <c r="GVD15"/>
      <c r="GVE15"/>
      <c r="GVF15"/>
      <c r="GVG15"/>
      <c r="GVH15"/>
      <c r="GVI15"/>
      <c r="GVJ15"/>
      <c r="GVK15"/>
      <c r="GVL15"/>
      <c r="GVM15"/>
      <c r="GVN15"/>
      <c r="GVO15"/>
      <c r="GVP15"/>
      <c r="GVQ15"/>
      <c r="GVR15"/>
      <c r="GVS15"/>
      <c r="GVT15"/>
      <c r="GVU15"/>
      <c r="GVV15"/>
      <c r="GVW15"/>
      <c r="GVX15"/>
      <c r="GVY15"/>
      <c r="GVZ15"/>
      <c r="GWA15"/>
      <c r="GWB15"/>
      <c r="GWC15"/>
      <c r="GWD15"/>
      <c r="GWE15"/>
      <c r="GWF15"/>
      <c r="GWG15"/>
      <c r="GWH15"/>
      <c r="GWI15"/>
      <c r="GWJ15"/>
      <c r="GWK15"/>
      <c r="GWL15"/>
      <c r="GWM15"/>
      <c r="GWN15"/>
      <c r="GWO15"/>
      <c r="GWP15"/>
      <c r="GWQ15"/>
      <c r="GWR15"/>
      <c r="GWS15"/>
      <c r="GWT15"/>
      <c r="GWU15"/>
      <c r="GWV15"/>
      <c r="GWW15"/>
      <c r="GWX15"/>
      <c r="GWY15"/>
      <c r="GWZ15"/>
      <c r="GXA15"/>
      <c r="GXB15"/>
      <c r="GXC15"/>
      <c r="GXD15"/>
      <c r="GXE15"/>
      <c r="GXF15"/>
      <c r="GXG15"/>
      <c r="GXH15"/>
      <c r="GXI15"/>
      <c r="GXJ15"/>
      <c r="GXK15"/>
      <c r="GXL15"/>
      <c r="GXM15"/>
      <c r="GXN15"/>
      <c r="GXO15"/>
      <c r="GXP15"/>
      <c r="GXQ15"/>
      <c r="GXR15"/>
      <c r="GXS15"/>
      <c r="GXT15"/>
      <c r="GXU15"/>
      <c r="GXV15"/>
      <c r="GXW15"/>
      <c r="GXX15"/>
      <c r="GXY15"/>
      <c r="GXZ15"/>
      <c r="GYA15"/>
      <c r="GYB15"/>
      <c r="GYC15"/>
      <c r="GYD15"/>
      <c r="GYE15"/>
      <c r="GYF15"/>
      <c r="GYG15"/>
      <c r="GYH15"/>
      <c r="GYI15"/>
      <c r="GYJ15"/>
      <c r="GYK15"/>
      <c r="GYL15"/>
      <c r="GYM15"/>
      <c r="GYN15"/>
      <c r="GYO15"/>
      <c r="GYP15"/>
      <c r="GYQ15"/>
      <c r="GYR15"/>
      <c r="GYS15"/>
      <c r="GYT15"/>
      <c r="GYU15"/>
      <c r="GYV15"/>
      <c r="GYW15"/>
      <c r="GYX15"/>
      <c r="GYY15"/>
      <c r="GYZ15"/>
      <c r="GZA15"/>
      <c r="GZB15"/>
      <c r="GZC15"/>
      <c r="GZD15"/>
      <c r="GZE15"/>
      <c r="GZF15"/>
      <c r="GZG15"/>
      <c r="GZH15"/>
      <c r="GZI15"/>
      <c r="GZJ15"/>
      <c r="GZK15"/>
      <c r="GZL15"/>
      <c r="GZM15"/>
      <c r="GZN15"/>
      <c r="GZO15"/>
      <c r="GZP15"/>
      <c r="GZQ15"/>
      <c r="GZR15"/>
      <c r="GZS15"/>
      <c r="GZT15"/>
      <c r="GZU15"/>
      <c r="GZV15"/>
      <c r="GZW15"/>
      <c r="GZX15"/>
      <c r="GZY15"/>
      <c r="GZZ15"/>
      <c r="HAA15"/>
      <c r="HAB15"/>
      <c r="HAC15"/>
      <c r="HAD15"/>
      <c r="HAE15"/>
      <c r="HAF15"/>
      <c r="HAG15"/>
      <c r="HAH15"/>
      <c r="HAI15"/>
      <c r="HAJ15"/>
      <c r="HAK15"/>
      <c r="HAL15"/>
      <c r="HAM15"/>
      <c r="HAN15"/>
      <c r="HAO15"/>
      <c r="HAP15"/>
      <c r="HAQ15"/>
      <c r="HAR15"/>
      <c r="HAS15"/>
      <c r="HAT15"/>
      <c r="HAU15"/>
      <c r="HAV15"/>
      <c r="HAW15"/>
      <c r="HAX15"/>
      <c r="HAY15"/>
      <c r="HAZ15"/>
      <c r="HBA15"/>
      <c r="HBB15"/>
      <c r="HBC15"/>
      <c r="HBD15"/>
      <c r="HBE15"/>
      <c r="HBF15"/>
      <c r="HBG15"/>
      <c r="HBH15"/>
      <c r="HBI15"/>
      <c r="HBJ15"/>
      <c r="HBK15"/>
      <c r="HBL15"/>
      <c r="HBM15"/>
      <c r="HBN15"/>
      <c r="HBO15"/>
      <c r="HBP15"/>
      <c r="HBQ15"/>
      <c r="HBR15"/>
      <c r="HBS15"/>
      <c r="HBT15"/>
      <c r="HBU15"/>
      <c r="HBV15"/>
      <c r="HBW15"/>
      <c r="HBX15"/>
      <c r="HBY15"/>
      <c r="HBZ15"/>
      <c r="HCA15"/>
      <c r="HCB15"/>
      <c r="HCC15"/>
      <c r="HCD15"/>
      <c r="HCE15"/>
      <c r="HCF15"/>
      <c r="HCG15"/>
      <c r="HCH15"/>
      <c r="HCI15"/>
      <c r="HCJ15"/>
      <c r="HCK15"/>
      <c r="HCL15"/>
      <c r="HCM15"/>
      <c r="HCN15"/>
      <c r="HCO15"/>
      <c r="HCP15"/>
      <c r="HCQ15"/>
      <c r="HCR15"/>
      <c r="HCS15"/>
      <c r="HCT15"/>
      <c r="HCU15"/>
      <c r="HCV15"/>
      <c r="HCW15"/>
      <c r="HCX15"/>
      <c r="HCY15"/>
      <c r="HCZ15"/>
      <c r="HDA15"/>
      <c r="HDB15"/>
      <c r="HDC15"/>
      <c r="HDD15"/>
      <c r="HDE15"/>
      <c r="HDF15"/>
      <c r="HDG15"/>
      <c r="HDH15"/>
      <c r="HDI15"/>
      <c r="HDJ15"/>
      <c r="HDK15"/>
      <c r="HDL15"/>
      <c r="HDM15"/>
      <c r="HDN15"/>
      <c r="HDO15"/>
      <c r="HDP15"/>
      <c r="HDQ15"/>
      <c r="HDR15"/>
      <c r="HDS15"/>
      <c r="HDT15"/>
      <c r="HDU15"/>
      <c r="HDV15"/>
      <c r="HDW15"/>
      <c r="HDX15"/>
      <c r="HDY15"/>
      <c r="HDZ15"/>
      <c r="HEA15"/>
      <c r="HEB15"/>
      <c r="HEC15"/>
      <c r="HED15"/>
      <c r="HEE15"/>
      <c r="HEF15"/>
      <c r="HEG15"/>
      <c r="HEH15"/>
      <c r="HEI15"/>
      <c r="HEJ15"/>
      <c r="HEK15"/>
      <c r="HEL15"/>
      <c r="HEM15"/>
      <c r="HEN15"/>
      <c r="HEO15"/>
      <c r="HEP15"/>
      <c r="HEQ15"/>
      <c r="HER15"/>
      <c r="HES15"/>
      <c r="HET15"/>
      <c r="HEU15"/>
      <c r="HEV15"/>
      <c r="HEW15"/>
      <c r="HEX15"/>
      <c r="HEY15"/>
      <c r="HEZ15"/>
      <c r="HFA15"/>
      <c r="HFB15"/>
      <c r="HFC15"/>
      <c r="HFD15"/>
      <c r="HFE15"/>
      <c r="HFF15"/>
      <c r="HFG15"/>
      <c r="HFH15"/>
      <c r="HFI15"/>
      <c r="HFJ15"/>
      <c r="HFK15"/>
      <c r="HFL15"/>
      <c r="HFM15"/>
      <c r="HFN15"/>
      <c r="HFO15"/>
      <c r="HFP15"/>
      <c r="HFQ15"/>
      <c r="HFR15"/>
      <c r="HFS15"/>
      <c r="HFT15"/>
      <c r="HFU15"/>
      <c r="HFV15"/>
      <c r="HFW15"/>
      <c r="HFX15"/>
      <c r="HFY15"/>
      <c r="HFZ15"/>
      <c r="HGA15"/>
      <c r="HGB15"/>
      <c r="HGC15"/>
      <c r="HGD15"/>
      <c r="HGE15"/>
      <c r="HGF15"/>
      <c r="HGG15"/>
      <c r="HGH15"/>
      <c r="HGI15"/>
      <c r="HGJ15"/>
      <c r="HGK15"/>
      <c r="HGL15"/>
      <c r="HGM15"/>
      <c r="HGN15"/>
      <c r="HGO15"/>
      <c r="HGP15"/>
      <c r="HGQ15"/>
      <c r="HGR15"/>
      <c r="HGS15"/>
      <c r="HGT15"/>
      <c r="HGU15"/>
      <c r="HGV15"/>
      <c r="HGW15"/>
      <c r="HGX15"/>
      <c r="HGY15"/>
      <c r="HGZ15"/>
      <c r="HHA15"/>
      <c r="HHB15"/>
      <c r="HHC15"/>
      <c r="HHD15"/>
      <c r="HHE15"/>
      <c r="HHF15"/>
      <c r="HHG15"/>
      <c r="HHH15"/>
      <c r="HHI15"/>
      <c r="HHJ15"/>
      <c r="HHK15"/>
      <c r="HHL15"/>
      <c r="HHM15"/>
      <c r="HHN15"/>
      <c r="HHO15"/>
      <c r="HHP15"/>
      <c r="HHQ15"/>
      <c r="HHR15"/>
      <c r="HHS15"/>
      <c r="HHT15"/>
      <c r="HHU15"/>
      <c r="HHV15"/>
      <c r="HHW15"/>
      <c r="HHX15"/>
      <c r="HHY15"/>
      <c r="HHZ15"/>
      <c r="HIA15"/>
      <c r="HIB15"/>
      <c r="HIC15"/>
      <c r="HID15"/>
      <c r="HIE15"/>
      <c r="HIF15"/>
      <c r="HIG15"/>
      <c r="HIH15"/>
      <c r="HII15"/>
      <c r="HIJ15"/>
      <c r="HIK15"/>
      <c r="HIL15"/>
      <c r="HIM15"/>
      <c r="HIN15"/>
      <c r="HIO15"/>
      <c r="HIP15"/>
      <c r="HIQ15"/>
      <c r="HIR15"/>
      <c r="HIS15"/>
      <c r="HIT15"/>
      <c r="HIU15"/>
      <c r="HIV15"/>
      <c r="HIW15"/>
      <c r="HIX15"/>
      <c r="HIY15"/>
      <c r="HIZ15"/>
      <c r="HJA15"/>
      <c r="HJB15"/>
      <c r="HJC15"/>
      <c r="HJD15"/>
      <c r="HJE15"/>
      <c r="HJF15"/>
      <c r="HJG15"/>
      <c r="HJH15"/>
      <c r="HJI15"/>
      <c r="HJJ15"/>
      <c r="HJK15"/>
      <c r="HJL15"/>
      <c r="HJM15"/>
      <c r="HJN15"/>
      <c r="HJO15"/>
      <c r="HJP15"/>
      <c r="HJQ15"/>
      <c r="HJR15"/>
      <c r="HJS15"/>
      <c r="HJT15"/>
      <c r="HJU15"/>
      <c r="HJV15"/>
      <c r="HJW15"/>
      <c r="HJX15"/>
      <c r="HJY15"/>
      <c r="HJZ15"/>
      <c r="HKA15"/>
      <c r="HKB15"/>
      <c r="HKC15"/>
      <c r="HKD15"/>
      <c r="HKE15"/>
      <c r="HKF15"/>
      <c r="HKG15"/>
      <c r="HKH15"/>
      <c r="HKI15"/>
      <c r="HKJ15"/>
      <c r="HKK15"/>
      <c r="HKL15"/>
      <c r="HKM15"/>
      <c r="HKN15"/>
      <c r="HKO15"/>
      <c r="HKP15"/>
      <c r="HKQ15"/>
      <c r="HKR15"/>
      <c r="HKS15"/>
      <c r="HKT15"/>
      <c r="HKU15"/>
      <c r="HKV15"/>
      <c r="HKW15"/>
      <c r="HKX15"/>
      <c r="HKY15"/>
      <c r="HKZ15"/>
      <c r="HLA15"/>
      <c r="HLB15"/>
      <c r="HLC15"/>
      <c r="HLD15"/>
      <c r="HLE15"/>
      <c r="HLF15"/>
      <c r="HLG15"/>
      <c r="HLH15"/>
      <c r="HLI15"/>
      <c r="HLJ15"/>
      <c r="HLK15"/>
      <c r="HLL15"/>
      <c r="HLM15"/>
      <c r="HLN15"/>
      <c r="HLO15"/>
      <c r="HLP15"/>
      <c r="HLQ15"/>
      <c r="HLR15"/>
      <c r="HLS15"/>
      <c r="HLT15"/>
      <c r="HLU15"/>
      <c r="HLV15"/>
      <c r="HLW15"/>
      <c r="HLX15"/>
      <c r="HLY15"/>
      <c r="HLZ15"/>
      <c r="HMA15"/>
      <c r="HMB15"/>
      <c r="HMC15"/>
      <c r="HMD15"/>
      <c r="HME15"/>
      <c r="HMF15"/>
      <c r="HMG15"/>
      <c r="HMH15"/>
      <c r="HMI15"/>
      <c r="HMJ15"/>
      <c r="HMK15"/>
      <c r="HML15"/>
      <c r="HMM15"/>
      <c r="HMN15"/>
      <c r="HMO15"/>
      <c r="HMP15"/>
      <c r="HMQ15"/>
      <c r="HMR15"/>
      <c r="HMS15"/>
      <c r="HMT15"/>
      <c r="HMU15"/>
      <c r="HMV15"/>
      <c r="HMW15"/>
      <c r="HMX15"/>
      <c r="HMY15"/>
      <c r="HMZ15"/>
      <c r="HNA15"/>
      <c r="HNB15"/>
      <c r="HNC15"/>
      <c r="HND15"/>
      <c r="HNE15"/>
      <c r="HNF15"/>
      <c r="HNG15"/>
      <c r="HNH15"/>
      <c r="HNI15"/>
      <c r="HNJ15"/>
      <c r="HNK15"/>
      <c r="HNL15"/>
      <c r="HNM15"/>
      <c r="HNN15"/>
      <c r="HNO15"/>
      <c r="HNP15"/>
      <c r="HNQ15"/>
      <c r="HNR15"/>
      <c r="HNS15"/>
      <c r="HNT15"/>
      <c r="HNU15"/>
      <c r="HNV15"/>
      <c r="HNW15"/>
      <c r="HNX15"/>
      <c r="HNY15"/>
      <c r="HNZ15"/>
      <c r="HOA15"/>
      <c r="HOB15"/>
      <c r="HOC15"/>
      <c r="HOD15"/>
      <c r="HOE15"/>
      <c r="HOF15"/>
      <c r="HOG15"/>
      <c r="HOH15"/>
      <c r="HOI15"/>
      <c r="HOJ15"/>
      <c r="HOK15"/>
      <c r="HOL15"/>
      <c r="HOM15"/>
      <c r="HON15"/>
      <c r="HOO15"/>
      <c r="HOP15"/>
      <c r="HOQ15"/>
      <c r="HOR15"/>
      <c r="HOS15"/>
      <c r="HOT15"/>
      <c r="HOU15"/>
      <c r="HOV15"/>
      <c r="HOW15"/>
      <c r="HOX15"/>
      <c r="HOY15"/>
      <c r="HOZ15"/>
      <c r="HPA15"/>
      <c r="HPB15"/>
      <c r="HPC15"/>
      <c r="HPD15"/>
      <c r="HPE15"/>
      <c r="HPF15"/>
      <c r="HPG15"/>
      <c r="HPH15"/>
      <c r="HPI15"/>
      <c r="HPJ15"/>
      <c r="HPK15"/>
      <c r="HPL15"/>
      <c r="HPM15"/>
      <c r="HPN15"/>
      <c r="HPO15"/>
      <c r="HPP15"/>
      <c r="HPQ15"/>
      <c r="HPR15"/>
      <c r="HPS15"/>
      <c r="HPT15"/>
      <c r="HPU15"/>
      <c r="HPV15"/>
      <c r="HPW15"/>
      <c r="HPX15"/>
      <c r="HPY15"/>
      <c r="HPZ15"/>
      <c r="HQA15"/>
      <c r="HQB15"/>
      <c r="HQC15"/>
      <c r="HQD15"/>
      <c r="HQE15"/>
      <c r="HQF15"/>
      <c r="HQG15"/>
      <c r="HQH15"/>
      <c r="HQI15"/>
      <c r="HQJ15"/>
      <c r="HQK15"/>
      <c r="HQL15"/>
      <c r="HQM15"/>
      <c r="HQN15"/>
      <c r="HQO15"/>
      <c r="HQP15"/>
      <c r="HQQ15"/>
      <c r="HQR15"/>
      <c r="HQS15"/>
      <c r="HQT15"/>
      <c r="HQU15"/>
      <c r="HQV15"/>
      <c r="HQW15"/>
      <c r="HQX15"/>
      <c r="HQY15"/>
      <c r="HQZ15"/>
      <c r="HRA15"/>
      <c r="HRB15"/>
      <c r="HRC15"/>
      <c r="HRD15"/>
      <c r="HRE15"/>
      <c r="HRF15"/>
      <c r="HRG15"/>
      <c r="HRH15"/>
      <c r="HRI15"/>
      <c r="HRJ15"/>
      <c r="HRK15"/>
      <c r="HRL15"/>
      <c r="HRM15"/>
      <c r="HRN15"/>
      <c r="HRO15"/>
      <c r="HRP15"/>
      <c r="HRQ15"/>
      <c r="HRR15"/>
      <c r="HRS15"/>
      <c r="HRT15"/>
      <c r="HRU15"/>
      <c r="HRV15"/>
      <c r="HRW15"/>
      <c r="HRX15"/>
      <c r="HRY15"/>
      <c r="HRZ15"/>
      <c r="HSA15"/>
      <c r="HSB15"/>
      <c r="HSC15"/>
      <c r="HSD15"/>
      <c r="HSE15"/>
      <c r="HSF15"/>
      <c r="HSG15"/>
      <c r="HSH15"/>
      <c r="HSI15"/>
      <c r="HSJ15"/>
      <c r="HSK15"/>
      <c r="HSL15"/>
      <c r="HSM15"/>
      <c r="HSN15"/>
      <c r="HSO15"/>
      <c r="HSP15"/>
      <c r="HSQ15"/>
      <c r="HSR15"/>
      <c r="HSS15"/>
      <c r="HST15"/>
      <c r="HSU15"/>
      <c r="HSV15"/>
      <c r="HSW15"/>
      <c r="HSX15"/>
      <c r="HSY15"/>
      <c r="HSZ15"/>
      <c r="HTA15"/>
      <c r="HTB15"/>
      <c r="HTC15"/>
      <c r="HTD15"/>
      <c r="HTE15"/>
      <c r="HTF15"/>
      <c r="HTG15"/>
      <c r="HTH15"/>
      <c r="HTI15"/>
      <c r="HTJ15"/>
      <c r="HTK15"/>
      <c r="HTL15"/>
      <c r="HTM15"/>
      <c r="HTN15"/>
      <c r="HTO15"/>
      <c r="HTP15"/>
      <c r="HTQ15"/>
      <c r="HTR15"/>
      <c r="HTS15"/>
      <c r="HTT15"/>
      <c r="HTU15"/>
      <c r="HTV15"/>
      <c r="HTW15"/>
      <c r="HTX15"/>
      <c r="HTY15"/>
      <c r="HTZ15"/>
      <c r="HUA15"/>
      <c r="HUB15"/>
      <c r="HUC15"/>
      <c r="HUD15"/>
      <c r="HUE15"/>
      <c r="HUF15"/>
      <c r="HUG15"/>
      <c r="HUH15"/>
      <c r="HUI15"/>
      <c r="HUJ15"/>
      <c r="HUK15"/>
      <c r="HUL15"/>
      <c r="HUM15"/>
      <c r="HUN15"/>
      <c r="HUO15"/>
      <c r="HUP15"/>
      <c r="HUQ15"/>
      <c r="HUR15"/>
      <c r="HUS15"/>
      <c r="HUT15"/>
      <c r="HUU15"/>
      <c r="HUV15"/>
      <c r="HUW15"/>
      <c r="HUX15"/>
      <c r="HUY15"/>
      <c r="HUZ15"/>
      <c r="HVA15"/>
      <c r="HVB15"/>
      <c r="HVC15"/>
      <c r="HVD15"/>
      <c r="HVE15"/>
      <c r="HVF15"/>
      <c r="HVG15"/>
      <c r="HVH15"/>
      <c r="HVI15"/>
      <c r="HVJ15"/>
      <c r="HVK15"/>
      <c r="HVL15"/>
      <c r="HVM15"/>
      <c r="HVN15"/>
      <c r="HVO15"/>
      <c r="HVP15"/>
      <c r="HVQ15"/>
      <c r="HVR15"/>
      <c r="HVS15"/>
      <c r="HVT15"/>
      <c r="HVU15"/>
      <c r="HVV15"/>
      <c r="HVW15"/>
      <c r="HVX15"/>
      <c r="HVY15"/>
      <c r="HVZ15"/>
      <c r="HWA15"/>
      <c r="HWB15"/>
      <c r="HWC15"/>
      <c r="HWD15"/>
      <c r="HWE15"/>
      <c r="HWF15"/>
      <c r="HWG15"/>
      <c r="HWH15"/>
      <c r="HWI15"/>
      <c r="HWJ15"/>
      <c r="HWK15"/>
      <c r="HWL15"/>
      <c r="HWM15"/>
      <c r="HWN15"/>
      <c r="HWO15"/>
      <c r="HWP15"/>
      <c r="HWQ15"/>
      <c r="HWR15"/>
      <c r="HWS15"/>
      <c r="HWT15"/>
      <c r="HWU15"/>
      <c r="HWV15"/>
      <c r="HWW15"/>
      <c r="HWX15"/>
      <c r="HWY15"/>
      <c r="HWZ15"/>
      <c r="HXA15"/>
      <c r="HXB15"/>
      <c r="HXC15"/>
      <c r="HXD15"/>
      <c r="HXE15"/>
      <c r="HXF15"/>
      <c r="HXG15"/>
      <c r="HXH15"/>
      <c r="HXI15"/>
      <c r="HXJ15"/>
      <c r="HXK15"/>
      <c r="HXL15"/>
      <c r="HXM15"/>
      <c r="HXN15"/>
      <c r="HXO15"/>
      <c r="HXP15"/>
      <c r="HXQ15"/>
      <c r="HXR15"/>
      <c r="HXS15"/>
      <c r="HXT15"/>
      <c r="HXU15"/>
      <c r="HXV15"/>
      <c r="HXW15"/>
      <c r="HXX15"/>
      <c r="HXY15"/>
      <c r="HXZ15"/>
      <c r="HYA15"/>
      <c r="HYB15"/>
      <c r="HYC15"/>
      <c r="HYD15"/>
      <c r="HYE15"/>
      <c r="HYF15"/>
      <c r="HYG15"/>
      <c r="HYH15"/>
      <c r="HYI15"/>
      <c r="HYJ15"/>
      <c r="HYK15"/>
      <c r="HYL15"/>
      <c r="HYM15"/>
      <c r="HYN15"/>
      <c r="HYO15"/>
      <c r="HYP15"/>
      <c r="HYQ15"/>
      <c r="HYR15"/>
      <c r="HYS15"/>
      <c r="HYT15"/>
      <c r="HYU15"/>
      <c r="HYV15"/>
      <c r="HYW15"/>
      <c r="HYX15"/>
      <c r="HYY15"/>
      <c r="HYZ15"/>
      <c r="HZA15"/>
      <c r="HZB15"/>
      <c r="HZC15"/>
      <c r="HZD15"/>
      <c r="HZE15"/>
      <c r="HZF15"/>
      <c r="HZG15"/>
      <c r="HZH15"/>
      <c r="HZI15"/>
      <c r="HZJ15"/>
      <c r="HZK15"/>
      <c r="HZL15"/>
      <c r="HZM15"/>
      <c r="HZN15"/>
      <c r="HZO15"/>
      <c r="HZP15"/>
      <c r="HZQ15"/>
      <c r="HZR15"/>
      <c r="HZS15"/>
      <c r="HZT15"/>
      <c r="HZU15"/>
      <c r="HZV15"/>
      <c r="HZW15"/>
      <c r="HZX15"/>
      <c r="HZY15"/>
      <c r="HZZ15"/>
      <c r="IAA15"/>
      <c r="IAB15"/>
      <c r="IAC15"/>
      <c r="IAD15"/>
      <c r="IAE15"/>
      <c r="IAF15"/>
      <c r="IAG15"/>
      <c r="IAH15"/>
      <c r="IAI15"/>
      <c r="IAJ15"/>
      <c r="IAK15"/>
      <c r="IAL15"/>
      <c r="IAM15"/>
      <c r="IAN15"/>
      <c r="IAO15"/>
      <c r="IAP15"/>
      <c r="IAQ15"/>
      <c r="IAR15"/>
      <c r="IAS15"/>
      <c r="IAT15"/>
      <c r="IAU15"/>
      <c r="IAV15"/>
      <c r="IAW15"/>
      <c r="IAX15"/>
      <c r="IAY15"/>
      <c r="IAZ15"/>
      <c r="IBA15"/>
      <c r="IBB15"/>
      <c r="IBC15"/>
      <c r="IBD15"/>
      <c r="IBE15"/>
      <c r="IBF15"/>
      <c r="IBG15"/>
      <c r="IBH15"/>
      <c r="IBI15"/>
      <c r="IBJ15"/>
      <c r="IBK15"/>
      <c r="IBL15"/>
      <c r="IBM15"/>
      <c r="IBN15"/>
      <c r="IBO15"/>
      <c r="IBP15"/>
      <c r="IBQ15"/>
      <c r="IBR15"/>
      <c r="IBS15"/>
      <c r="IBT15"/>
      <c r="IBU15"/>
      <c r="IBV15"/>
      <c r="IBW15"/>
      <c r="IBX15"/>
      <c r="IBY15"/>
      <c r="IBZ15"/>
      <c r="ICA15"/>
      <c r="ICB15"/>
      <c r="ICC15"/>
      <c r="ICD15"/>
      <c r="ICE15"/>
      <c r="ICF15"/>
      <c r="ICG15"/>
      <c r="ICH15"/>
      <c r="ICI15"/>
      <c r="ICJ15"/>
      <c r="ICK15"/>
      <c r="ICL15"/>
      <c r="ICM15"/>
      <c r="ICN15"/>
      <c r="ICO15"/>
      <c r="ICP15"/>
      <c r="ICQ15"/>
      <c r="ICR15"/>
      <c r="ICS15"/>
      <c r="ICT15"/>
      <c r="ICU15"/>
      <c r="ICV15"/>
      <c r="ICW15"/>
      <c r="ICX15"/>
      <c r="ICY15"/>
      <c r="ICZ15"/>
      <c r="IDA15"/>
      <c r="IDB15"/>
      <c r="IDC15"/>
      <c r="IDD15"/>
      <c r="IDE15"/>
      <c r="IDF15"/>
      <c r="IDG15"/>
      <c r="IDH15"/>
      <c r="IDI15"/>
      <c r="IDJ15"/>
      <c r="IDK15"/>
      <c r="IDL15"/>
      <c r="IDM15"/>
      <c r="IDN15"/>
      <c r="IDO15"/>
      <c r="IDP15"/>
      <c r="IDQ15"/>
      <c r="IDR15"/>
      <c r="IDS15"/>
      <c r="IDT15"/>
      <c r="IDU15"/>
      <c r="IDV15"/>
      <c r="IDW15"/>
      <c r="IDX15"/>
      <c r="IDY15"/>
      <c r="IDZ15"/>
      <c r="IEA15"/>
      <c r="IEB15"/>
      <c r="IEC15"/>
      <c r="IED15"/>
      <c r="IEE15"/>
      <c r="IEF15"/>
      <c r="IEG15"/>
      <c r="IEH15"/>
      <c r="IEI15"/>
      <c r="IEJ15"/>
      <c r="IEK15"/>
      <c r="IEL15"/>
      <c r="IEM15"/>
      <c r="IEN15"/>
      <c r="IEO15"/>
      <c r="IEP15"/>
      <c r="IEQ15"/>
      <c r="IER15"/>
      <c r="IES15"/>
      <c r="IET15"/>
      <c r="IEU15"/>
      <c r="IEV15"/>
      <c r="IEW15"/>
      <c r="IEX15"/>
      <c r="IEY15"/>
      <c r="IEZ15"/>
      <c r="IFA15"/>
      <c r="IFB15"/>
      <c r="IFC15"/>
      <c r="IFD15"/>
      <c r="IFE15"/>
      <c r="IFF15"/>
      <c r="IFG15"/>
      <c r="IFH15"/>
      <c r="IFI15"/>
      <c r="IFJ15"/>
      <c r="IFK15"/>
      <c r="IFL15"/>
      <c r="IFM15"/>
      <c r="IFN15"/>
      <c r="IFO15"/>
      <c r="IFP15"/>
      <c r="IFQ15"/>
      <c r="IFR15"/>
      <c r="IFS15"/>
      <c r="IFT15"/>
      <c r="IFU15"/>
      <c r="IFV15"/>
      <c r="IFW15"/>
      <c r="IFX15"/>
      <c r="IFY15"/>
      <c r="IFZ15"/>
      <c r="IGA15"/>
      <c r="IGB15"/>
      <c r="IGC15"/>
      <c r="IGD15"/>
      <c r="IGE15"/>
      <c r="IGF15"/>
      <c r="IGG15"/>
      <c r="IGH15"/>
      <c r="IGI15"/>
      <c r="IGJ15"/>
      <c r="IGK15"/>
      <c r="IGL15"/>
      <c r="IGM15"/>
      <c r="IGN15"/>
      <c r="IGO15"/>
      <c r="IGP15"/>
      <c r="IGQ15"/>
      <c r="IGR15"/>
      <c r="IGS15"/>
      <c r="IGT15"/>
      <c r="IGU15"/>
      <c r="IGV15"/>
      <c r="IGW15"/>
      <c r="IGX15"/>
      <c r="IGY15"/>
      <c r="IGZ15"/>
      <c r="IHA15"/>
      <c r="IHB15"/>
      <c r="IHC15"/>
      <c r="IHD15"/>
      <c r="IHE15"/>
      <c r="IHF15"/>
      <c r="IHG15"/>
      <c r="IHH15"/>
      <c r="IHI15"/>
      <c r="IHJ15"/>
      <c r="IHK15"/>
      <c r="IHL15"/>
      <c r="IHM15"/>
      <c r="IHN15"/>
      <c r="IHO15"/>
      <c r="IHP15"/>
      <c r="IHQ15"/>
      <c r="IHR15"/>
      <c r="IHS15"/>
      <c r="IHT15"/>
      <c r="IHU15"/>
      <c r="IHV15"/>
      <c r="IHW15"/>
      <c r="IHX15"/>
      <c r="IHY15"/>
      <c r="IHZ15"/>
      <c r="IIA15"/>
      <c r="IIB15"/>
      <c r="IIC15"/>
      <c r="IID15"/>
      <c r="IIE15"/>
      <c r="IIF15"/>
      <c r="IIG15"/>
      <c r="IIH15"/>
      <c r="III15"/>
      <c r="IIJ15"/>
      <c r="IIK15"/>
      <c r="IIL15"/>
      <c r="IIM15"/>
      <c r="IIN15"/>
      <c r="IIO15"/>
      <c r="IIP15"/>
      <c r="IIQ15"/>
      <c r="IIR15"/>
      <c r="IIS15"/>
      <c r="IIT15"/>
      <c r="IIU15"/>
      <c r="IIV15"/>
      <c r="IIW15"/>
      <c r="IIX15"/>
      <c r="IIY15"/>
      <c r="IIZ15"/>
      <c r="IJA15"/>
      <c r="IJB15"/>
      <c r="IJC15"/>
      <c r="IJD15"/>
      <c r="IJE15"/>
      <c r="IJF15"/>
      <c r="IJG15"/>
      <c r="IJH15"/>
      <c r="IJI15"/>
      <c r="IJJ15"/>
      <c r="IJK15"/>
      <c r="IJL15"/>
      <c r="IJM15"/>
      <c r="IJN15"/>
      <c r="IJO15"/>
      <c r="IJP15"/>
      <c r="IJQ15"/>
      <c r="IJR15"/>
      <c r="IJS15"/>
      <c r="IJT15"/>
      <c r="IJU15"/>
      <c r="IJV15"/>
      <c r="IJW15"/>
      <c r="IJX15"/>
      <c r="IJY15"/>
      <c r="IJZ15"/>
      <c r="IKA15"/>
      <c r="IKB15"/>
      <c r="IKC15"/>
      <c r="IKD15"/>
      <c r="IKE15"/>
      <c r="IKF15"/>
      <c r="IKG15"/>
      <c r="IKH15"/>
      <c r="IKI15"/>
      <c r="IKJ15"/>
      <c r="IKK15"/>
      <c r="IKL15"/>
      <c r="IKM15"/>
      <c r="IKN15"/>
      <c r="IKO15"/>
      <c r="IKP15"/>
      <c r="IKQ15"/>
      <c r="IKR15"/>
      <c r="IKS15"/>
      <c r="IKT15"/>
      <c r="IKU15"/>
      <c r="IKV15"/>
      <c r="IKW15"/>
      <c r="IKX15"/>
      <c r="IKY15"/>
      <c r="IKZ15"/>
      <c r="ILA15"/>
      <c r="ILB15"/>
      <c r="ILC15"/>
      <c r="ILD15"/>
      <c r="ILE15"/>
      <c r="ILF15"/>
      <c r="ILG15"/>
      <c r="ILH15"/>
      <c r="ILI15"/>
      <c r="ILJ15"/>
      <c r="ILK15"/>
      <c r="ILL15"/>
      <c r="ILM15"/>
      <c r="ILN15"/>
      <c r="ILO15"/>
      <c r="ILP15"/>
      <c r="ILQ15"/>
      <c r="ILR15"/>
      <c r="ILS15"/>
      <c r="ILT15"/>
      <c r="ILU15"/>
      <c r="ILV15"/>
      <c r="ILW15"/>
      <c r="ILX15"/>
      <c r="ILY15"/>
      <c r="ILZ15"/>
      <c r="IMA15"/>
      <c r="IMB15"/>
      <c r="IMC15"/>
      <c r="IMD15"/>
      <c r="IME15"/>
      <c r="IMF15"/>
      <c r="IMG15"/>
      <c r="IMH15"/>
      <c r="IMI15"/>
      <c r="IMJ15"/>
      <c r="IMK15"/>
      <c r="IML15"/>
      <c r="IMM15"/>
      <c r="IMN15"/>
      <c r="IMO15"/>
      <c r="IMP15"/>
      <c r="IMQ15"/>
      <c r="IMR15"/>
      <c r="IMS15"/>
      <c r="IMT15"/>
      <c r="IMU15"/>
      <c r="IMV15"/>
      <c r="IMW15"/>
      <c r="IMX15"/>
      <c r="IMY15"/>
      <c r="IMZ15"/>
      <c r="INA15"/>
      <c r="INB15"/>
      <c r="INC15"/>
      <c r="IND15"/>
      <c r="INE15"/>
      <c r="INF15"/>
      <c r="ING15"/>
      <c r="INH15"/>
      <c r="INI15"/>
      <c r="INJ15"/>
      <c r="INK15"/>
      <c r="INL15"/>
      <c r="INM15"/>
      <c r="INN15"/>
      <c r="INO15"/>
      <c r="INP15"/>
      <c r="INQ15"/>
      <c r="INR15"/>
      <c r="INS15"/>
      <c r="INT15"/>
      <c r="INU15"/>
      <c r="INV15"/>
      <c r="INW15"/>
      <c r="INX15"/>
      <c r="INY15"/>
      <c r="INZ15"/>
      <c r="IOA15"/>
      <c r="IOB15"/>
      <c r="IOC15"/>
      <c r="IOD15"/>
      <c r="IOE15"/>
      <c r="IOF15"/>
      <c r="IOG15"/>
      <c r="IOH15"/>
      <c r="IOI15"/>
      <c r="IOJ15"/>
      <c r="IOK15"/>
      <c r="IOL15"/>
      <c r="IOM15"/>
      <c r="ION15"/>
      <c r="IOO15"/>
      <c r="IOP15"/>
      <c r="IOQ15"/>
      <c r="IOR15"/>
      <c r="IOS15"/>
      <c r="IOT15"/>
      <c r="IOU15"/>
      <c r="IOV15"/>
      <c r="IOW15"/>
      <c r="IOX15"/>
      <c r="IOY15"/>
      <c r="IOZ15"/>
      <c r="IPA15"/>
      <c r="IPB15"/>
      <c r="IPC15"/>
      <c r="IPD15"/>
      <c r="IPE15"/>
      <c r="IPF15"/>
      <c r="IPG15"/>
      <c r="IPH15"/>
      <c r="IPI15"/>
      <c r="IPJ15"/>
      <c r="IPK15"/>
      <c r="IPL15"/>
      <c r="IPM15"/>
      <c r="IPN15"/>
      <c r="IPO15"/>
      <c r="IPP15"/>
      <c r="IPQ15"/>
      <c r="IPR15"/>
      <c r="IPS15"/>
      <c r="IPT15"/>
      <c r="IPU15"/>
      <c r="IPV15"/>
      <c r="IPW15"/>
      <c r="IPX15"/>
      <c r="IPY15"/>
      <c r="IPZ15"/>
      <c r="IQA15"/>
      <c r="IQB15"/>
      <c r="IQC15"/>
      <c r="IQD15"/>
      <c r="IQE15"/>
      <c r="IQF15"/>
      <c r="IQG15"/>
      <c r="IQH15"/>
      <c r="IQI15"/>
      <c r="IQJ15"/>
      <c r="IQK15"/>
      <c r="IQL15"/>
      <c r="IQM15"/>
      <c r="IQN15"/>
      <c r="IQO15"/>
      <c r="IQP15"/>
      <c r="IQQ15"/>
      <c r="IQR15"/>
      <c r="IQS15"/>
      <c r="IQT15"/>
      <c r="IQU15"/>
      <c r="IQV15"/>
      <c r="IQW15"/>
      <c r="IQX15"/>
      <c r="IQY15"/>
      <c r="IQZ15"/>
      <c r="IRA15"/>
      <c r="IRB15"/>
      <c r="IRC15"/>
      <c r="IRD15"/>
      <c r="IRE15"/>
      <c r="IRF15"/>
      <c r="IRG15"/>
      <c r="IRH15"/>
      <c r="IRI15"/>
      <c r="IRJ15"/>
      <c r="IRK15"/>
      <c r="IRL15"/>
      <c r="IRM15"/>
      <c r="IRN15"/>
      <c r="IRO15"/>
      <c r="IRP15"/>
      <c r="IRQ15"/>
      <c r="IRR15"/>
      <c r="IRS15"/>
      <c r="IRT15"/>
      <c r="IRU15"/>
      <c r="IRV15"/>
      <c r="IRW15"/>
      <c r="IRX15"/>
      <c r="IRY15"/>
      <c r="IRZ15"/>
      <c r="ISA15"/>
      <c r="ISB15"/>
      <c r="ISC15"/>
      <c r="ISD15"/>
      <c r="ISE15"/>
      <c r="ISF15"/>
      <c r="ISG15"/>
      <c r="ISH15"/>
      <c r="ISI15"/>
      <c r="ISJ15"/>
      <c r="ISK15"/>
      <c r="ISL15"/>
      <c r="ISM15"/>
      <c r="ISN15"/>
      <c r="ISO15"/>
      <c r="ISP15"/>
      <c r="ISQ15"/>
      <c r="ISR15"/>
      <c r="ISS15"/>
      <c r="IST15"/>
      <c r="ISU15"/>
      <c r="ISV15"/>
      <c r="ISW15"/>
      <c r="ISX15"/>
      <c r="ISY15"/>
      <c r="ISZ15"/>
      <c r="ITA15"/>
      <c r="ITB15"/>
      <c r="ITC15"/>
      <c r="ITD15"/>
      <c r="ITE15"/>
      <c r="ITF15"/>
      <c r="ITG15"/>
      <c r="ITH15"/>
      <c r="ITI15"/>
      <c r="ITJ15"/>
      <c r="ITK15"/>
      <c r="ITL15"/>
      <c r="ITM15"/>
      <c r="ITN15"/>
      <c r="ITO15"/>
      <c r="ITP15"/>
      <c r="ITQ15"/>
      <c r="ITR15"/>
      <c r="ITS15"/>
      <c r="ITT15"/>
      <c r="ITU15"/>
      <c r="ITV15"/>
      <c r="ITW15"/>
      <c r="ITX15"/>
      <c r="ITY15"/>
      <c r="ITZ15"/>
      <c r="IUA15"/>
      <c r="IUB15"/>
      <c r="IUC15"/>
      <c r="IUD15"/>
      <c r="IUE15"/>
      <c r="IUF15"/>
      <c r="IUG15"/>
      <c r="IUH15"/>
      <c r="IUI15"/>
      <c r="IUJ15"/>
      <c r="IUK15"/>
      <c r="IUL15"/>
      <c r="IUM15"/>
      <c r="IUN15"/>
      <c r="IUO15"/>
      <c r="IUP15"/>
      <c r="IUQ15"/>
      <c r="IUR15"/>
      <c r="IUS15"/>
      <c r="IUT15"/>
      <c r="IUU15"/>
      <c r="IUV15"/>
      <c r="IUW15"/>
      <c r="IUX15"/>
      <c r="IUY15"/>
      <c r="IUZ15"/>
      <c r="IVA15"/>
      <c r="IVB15"/>
      <c r="IVC15"/>
      <c r="IVD15"/>
      <c r="IVE15"/>
      <c r="IVF15"/>
      <c r="IVG15"/>
      <c r="IVH15"/>
      <c r="IVI15"/>
      <c r="IVJ15"/>
      <c r="IVK15"/>
      <c r="IVL15"/>
      <c r="IVM15"/>
      <c r="IVN15"/>
      <c r="IVO15"/>
      <c r="IVP15"/>
      <c r="IVQ15"/>
      <c r="IVR15"/>
      <c r="IVS15"/>
      <c r="IVT15"/>
      <c r="IVU15"/>
      <c r="IVV15"/>
      <c r="IVW15"/>
      <c r="IVX15"/>
      <c r="IVY15"/>
      <c r="IVZ15"/>
      <c r="IWA15"/>
      <c r="IWB15"/>
      <c r="IWC15"/>
      <c r="IWD15"/>
      <c r="IWE15"/>
      <c r="IWF15"/>
      <c r="IWG15"/>
      <c r="IWH15"/>
      <c r="IWI15"/>
      <c r="IWJ15"/>
      <c r="IWK15"/>
      <c r="IWL15"/>
      <c r="IWM15"/>
      <c r="IWN15"/>
      <c r="IWO15"/>
      <c r="IWP15"/>
      <c r="IWQ15"/>
      <c r="IWR15"/>
      <c r="IWS15"/>
      <c r="IWT15"/>
      <c r="IWU15"/>
      <c r="IWV15"/>
      <c r="IWW15"/>
      <c r="IWX15"/>
      <c r="IWY15"/>
      <c r="IWZ15"/>
      <c r="IXA15"/>
      <c r="IXB15"/>
      <c r="IXC15"/>
      <c r="IXD15"/>
      <c r="IXE15"/>
      <c r="IXF15"/>
      <c r="IXG15"/>
      <c r="IXH15"/>
      <c r="IXI15"/>
      <c r="IXJ15"/>
      <c r="IXK15"/>
      <c r="IXL15"/>
      <c r="IXM15"/>
      <c r="IXN15"/>
      <c r="IXO15"/>
      <c r="IXP15"/>
      <c r="IXQ15"/>
      <c r="IXR15"/>
      <c r="IXS15"/>
      <c r="IXT15"/>
      <c r="IXU15"/>
      <c r="IXV15"/>
      <c r="IXW15"/>
      <c r="IXX15"/>
      <c r="IXY15"/>
      <c r="IXZ15"/>
      <c r="IYA15"/>
      <c r="IYB15"/>
      <c r="IYC15"/>
      <c r="IYD15"/>
      <c r="IYE15"/>
      <c r="IYF15"/>
      <c r="IYG15"/>
      <c r="IYH15"/>
      <c r="IYI15"/>
      <c r="IYJ15"/>
      <c r="IYK15"/>
      <c r="IYL15"/>
      <c r="IYM15"/>
      <c r="IYN15"/>
      <c r="IYO15"/>
      <c r="IYP15"/>
      <c r="IYQ15"/>
      <c r="IYR15"/>
      <c r="IYS15"/>
      <c r="IYT15"/>
      <c r="IYU15"/>
      <c r="IYV15"/>
      <c r="IYW15"/>
      <c r="IYX15"/>
      <c r="IYY15"/>
      <c r="IYZ15"/>
      <c r="IZA15"/>
      <c r="IZB15"/>
      <c r="IZC15"/>
      <c r="IZD15"/>
      <c r="IZE15"/>
      <c r="IZF15"/>
      <c r="IZG15"/>
      <c r="IZH15"/>
      <c r="IZI15"/>
      <c r="IZJ15"/>
      <c r="IZK15"/>
      <c r="IZL15"/>
      <c r="IZM15"/>
      <c r="IZN15"/>
      <c r="IZO15"/>
      <c r="IZP15"/>
      <c r="IZQ15"/>
      <c r="IZR15"/>
      <c r="IZS15"/>
      <c r="IZT15"/>
      <c r="IZU15"/>
      <c r="IZV15"/>
      <c r="IZW15"/>
      <c r="IZX15"/>
      <c r="IZY15"/>
      <c r="IZZ15"/>
      <c r="JAA15"/>
      <c r="JAB15"/>
      <c r="JAC15"/>
      <c r="JAD15"/>
      <c r="JAE15"/>
      <c r="JAF15"/>
      <c r="JAG15"/>
      <c r="JAH15"/>
      <c r="JAI15"/>
      <c r="JAJ15"/>
      <c r="JAK15"/>
      <c r="JAL15"/>
      <c r="JAM15"/>
      <c r="JAN15"/>
      <c r="JAO15"/>
      <c r="JAP15"/>
      <c r="JAQ15"/>
      <c r="JAR15"/>
      <c r="JAS15"/>
      <c r="JAT15"/>
      <c r="JAU15"/>
      <c r="JAV15"/>
      <c r="JAW15"/>
      <c r="JAX15"/>
      <c r="JAY15"/>
      <c r="JAZ15"/>
      <c r="JBA15"/>
      <c r="JBB15"/>
      <c r="JBC15"/>
      <c r="JBD15"/>
      <c r="JBE15"/>
      <c r="JBF15"/>
      <c r="JBG15"/>
      <c r="JBH15"/>
      <c r="JBI15"/>
      <c r="JBJ15"/>
      <c r="JBK15"/>
      <c r="JBL15"/>
      <c r="JBM15"/>
      <c r="JBN15"/>
      <c r="JBO15"/>
      <c r="JBP15"/>
      <c r="JBQ15"/>
      <c r="JBR15"/>
      <c r="JBS15"/>
      <c r="JBT15"/>
      <c r="JBU15"/>
      <c r="JBV15"/>
      <c r="JBW15"/>
      <c r="JBX15"/>
      <c r="JBY15"/>
      <c r="JBZ15"/>
      <c r="JCA15"/>
      <c r="JCB15"/>
      <c r="JCC15"/>
      <c r="JCD15"/>
      <c r="JCE15"/>
      <c r="JCF15"/>
      <c r="JCG15"/>
      <c r="JCH15"/>
      <c r="JCI15"/>
      <c r="JCJ15"/>
      <c r="JCK15"/>
      <c r="JCL15"/>
      <c r="JCM15"/>
      <c r="JCN15"/>
      <c r="JCO15"/>
      <c r="JCP15"/>
      <c r="JCQ15"/>
      <c r="JCR15"/>
      <c r="JCS15"/>
      <c r="JCT15"/>
      <c r="JCU15"/>
      <c r="JCV15"/>
      <c r="JCW15"/>
      <c r="JCX15"/>
      <c r="JCY15"/>
      <c r="JCZ15"/>
      <c r="JDA15"/>
      <c r="JDB15"/>
      <c r="JDC15"/>
      <c r="JDD15"/>
      <c r="JDE15"/>
      <c r="JDF15"/>
      <c r="JDG15"/>
      <c r="JDH15"/>
      <c r="JDI15"/>
      <c r="JDJ15"/>
      <c r="JDK15"/>
      <c r="JDL15"/>
      <c r="JDM15"/>
      <c r="JDN15"/>
      <c r="JDO15"/>
      <c r="JDP15"/>
      <c r="JDQ15"/>
      <c r="JDR15"/>
      <c r="JDS15"/>
      <c r="JDT15"/>
      <c r="JDU15"/>
      <c r="JDV15"/>
      <c r="JDW15"/>
      <c r="JDX15"/>
      <c r="JDY15"/>
      <c r="JDZ15"/>
      <c r="JEA15"/>
      <c r="JEB15"/>
      <c r="JEC15"/>
      <c r="JED15"/>
      <c r="JEE15"/>
      <c r="JEF15"/>
      <c r="JEG15"/>
      <c r="JEH15"/>
      <c r="JEI15"/>
      <c r="JEJ15"/>
      <c r="JEK15"/>
      <c r="JEL15"/>
      <c r="JEM15"/>
      <c r="JEN15"/>
      <c r="JEO15"/>
      <c r="JEP15"/>
      <c r="JEQ15"/>
      <c r="JER15"/>
      <c r="JES15"/>
      <c r="JET15"/>
      <c r="JEU15"/>
      <c r="JEV15"/>
      <c r="JEW15"/>
      <c r="JEX15"/>
      <c r="JEY15"/>
      <c r="JEZ15"/>
      <c r="JFA15"/>
      <c r="JFB15"/>
      <c r="JFC15"/>
      <c r="JFD15"/>
      <c r="JFE15"/>
      <c r="JFF15"/>
      <c r="JFG15"/>
      <c r="JFH15"/>
      <c r="JFI15"/>
      <c r="JFJ15"/>
      <c r="JFK15"/>
      <c r="JFL15"/>
      <c r="JFM15"/>
      <c r="JFN15"/>
      <c r="JFO15"/>
      <c r="JFP15"/>
      <c r="JFQ15"/>
      <c r="JFR15"/>
      <c r="JFS15"/>
      <c r="JFT15"/>
      <c r="JFU15"/>
      <c r="JFV15"/>
      <c r="JFW15"/>
      <c r="JFX15"/>
      <c r="JFY15"/>
      <c r="JFZ15"/>
      <c r="JGA15"/>
      <c r="JGB15"/>
      <c r="JGC15"/>
      <c r="JGD15"/>
      <c r="JGE15"/>
      <c r="JGF15"/>
      <c r="JGG15"/>
      <c r="JGH15"/>
      <c r="JGI15"/>
      <c r="JGJ15"/>
      <c r="JGK15"/>
      <c r="JGL15"/>
      <c r="JGM15"/>
      <c r="JGN15"/>
      <c r="JGO15"/>
      <c r="JGP15"/>
      <c r="JGQ15"/>
      <c r="JGR15"/>
      <c r="JGS15"/>
      <c r="JGT15"/>
      <c r="JGU15"/>
      <c r="JGV15"/>
      <c r="JGW15"/>
      <c r="JGX15"/>
      <c r="JGY15"/>
      <c r="JGZ15"/>
      <c r="JHA15"/>
      <c r="JHB15"/>
      <c r="JHC15"/>
      <c r="JHD15"/>
      <c r="JHE15"/>
      <c r="JHF15"/>
      <c r="JHG15"/>
      <c r="JHH15"/>
      <c r="JHI15"/>
      <c r="JHJ15"/>
      <c r="JHK15"/>
      <c r="JHL15"/>
      <c r="JHM15"/>
      <c r="JHN15"/>
      <c r="JHO15"/>
      <c r="JHP15"/>
      <c r="JHQ15"/>
      <c r="JHR15"/>
      <c r="JHS15"/>
      <c r="JHT15"/>
      <c r="JHU15"/>
      <c r="JHV15"/>
      <c r="JHW15"/>
      <c r="JHX15"/>
      <c r="JHY15"/>
      <c r="JHZ15"/>
      <c r="JIA15"/>
      <c r="JIB15"/>
      <c r="JIC15"/>
      <c r="JID15"/>
      <c r="JIE15"/>
      <c r="JIF15"/>
      <c r="JIG15"/>
      <c r="JIH15"/>
      <c r="JII15"/>
      <c r="JIJ15"/>
      <c r="JIK15"/>
      <c r="JIL15"/>
      <c r="JIM15"/>
      <c r="JIN15"/>
      <c r="JIO15"/>
      <c r="JIP15"/>
      <c r="JIQ15"/>
      <c r="JIR15"/>
      <c r="JIS15"/>
      <c r="JIT15"/>
      <c r="JIU15"/>
      <c r="JIV15"/>
      <c r="JIW15"/>
      <c r="JIX15"/>
      <c r="JIY15"/>
      <c r="JIZ15"/>
      <c r="JJA15"/>
      <c r="JJB15"/>
      <c r="JJC15"/>
      <c r="JJD15"/>
      <c r="JJE15"/>
      <c r="JJF15"/>
      <c r="JJG15"/>
      <c r="JJH15"/>
      <c r="JJI15"/>
      <c r="JJJ15"/>
      <c r="JJK15"/>
      <c r="JJL15"/>
      <c r="JJM15"/>
      <c r="JJN15"/>
      <c r="JJO15"/>
      <c r="JJP15"/>
      <c r="JJQ15"/>
      <c r="JJR15"/>
      <c r="JJS15"/>
      <c r="JJT15"/>
      <c r="JJU15"/>
      <c r="JJV15"/>
      <c r="JJW15"/>
      <c r="JJX15"/>
      <c r="JJY15"/>
      <c r="JJZ15"/>
      <c r="JKA15"/>
      <c r="JKB15"/>
      <c r="JKC15"/>
      <c r="JKD15"/>
      <c r="JKE15"/>
      <c r="JKF15"/>
      <c r="JKG15"/>
      <c r="JKH15"/>
      <c r="JKI15"/>
      <c r="JKJ15"/>
      <c r="JKK15"/>
      <c r="JKL15"/>
      <c r="JKM15"/>
      <c r="JKN15"/>
      <c r="JKO15"/>
      <c r="JKP15"/>
      <c r="JKQ15"/>
      <c r="JKR15"/>
      <c r="JKS15"/>
      <c r="JKT15"/>
      <c r="JKU15"/>
      <c r="JKV15"/>
      <c r="JKW15"/>
      <c r="JKX15"/>
      <c r="JKY15"/>
      <c r="JKZ15"/>
      <c r="JLA15"/>
      <c r="JLB15"/>
      <c r="JLC15"/>
      <c r="JLD15"/>
      <c r="JLE15"/>
      <c r="JLF15"/>
      <c r="JLG15"/>
      <c r="JLH15"/>
      <c r="JLI15"/>
      <c r="JLJ15"/>
      <c r="JLK15"/>
      <c r="JLL15"/>
      <c r="JLM15"/>
      <c r="JLN15"/>
      <c r="JLO15"/>
      <c r="JLP15"/>
      <c r="JLQ15"/>
      <c r="JLR15"/>
      <c r="JLS15"/>
      <c r="JLT15"/>
      <c r="JLU15"/>
      <c r="JLV15"/>
      <c r="JLW15"/>
      <c r="JLX15"/>
      <c r="JLY15"/>
      <c r="JLZ15"/>
      <c r="JMA15"/>
      <c r="JMB15"/>
      <c r="JMC15"/>
      <c r="JMD15"/>
      <c r="JME15"/>
      <c r="JMF15"/>
      <c r="JMG15"/>
      <c r="JMH15"/>
      <c r="JMI15"/>
      <c r="JMJ15"/>
      <c r="JMK15"/>
      <c r="JML15"/>
      <c r="JMM15"/>
      <c r="JMN15"/>
      <c r="JMO15"/>
      <c r="JMP15"/>
      <c r="JMQ15"/>
      <c r="JMR15"/>
      <c r="JMS15"/>
      <c r="JMT15"/>
      <c r="JMU15"/>
      <c r="JMV15"/>
      <c r="JMW15"/>
      <c r="JMX15"/>
      <c r="JMY15"/>
      <c r="JMZ15"/>
      <c r="JNA15"/>
      <c r="JNB15"/>
      <c r="JNC15"/>
      <c r="JND15"/>
      <c r="JNE15"/>
      <c r="JNF15"/>
      <c r="JNG15"/>
      <c r="JNH15"/>
      <c r="JNI15"/>
      <c r="JNJ15"/>
      <c r="JNK15"/>
      <c r="JNL15"/>
      <c r="JNM15"/>
      <c r="JNN15"/>
      <c r="JNO15"/>
      <c r="JNP15"/>
      <c r="JNQ15"/>
      <c r="JNR15"/>
      <c r="JNS15"/>
      <c r="JNT15"/>
      <c r="JNU15"/>
      <c r="JNV15"/>
      <c r="JNW15"/>
      <c r="JNX15"/>
      <c r="JNY15"/>
      <c r="JNZ15"/>
      <c r="JOA15"/>
      <c r="JOB15"/>
      <c r="JOC15"/>
      <c r="JOD15"/>
      <c r="JOE15"/>
      <c r="JOF15"/>
      <c r="JOG15"/>
      <c r="JOH15"/>
      <c r="JOI15"/>
      <c r="JOJ15"/>
      <c r="JOK15"/>
      <c r="JOL15"/>
      <c r="JOM15"/>
      <c r="JON15"/>
      <c r="JOO15"/>
      <c r="JOP15"/>
      <c r="JOQ15"/>
      <c r="JOR15"/>
      <c r="JOS15"/>
      <c r="JOT15"/>
      <c r="JOU15"/>
      <c r="JOV15"/>
      <c r="JOW15"/>
      <c r="JOX15"/>
      <c r="JOY15"/>
      <c r="JOZ15"/>
      <c r="JPA15"/>
      <c r="JPB15"/>
      <c r="JPC15"/>
      <c r="JPD15"/>
      <c r="JPE15"/>
      <c r="JPF15"/>
      <c r="JPG15"/>
      <c r="JPH15"/>
      <c r="JPI15"/>
      <c r="JPJ15"/>
      <c r="JPK15"/>
      <c r="JPL15"/>
      <c r="JPM15"/>
      <c r="JPN15"/>
      <c r="JPO15"/>
      <c r="JPP15"/>
      <c r="JPQ15"/>
      <c r="JPR15"/>
      <c r="JPS15"/>
      <c r="JPT15"/>
      <c r="JPU15"/>
      <c r="JPV15"/>
      <c r="JPW15"/>
      <c r="JPX15"/>
      <c r="JPY15"/>
      <c r="JPZ15"/>
      <c r="JQA15"/>
      <c r="JQB15"/>
      <c r="JQC15"/>
      <c r="JQD15"/>
      <c r="JQE15"/>
      <c r="JQF15"/>
      <c r="JQG15"/>
      <c r="JQH15"/>
      <c r="JQI15"/>
      <c r="JQJ15"/>
      <c r="JQK15"/>
      <c r="JQL15"/>
      <c r="JQM15"/>
      <c r="JQN15"/>
      <c r="JQO15"/>
      <c r="JQP15"/>
      <c r="JQQ15"/>
      <c r="JQR15"/>
      <c r="JQS15"/>
      <c r="JQT15"/>
      <c r="JQU15"/>
      <c r="JQV15"/>
      <c r="JQW15"/>
      <c r="JQX15"/>
      <c r="JQY15"/>
      <c r="JQZ15"/>
      <c r="JRA15"/>
      <c r="JRB15"/>
      <c r="JRC15"/>
      <c r="JRD15"/>
      <c r="JRE15"/>
      <c r="JRF15"/>
      <c r="JRG15"/>
      <c r="JRH15"/>
      <c r="JRI15"/>
      <c r="JRJ15"/>
      <c r="JRK15"/>
      <c r="JRL15"/>
      <c r="JRM15"/>
      <c r="JRN15"/>
      <c r="JRO15"/>
      <c r="JRP15"/>
      <c r="JRQ15"/>
      <c r="JRR15"/>
      <c r="JRS15"/>
      <c r="JRT15"/>
      <c r="JRU15"/>
      <c r="JRV15"/>
      <c r="JRW15"/>
      <c r="JRX15"/>
      <c r="JRY15"/>
      <c r="JRZ15"/>
      <c r="JSA15"/>
      <c r="JSB15"/>
      <c r="JSC15"/>
      <c r="JSD15"/>
      <c r="JSE15"/>
      <c r="JSF15"/>
      <c r="JSG15"/>
      <c r="JSH15"/>
      <c r="JSI15"/>
      <c r="JSJ15"/>
      <c r="JSK15"/>
      <c r="JSL15"/>
      <c r="JSM15"/>
      <c r="JSN15"/>
      <c r="JSO15"/>
      <c r="JSP15"/>
      <c r="JSQ15"/>
      <c r="JSR15"/>
      <c r="JSS15"/>
      <c r="JST15"/>
      <c r="JSU15"/>
      <c r="JSV15"/>
      <c r="JSW15"/>
      <c r="JSX15"/>
      <c r="JSY15"/>
      <c r="JSZ15"/>
      <c r="JTA15"/>
      <c r="JTB15"/>
      <c r="JTC15"/>
      <c r="JTD15"/>
      <c r="JTE15"/>
      <c r="JTF15"/>
      <c r="JTG15"/>
      <c r="JTH15"/>
      <c r="JTI15"/>
      <c r="JTJ15"/>
      <c r="JTK15"/>
      <c r="JTL15"/>
      <c r="JTM15"/>
      <c r="JTN15"/>
      <c r="JTO15"/>
      <c r="JTP15"/>
      <c r="JTQ15"/>
      <c r="JTR15"/>
      <c r="JTS15"/>
      <c r="JTT15"/>
      <c r="JTU15"/>
      <c r="JTV15"/>
      <c r="JTW15"/>
      <c r="JTX15"/>
      <c r="JTY15"/>
      <c r="JTZ15"/>
      <c r="JUA15"/>
      <c r="JUB15"/>
      <c r="JUC15"/>
      <c r="JUD15"/>
      <c r="JUE15"/>
      <c r="JUF15"/>
      <c r="JUG15"/>
      <c r="JUH15"/>
      <c r="JUI15"/>
      <c r="JUJ15"/>
      <c r="JUK15"/>
      <c r="JUL15"/>
      <c r="JUM15"/>
      <c r="JUN15"/>
      <c r="JUO15"/>
      <c r="JUP15"/>
      <c r="JUQ15"/>
      <c r="JUR15"/>
      <c r="JUS15"/>
      <c r="JUT15"/>
      <c r="JUU15"/>
      <c r="JUV15"/>
      <c r="JUW15"/>
      <c r="JUX15"/>
      <c r="JUY15"/>
      <c r="JUZ15"/>
      <c r="JVA15"/>
      <c r="JVB15"/>
      <c r="JVC15"/>
      <c r="JVD15"/>
      <c r="JVE15"/>
      <c r="JVF15"/>
      <c r="JVG15"/>
      <c r="JVH15"/>
      <c r="JVI15"/>
      <c r="JVJ15"/>
      <c r="JVK15"/>
      <c r="JVL15"/>
      <c r="JVM15"/>
      <c r="JVN15"/>
      <c r="JVO15"/>
      <c r="JVP15"/>
      <c r="JVQ15"/>
      <c r="JVR15"/>
      <c r="JVS15"/>
      <c r="JVT15"/>
      <c r="JVU15"/>
      <c r="JVV15"/>
      <c r="JVW15"/>
      <c r="JVX15"/>
      <c r="JVY15"/>
      <c r="JVZ15"/>
      <c r="JWA15"/>
      <c r="JWB15"/>
      <c r="JWC15"/>
      <c r="JWD15"/>
      <c r="JWE15"/>
      <c r="JWF15"/>
      <c r="JWG15"/>
      <c r="JWH15"/>
      <c r="JWI15"/>
      <c r="JWJ15"/>
      <c r="JWK15"/>
      <c r="JWL15"/>
      <c r="JWM15"/>
      <c r="JWN15"/>
      <c r="JWO15"/>
      <c r="JWP15"/>
      <c r="JWQ15"/>
      <c r="JWR15"/>
      <c r="JWS15"/>
      <c r="JWT15"/>
      <c r="JWU15"/>
      <c r="JWV15"/>
      <c r="JWW15"/>
      <c r="JWX15"/>
      <c r="JWY15"/>
      <c r="JWZ15"/>
      <c r="JXA15"/>
      <c r="JXB15"/>
      <c r="JXC15"/>
      <c r="JXD15"/>
      <c r="JXE15"/>
      <c r="JXF15"/>
      <c r="JXG15"/>
      <c r="JXH15"/>
      <c r="JXI15"/>
      <c r="JXJ15"/>
      <c r="JXK15"/>
      <c r="JXL15"/>
      <c r="JXM15"/>
      <c r="JXN15"/>
      <c r="JXO15"/>
      <c r="JXP15"/>
      <c r="JXQ15"/>
      <c r="JXR15"/>
      <c r="JXS15"/>
      <c r="JXT15"/>
      <c r="JXU15"/>
      <c r="JXV15"/>
      <c r="JXW15"/>
      <c r="JXX15"/>
      <c r="JXY15"/>
      <c r="JXZ15"/>
      <c r="JYA15"/>
      <c r="JYB15"/>
      <c r="JYC15"/>
      <c r="JYD15"/>
      <c r="JYE15"/>
      <c r="JYF15"/>
      <c r="JYG15"/>
      <c r="JYH15"/>
      <c r="JYI15"/>
      <c r="JYJ15"/>
      <c r="JYK15"/>
      <c r="JYL15"/>
      <c r="JYM15"/>
      <c r="JYN15"/>
      <c r="JYO15"/>
      <c r="JYP15"/>
      <c r="JYQ15"/>
      <c r="JYR15"/>
      <c r="JYS15"/>
      <c r="JYT15"/>
      <c r="JYU15"/>
      <c r="JYV15"/>
      <c r="JYW15"/>
      <c r="JYX15"/>
      <c r="JYY15"/>
      <c r="JYZ15"/>
      <c r="JZA15"/>
      <c r="JZB15"/>
      <c r="JZC15"/>
      <c r="JZD15"/>
      <c r="JZE15"/>
      <c r="JZF15"/>
      <c r="JZG15"/>
      <c r="JZH15"/>
      <c r="JZI15"/>
      <c r="JZJ15"/>
      <c r="JZK15"/>
      <c r="JZL15"/>
      <c r="JZM15"/>
      <c r="JZN15"/>
      <c r="JZO15"/>
      <c r="JZP15"/>
      <c r="JZQ15"/>
      <c r="JZR15"/>
      <c r="JZS15"/>
      <c r="JZT15"/>
      <c r="JZU15"/>
      <c r="JZV15"/>
      <c r="JZW15"/>
      <c r="JZX15"/>
      <c r="JZY15"/>
      <c r="JZZ15"/>
      <c r="KAA15"/>
      <c r="KAB15"/>
      <c r="KAC15"/>
      <c r="KAD15"/>
      <c r="KAE15"/>
      <c r="KAF15"/>
      <c r="KAG15"/>
      <c r="KAH15"/>
      <c r="KAI15"/>
      <c r="KAJ15"/>
      <c r="KAK15"/>
      <c r="KAL15"/>
      <c r="KAM15"/>
      <c r="KAN15"/>
      <c r="KAO15"/>
      <c r="KAP15"/>
      <c r="KAQ15"/>
      <c r="KAR15"/>
      <c r="KAS15"/>
      <c r="KAT15"/>
      <c r="KAU15"/>
      <c r="KAV15"/>
      <c r="KAW15"/>
      <c r="KAX15"/>
      <c r="KAY15"/>
      <c r="KAZ15"/>
      <c r="KBA15"/>
      <c r="KBB15"/>
      <c r="KBC15"/>
      <c r="KBD15"/>
      <c r="KBE15"/>
      <c r="KBF15"/>
      <c r="KBG15"/>
      <c r="KBH15"/>
      <c r="KBI15"/>
      <c r="KBJ15"/>
      <c r="KBK15"/>
      <c r="KBL15"/>
      <c r="KBM15"/>
      <c r="KBN15"/>
      <c r="KBO15"/>
      <c r="KBP15"/>
      <c r="KBQ15"/>
      <c r="KBR15"/>
      <c r="KBS15"/>
      <c r="KBT15"/>
      <c r="KBU15"/>
      <c r="KBV15"/>
      <c r="KBW15"/>
      <c r="KBX15"/>
      <c r="KBY15"/>
      <c r="KBZ15"/>
      <c r="KCA15"/>
      <c r="KCB15"/>
      <c r="KCC15"/>
      <c r="KCD15"/>
      <c r="KCE15"/>
      <c r="KCF15"/>
      <c r="KCG15"/>
      <c r="KCH15"/>
      <c r="KCI15"/>
      <c r="KCJ15"/>
      <c r="KCK15"/>
      <c r="KCL15"/>
      <c r="KCM15"/>
      <c r="KCN15"/>
      <c r="KCO15"/>
      <c r="KCP15"/>
      <c r="KCQ15"/>
      <c r="KCR15"/>
      <c r="KCS15"/>
      <c r="KCT15"/>
      <c r="KCU15"/>
      <c r="KCV15"/>
      <c r="KCW15"/>
      <c r="KCX15"/>
      <c r="KCY15"/>
      <c r="KCZ15"/>
      <c r="KDA15"/>
      <c r="KDB15"/>
      <c r="KDC15"/>
      <c r="KDD15"/>
      <c r="KDE15"/>
      <c r="KDF15"/>
      <c r="KDG15"/>
      <c r="KDH15"/>
      <c r="KDI15"/>
      <c r="KDJ15"/>
      <c r="KDK15"/>
      <c r="KDL15"/>
      <c r="KDM15"/>
      <c r="KDN15"/>
      <c r="KDO15"/>
      <c r="KDP15"/>
      <c r="KDQ15"/>
      <c r="KDR15"/>
      <c r="KDS15"/>
      <c r="KDT15"/>
      <c r="KDU15"/>
      <c r="KDV15"/>
      <c r="KDW15"/>
      <c r="KDX15"/>
      <c r="KDY15"/>
      <c r="KDZ15"/>
      <c r="KEA15"/>
      <c r="KEB15"/>
      <c r="KEC15"/>
      <c r="KED15"/>
      <c r="KEE15"/>
      <c r="KEF15"/>
      <c r="KEG15"/>
      <c r="KEH15"/>
      <c r="KEI15"/>
      <c r="KEJ15"/>
      <c r="KEK15"/>
      <c r="KEL15"/>
      <c r="KEM15"/>
      <c r="KEN15"/>
      <c r="KEO15"/>
      <c r="KEP15"/>
      <c r="KEQ15"/>
      <c r="KER15"/>
      <c r="KES15"/>
      <c r="KET15"/>
      <c r="KEU15"/>
      <c r="KEV15"/>
      <c r="KEW15"/>
      <c r="KEX15"/>
      <c r="KEY15"/>
      <c r="KEZ15"/>
      <c r="KFA15"/>
      <c r="KFB15"/>
      <c r="KFC15"/>
      <c r="KFD15"/>
      <c r="KFE15"/>
      <c r="KFF15"/>
      <c r="KFG15"/>
      <c r="KFH15"/>
      <c r="KFI15"/>
      <c r="KFJ15"/>
      <c r="KFK15"/>
      <c r="KFL15"/>
      <c r="KFM15"/>
      <c r="KFN15"/>
      <c r="KFO15"/>
      <c r="KFP15"/>
      <c r="KFQ15"/>
      <c r="KFR15"/>
      <c r="KFS15"/>
      <c r="KFT15"/>
      <c r="KFU15"/>
      <c r="KFV15"/>
      <c r="KFW15"/>
      <c r="KFX15"/>
      <c r="KFY15"/>
      <c r="KFZ15"/>
      <c r="KGA15"/>
      <c r="KGB15"/>
      <c r="KGC15"/>
      <c r="KGD15"/>
      <c r="KGE15"/>
      <c r="KGF15"/>
      <c r="KGG15"/>
      <c r="KGH15"/>
      <c r="KGI15"/>
      <c r="KGJ15"/>
      <c r="KGK15"/>
      <c r="KGL15"/>
      <c r="KGM15"/>
      <c r="KGN15"/>
      <c r="KGO15"/>
      <c r="KGP15"/>
      <c r="KGQ15"/>
      <c r="KGR15"/>
      <c r="KGS15"/>
      <c r="KGT15"/>
      <c r="KGU15"/>
      <c r="KGV15"/>
      <c r="KGW15"/>
      <c r="KGX15"/>
      <c r="KGY15"/>
      <c r="KGZ15"/>
      <c r="KHA15"/>
      <c r="KHB15"/>
      <c r="KHC15"/>
      <c r="KHD15"/>
      <c r="KHE15"/>
      <c r="KHF15"/>
      <c r="KHG15"/>
      <c r="KHH15"/>
      <c r="KHI15"/>
      <c r="KHJ15"/>
      <c r="KHK15"/>
      <c r="KHL15"/>
      <c r="KHM15"/>
      <c r="KHN15"/>
      <c r="KHO15"/>
      <c r="KHP15"/>
      <c r="KHQ15"/>
      <c r="KHR15"/>
      <c r="KHS15"/>
      <c r="KHT15"/>
      <c r="KHU15"/>
      <c r="KHV15"/>
      <c r="KHW15"/>
      <c r="KHX15"/>
      <c r="KHY15"/>
      <c r="KHZ15"/>
      <c r="KIA15"/>
      <c r="KIB15"/>
      <c r="KIC15"/>
      <c r="KID15"/>
      <c r="KIE15"/>
      <c r="KIF15"/>
      <c r="KIG15"/>
      <c r="KIH15"/>
      <c r="KII15"/>
      <c r="KIJ15"/>
      <c r="KIK15"/>
      <c r="KIL15"/>
      <c r="KIM15"/>
      <c r="KIN15"/>
      <c r="KIO15"/>
      <c r="KIP15"/>
      <c r="KIQ15"/>
      <c r="KIR15"/>
      <c r="KIS15"/>
      <c r="KIT15"/>
      <c r="KIU15"/>
      <c r="KIV15"/>
      <c r="KIW15"/>
      <c r="KIX15"/>
      <c r="KIY15"/>
      <c r="KIZ15"/>
      <c r="KJA15"/>
      <c r="KJB15"/>
      <c r="KJC15"/>
      <c r="KJD15"/>
      <c r="KJE15"/>
      <c r="KJF15"/>
      <c r="KJG15"/>
      <c r="KJH15"/>
      <c r="KJI15"/>
      <c r="KJJ15"/>
      <c r="KJK15"/>
      <c r="KJL15"/>
      <c r="KJM15"/>
      <c r="KJN15"/>
      <c r="KJO15"/>
      <c r="KJP15"/>
      <c r="KJQ15"/>
      <c r="KJR15"/>
      <c r="KJS15"/>
      <c r="KJT15"/>
      <c r="KJU15"/>
      <c r="KJV15"/>
      <c r="KJW15"/>
      <c r="KJX15"/>
      <c r="KJY15"/>
      <c r="KJZ15"/>
      <c r="KKA15"/>
      <c r="KKB15"/>
      <c r="KKC15"/>
      <c r="KKD15"/>
      <c r="KKE15"/>
      <c r="KKF15"/>
      <c r="KKG15"/>
      <c r="KKH15"/>
      <c r="KKI15"/>
      <c r="KKJ15"/>
      <c r="KKK15"/>
      <c r="KKL15"/>
      <c r="KKM15"/>
      <c r="KKN15"/>
      <c r="KKO15"/>
      <c r="KKP15"/>
      <c r="KKQ15"/>
      <c r="KKR15"/>
      <c r="KKS15"/>
      <c r="KKT15"/>
      <c r="KKU15"/>
      <c r="KKV15"/>
      <c r="KKW15"/>
      <c r="KKX15"/>
      <c r="KKY15"/>
      <c r="KKZ15"/>
      <c r="KLA15"/>
      <c r="KLB15"/>
      <c r="KLC15"/>
      <c r="KLD15"/>
      <c r="KLE15"/>
      <c r="KLF15"/>
      <c r="KLG15"/>
      <c r="KLH15"/>
      <c r="KLI15"/>
      <c r="KLJ15"/>
      <c r="KLK15"/>
      <c r="KLL15"/>
      <c r="KLM15"/>
      <c r="KLN15"/>
      <c r="KLO15"/>
      <c r="KLP15"/>
      <c r="KLQ15"/>
      <c r="KLR15"/>
      <c r="KLS15"/>
      <c r="KLT15"/>
      <c r="KLU15"/>
      <c r="KLV15"/>
      <c r="KLW15"/>
      <c r="KLX15"/>
      <c r="KLY15"/>
      <c r="KLZ15"/>
      <c r="KMA15"/>
      <c r="KMB15"/>
      <c r="KMC15"/>
      <c r="KMD15"/>
      <c r="KME15"/>
      <c r="KMF15"/>
      <c r="KMG15"/>
      <c r="KMH15"/>
      <c r="KMI15"/>
      <c r="KMJ15"/>
      <c r="KMK15"/>
      <c r="KML15"/>
      <c r="KMM15"/>
      <c r="KMN15"/>
      <c r="KMO15"/>
      <c r="KMP15"/>
      <c r="KMQ15"/>
      <c r="KMR15"/>
      <c r="KMS15"/>
      <c r="KMT15"/>
      <c r="KMU15"/>
      <c r="KMV15"/>
      <c r="KMW15"/>
      <c r="KMX15"/>
      <c r="KMY15"/>
      <c r="KMZ15"/>
      <c r="KNA15"/>
      <c r="KNB15"/>
      <c r="KNC15"/>
      <c r="KND15"/>
      <c r="KNE15"/>
      <c r="KNF15"/>
      <c r="KNG15"/>
      <c r="KNH15"/>
      <c r="KNI15"/>
      <c r="KNJ15"/>
      <c r="KNK15"/>
      <c r="KNL15"/>
      <c r="KNM15"/>
      <c r="KNN15"/>
      <c r="KNO15"/>
      <c r="KNP15"/>
      <c r="KNQ15"/>
      <c r="KNR15"/>
      <c r="KNS15"/>
      <c r="KNT15"/>
      <c r="KNU15"/>
      <c r="KNV15"/>
      <c r="KNW15"/>
      <c r="KNX15"/>
      <c r="KNY15"/>
      <c r="KNZ15"/>
      <c r="KOA15"/>
      <c r="KOB15"/>
      <c r="KOC15"/>
      <c r="KOD15"/>
      <c r="KOE15"/>
      <c r="KOF15"/>
      <c r="KOG15"/>
      <c r="KOH15"/>
      <c r="KOI15"/>
      <c r="KOJ15"/>
      <c r="KOK15"/>
      <c r="KOL15"/>
      <c r="KOM15"/>
      <c r="KON15"/>
      <c r="KOO15"/>
      <c r="KOP15"/>
      <c r="KOQ15"/>
      <c r="KOR15"/>
      <c r="KOS15"/>
      <c r="KOT15"/>
      <c r="KOU15"/>
      <c r="KOV15"/>
      <c r="KOW15"/>
      <c r="KOX15"/>
      <c r="KOY15"/>
      <c r="KOZ15"/>
      <c r="KPA15"/>
      <c r="KPB15"/>
      <c r="KPC15"/>
      <c r="KPD15"/>
      <c r="KPE15"/>
      <c r="KPF15"/>
      <c r="KPG15"/>
      <c r="KPH15"/>
      <c r="KPI15"/>
      <c r="KPJ15"/>
      <c r="KPK15"/>
      <c r="KPL15"/>
      <c r="KPM15"/>
      <c r="KPN15"/>
      <c r="KPO15"/>
      <c r="KPP15"/>
      <c r="KPQ15"/>
      <c r="KPR15"/>
      <c r="KPS15"/>
      <c r="KPT15"/>
      <c r="KPU15"/>
      <c r="KPV15"/>
      <c r="KPW15"/>
      <c r="KPX15"/>
      <c r="KPY15"/>
      <c r="KPZ15"/>
      <c r="KQA15"/>
      <c r="KQB15"/>
      <c r="KQC15"/>
      <c r="KQD15"/>
      <c r="KQE15"/>
      <c r="KQF15"/>
      <c r="KQG15"/>
      <c r="KQH15"/>
      <c r="KQI15"/>
      <c r="KQJ15"/>
      <c r="KQK15"/>
      <c r="KQL15"/>
      <c r="KQM15"/>
      <c r="KQN15"/>
      <c r="KQO15"/>
      <c r="KQP15"/>
      <c r="KQQ15"/>
      <c r="KQR15"/>
      <c r="KQS15"/>
      <c r="KQT15"/>
      <c r="KQU15"/>
      <c r="KQV15"/>
      <c r="KQW15"/>
      <c r="KQX15"/>
      <c r="KQY15"/>
      <c r="KQZ15"/>
      <c r="KRA15"/>
      <c r="KRB15"/>
      <c r="KRC15"/>
      <c r="KRD15"/>
      <c r="KRE15"/>
      <c r="KRF15"/>
      <c r="KRG15"/>
      <c r="KRH15"/>
      <c r="KRI15"/>
      <c r="KRJ15"/>
      <c r="KRK15"/>
      <c r="KRL15"/>
      <c r="KRM15"/>
      <c r="KRN15"/>
      <c r="KRO15"/>
      <c r="KRP15"/>
      <c r="KRQ15"/>
      <c r="KRR15"/>
      <c r="KRS15"/>
      <c r="KRT15"/>
      <c r="KRU15"/>
      <c r="KRV15"/>
      <c r="KRW15"/>
      <c r="KRX15"/>
      <c r="KRY15"/>
      <c r="KRZ15"/>
      <c r="KSA15"/>
      <c r="KSB15"/>
      <c r="KSC15"/>
      <c r="KSD15"/>
      <c r="KSE15"/>
      <c r="KSF15"/>
      <c r="KSG15"/>
      <c r="KSH15"/>
      <c r="KSI15"/>
      <c r="KSJ15"/>
      <c r="KSK15"/>
      <c r="KSL15"/>
      <c r="KSM15"/>
      <c r="KSN15"/>
      <c r="KSO15"/>
      <c r="KSP15"/>
      <c r="KSQ15"/>
      <c r="KSR15"/>
      <c r="KSS15"/>
      <c r="KST15"/>
      <c r="KSU15"/>
      <c r="KSV15"/>
      <c r="KSW15"/>
      <c r="KSX15"/>
      <c r="KSY15"/>
      <c r="KSZ15"/>
      <c r="KTA15"/>
      <c r="KTB15"/>
      <c r="KTC15"/>
      <c r="KTD15"/>
      <c r="KTE15"/>
      <c r="KTF15"/>
      <c r="KTG15"/>
      <c r="KTH15"/>
      <c r="KTI15"/>
      <c r="KTJ15"/>
      <c r="KTK15"/>
      <c r="KTL15"/>
      <c r="KTM15"/>
      <c r="KTN15"/>
      <c r="KTO15"/>
      <c r="KTP15"/>
      <c r="KTQ15"/>
      <c r="KTR15"/>
      <c r="KTS15"/>
      <c r="KTT15"/>
      <c r="KTU15"/>
      <c r="KTV15"/>
      <c r="KTW15"/>
      <c r="KTX15"/>
      <c r="KTY15"/>
      <c r="KTZ15"/>
      <c r="KUA15"/>
      <c r="KUB15"/>
      <c r="KUC15"/>
      <c r="KUD15"/>
      <c r="KUE15"/>
      <c r="KUF15"/>
      <c r="KUG15"/>
      <c r="KUH15"/>
      <c r="KUI15"/>
      <c r="KUJ15"/>
      <c r="KUK15"/>
      <c r="KUL15"/>
      <c r="KUM15"/>
      <c r="KUN15"/>
      <c r="KUO15"/>
      <c r="KUP15"/>
      <c r="KUQ15"/>
      <c r="KUR15"/>
      <c r="KUS15"/>
      <c r="KUT15"/>
      <c r="KUU15"/>
      <c r="KUV15"/>
      <c r="KUW15"/>
      <c r="KUX15"/>
      <c r="KUY15"/>
      <c r="KUZ15"/>
      <c r="KVA15"/>
      <c r="KVB15"/>
      <c r="KVC15"/>
      <c r="KVD15"/>
      <c r="KVE15"/>
      <c r="KVF15"/>
      <c r="KVG15"/>
      <c r="KVH15"/>
      <c r="KVI15"/>
      <c r="KVJ15"/>
      <c r="KVK15"/>
      <c r="KVL15"/>
      <c r="KVM15"/>
      <c r="KVN15"/>
      <c r="KVO15"/>
      <c r="KVP15"/>
      <c r="KVQ15"/>
      <c r="KVR15"/>
      <c r="KVS15"/>
      <c r="KVT15"/>
      <c r="KVU15"/>
      <c r="KVV15"/>
      <c r="KVW15"/>
      <c r="KVX15"/>
      <c r="KVY15"/>
      <c r="KVZ15"/>
      <c r="KWA15"/>
      <c r="KWB15"/>
      <c r="KWC15"/>
      <c r="KWD15"/>
      <c r="KWE15"/>
      <c r="KWF15"/>
      <c r="KWG15"/>
      <c r="KWH15"/>
      <c r="KWI15"/>
      <c r="KWJ15"/>
      <c r="KWK15"/>
      <c r="KWL15"/>
      <c r="KWM15"/>
      <c r="KWN15"/>
      <c r="KWO15"/>
      <c r="KWP15"/>
      <c r="KWQ15"/>
      <c r="KWR15"/>
      <c r="KWS15"/>
      <c r="KWT15"/>
      <c r="KWU15"/>
      <c r="KWV15"/>
      <c r="KWW15"/>
      <c r="KWX15"/>
      <c r="KWY15"/>
      <c r="KWZ15"/>
      <c r="KXA15"/>
      <c r="KXB15"/>
      <c r="KXC15"/>
      <c r="KXD15"/>
      <c r="KXE15"/>
      <c r="KXF15"/>
      <c r="KXG15"/>
      <c r="KXH15"/>
      <c r="KXI15"/>
      <c r="KXJ15"/>
      <c r="KXK15"/>
      <c r="KXL15"/>
      <c r="KXM15"/>
      <c r="KXN15"/>
      <c r="KXO15"/>
      <c r="KXP15"/>
      <c r="KXQ15"/>
      <c r="KXR15"/>
      <c r="KXS15"/>
      <c r="KXT15"/>
      <c r="KXU15"/>
      <c r="KXV15"/>
      <c r="KXW15"/>
      <c r="KXX15"/>
      <c r="KXY15"/>
      <c r="KXZ15"/>
      <c r="KYA15"/>
      <c r="KYB15"/>
      <c r="KYC15"/>
      <c r="KYD15"/>
      <c r="KYE15"/>
      <c r="KYF15"/>
      <c r="KYG15"/>
      <c r="KYH15"/>
      <c r="KYI15"/>
      <c r="KYJ15"/>
      <c r="KYK15"/>
      <c r="KYL15"/>
      <c r="KYM15"/>
      <c r="KYN15"/>
      <c r="KYO15"/>
      <c r="KYP15"/>
      <c r="KYQ15"/>
      <c r="KYR15"/>
      <c r="KYS15"/>
      <c r="KYT15"/>
      <c r="KYU15"/>
      <c r="KYV15"/>
      <c r="KYW15"/>
      <c r="KYX15"/>
      <c r="KYY15"/>
      <c r="KYZ15"/>
      <c r="KZA15"/>
      <c r="KZB15"/>
      <c r="KZC15"/>
      <c r="KZD15"/>
      <c r="KZE15"/>
      <c r="KZF15"/>
      <c r="KZG15"/>
      <c r="KZH15"/>
      <c r="KZI15"/>
      <c r="KZJ15"/>
      <c r="KZK15"/>
      <c r="KZL15"/>
      <c r="KZM15"/>
      <c r="KZN15"/>
      <c r="KZO15"/>
      <c r="KZP15"/>
      <c r="KZQ15"/>
      <c r="KZR15"/>
      <c r="KZS15"/>
      <c r="KZT15"/>
      <c r="KZU15"/>
      <c r="KZV15"/>
      <c r="KZW15"/>
      <c r="KZX15"/>
      <c r="KZY15"/>
      <c r="KZZ15"/>
      <c r="LAA15"/>
      <c r="LAB15"/>
      <c r="LAC15"/>
      <c r="LAD15"/>
      <c r="LAE15"/>
      <c r="LAF15"/>
      <c r="LAG15"/>
      <c r="LAH15"/>
      <c r="LAI15"/>
      <c r="LAJ15"/>
      <c r="LAK15"/>
      <c r="LAL15"/>
      <c r="LAM15"/>
      <c r="LAN15"/>
      <c r="LAO15"/>
      <c r="LAP15"/>
      <c r="LAQ15"/>
      <c r="LAR15"/>
      <c r="LAS15"/>
      <c r="LAT15"/>
      <c r="LAU15"/>
      <c r="LAV15"/>
      <c r="LAW15"/>
      <c r="LAX15"/>
      <c r="LAY15"/>
      <c r="LAZ15"/>
      <c r="LBA15"/>
      <c r="LBB15"/>
      <c r="LBC15"/>
      <c r="LBD15"/>
      <c r="LBE15"/>
      <c r="LBF15"/>
      <c r="LBG15"/>
      <c r="LBH15"/>
      <c r="LBI15"/>
      <c r="LBJ15"/>
      <c r="LBK15"/>
      <c r="LBL15"/>
      <c r="LBM15"/>
      <c r="LBN15"/>
      <c r="LBO15"/>
      <c r="LBP15"/>
      <c r="LBQ15"/>
      <c r="LBR15"/>
      <c r="LBS15"/>
      <c r="LBT15"/>
      <c r="LBU15"/>
      <c r="LBV15"/>
      <c r="LBW15"/>
      <c r="LBX15"/>
      <c r="LBY15"/>
      <c r="LBZ15"/>
      <c r="LCA15"/>
      <c r="LCB15"/>
      <c r="LCC15"/>
      <c r="LCD15"/>
      <c r="LCE15"/>
      <c r="LCF15"/>
      <c r="LCG15"/>
      <c r="LCH15"/>
      <c r="LCI15"/>
      <c r="LCJ15"/>
      <c r="LCK15"/>
      <c r="LCL15"/>
      <c r="LCM15"/>
      <c r="LCN15"/>
      <c r="LCO15"/>
      <c r="LCP15"/>
      <c r="LCQ15"/>
      <c r="LCR15"/>
      <c r="LCS15"/>
      <c r="LCT15"/>
      <c r="LCU15"/>
      <c r="LCV15"/>
      <c r="LCW15"/>
      <c r="LCX15"/>
      <c r="LCY15"/>
      <c r="LCZ15"/>
      <c r="LDA15"/>
      <c r="LDB15"/>
      <c r="LDC15"/>
      <c r="LDD15"/>
      <c r="LDE15"/>
      <c r="LDF15"/>
      <c r="LDG15"/>
      <c r="LDH15"/>
      <c r="LDI15"/>
      <c r="LDJ15"/>
      <c r="LDK15"/>
      <c r="LDL15"/>
      <c r="LDM15"/>
      <c r="LDN15"/>
      <c r="LDO15"/>
      <c r="LDP15"/>
      <c r="LDQ15"/>
      <c r="LDR15"/>
      <c r="LDS15"/>
      <c r="LDT15"/>
      <c r="LDU15"/>
      <c r="LDV15"/>
      <c r="LDW15"/>
      <c r="LDX15"/>
      <c r="LDY15"/>
      <c r="LDZ15"/>
      <c r="LEA15"/>
      <c r="LEB15"/>
      <c r="LEC15"/>
      <c r="LED15"/>
      <c r="LEE15"/>
      <c r="LEF15"/>
      <c r="LEG15"/>
      <c r="LEH15"/>
      <c r="LEI15"/>
      <c r="LEJ15"/>
      <c r="LEK15"/>
      <c r="LEL15"/>
      <c r="LEM15"/>
      <c r="LEN15"/>
      <c r="LEO15"/>
      <c r="LEP15"/>
      <c r="LEQ15"/>
      <c r="LER15"/>
      <c r="LES15"/>
      <c r="LET15"/>
      <c r="LEU15"/>
      <c r="LEV15"/>
      <c r="LEW15"/>
      <c r="LEX15"/>
      <c r="LEY15"/>
      <c r="LEZ15"/>
      <c r="LFA15"/>
      <c r="LFB15"/>
      <c r="LFC15"/>
      <c r="LFD15"/>
      <c r="LFE15"/>
      <c r="LFF15"/>
      <c r="LFG15"/>
      <c r="LFH15"/>
      <c r="LFI15"/>
      <c r="LFJ15"/>
      <c r="LFK15"/>
      <c r="LFL15"/>
      <c r="LFM15"/>
      <c r="LFN15"/>
      <c r="LFO15"/>
      <c r="LFP15"/>
      <c r="LFQ15"/>
      <c r="LFR15"/>
      <c r="LFS15"/>
      <c r="LFT15"/>
      <c r="LFU15"/>
      <c r="LFV15"/>
      <c r="LFW15"/>
      <c r="LFX15"/>
      <c r="LFY15"/>
      <c r="LFZ15"/>
      <c r="LGA15"/>
      <c r="LGB15"/>
      <c r="LGC15"/>
      <c r="LGD15"/>
      <c r="LGE15"/>
      <c r="LGF15"/>
      <c r="LGG15"/>
      <c r="LGH15"/>
      <c r="LGI15"/>
      <c r="LGJ15"/>
      <c r="LGK15"/>
      <c r="LGL15"/>
      <c r="LGM15"/>
      <c r="LGN15"/>
      <c r="LGO15"/>
      <c r="LGP15"/>
      <c r="LGQ15"/>
      <c r="LGR15"/>
      <c r="LGS15"/>
      <c r="LGT15"/>
      <c r="LGU15"/>
      <c r="LGV15"/>
      <c r="LGW15"/>
      <c r="LGX15"/>
      <c r="LGY15"/>
      <c r="LGZ15"/>
      <c r="LHA15"/>
      <c r="LHB15"/>
      <c r="LHC15"/>
      <c r="LHD15"/>
      <c r="LHE15"/>
      <c r="LHF15"/>
      <c r="LHG15"/>
      <c r="LHH15"/>
      <c r="LHI15"/>
      <c r="LHJ15"/>
      <c r="LHK15"/>
      <c r="LHL15"/>
      <c r="LHM15"/>
      <c r="LHN15"/>
      <c r="LHO15"/>
      <c r="LHP15"/>
      <c r="LHQ15"/>
      <c r="LHR15"/>
      <c r="LHS15"/>
      <c r="LHT15"/>
      <c r="LHU15"/>
      <c r="LHV15"/>
      <c r="LHW15"/>
      <c r="LHX15"/>
      <c r="LHY15"/>
      <c r="LHZ15"/>
      <c r="LIA15"/>
      <c r="LIB15"/>
      <c r="LIC15"/>
      <c r="LID15"/>
      <c r="LIE15"/>
      <c r="LIF15"/>
      <c r="LIG15"/>
      <c r="LIH15"/>
      <c r="LII15"/>
      <c r="LIJ15"/>
      <c r="LIK15"/>
      <c r="LIL15"/>
      <c r="LIM15"/>
      <c r="LIN15"/>
      <c r="LIO15"/>
      <c r="LIP15"/>
      <c r="LIQ15"/>
      <c r="LIR15"/>
      <c r="LIS15"/>
      <c r="LIT15"/>
      <c r="LIU15"/>
      <c r="LIV15"/>
      <c r="LIW15"/>
      <c r="LIX15"/>
      <c r="LIY15"/>
      <c r="LIZ15"/>
      <c r="LJA15"/>
      <c r="LJB15"/>
      <c r="LJC15"/>
      <c r="LJD15"/>
      <c r="LJE15"/>
      <c r="LJF15"/>
      <c r="LJG15"/>
      <c r="LJH15"/>
      <c r="LJI15"/>
      <c r="LJJ15"/>
      <c r="LJK15"/>
      <c r="LJL15"/>
      <c r="LJM15"/>
      <c r="LJN15"/>
      <c r="LJO15"/>
      <c r="LJP15"/>
      <c r="LJQ15"/>
      <c r="LJR15"/>
      <c r="LJS15"/>
      <c r="LJT15"/>
      <c r="LJU15"/>
      <c r="LJV15"/>
      <c r="LJW15"/>
      <c r="LJX15"/>
      <c r="LJY15"/>
      <c r="LJZ15"/>
      <c r="LKA15"/>
      <c r="LKB15"/>
      <c r="LKC15"/>
      <c r="LKD15"/>
      <c r="LKE15"/>
      <c r="LKF15"/>
      <c r="LKG15"/>
      <c r="LKH15"/>
      <c r="LKI15"/>
      <c r="LKJ15"/>
      <c r="LKK15"/>
      <c r="LKL15"/>
      <c r="LKM15"/>
      <c r="LKN15"/>
      <c r="LKO15"/>
      <c r="LKP15"/>
      <c r="LKQ15"/>
      <c r="LKR15"/>
      <c r="LKS15"/>
      <c r="LKT15"/>
      <c r="LKU15"/>
      <c r="LKV15"/>
      <c r="LKW15"/>
      <c r="LKX15"/>
      <c r="LKY15"/>
      <c r="LKZ15"/>
      <c r="LLA15"/>
      <c r="LLB15"/>
      <c r="LLC15"/>
      <c r="LLD15"/>
      <c r="LLE15"/>
      <c r="LLF15"/>
      <c r="LLG15"/>
      <c r="LLH15"/>
      <c r="LLI15"/>
      <c r="LLJ15"/>
      <c r="LLK15"/>
      <c r="LLL15"/>
      <c r="LLM15"/>
      <c r="LLN15"/>
      <c r="LLO15"/>
      <c r="LLP15"/>
      <c r="LLQ15"/>
      <c r="LLR15"/>
      <c r="LLS15"/>
      <c r="LLT15"/>
      <c r="LLU15"/>
      <c r="LLV15"/>
      <c r="LLW15"/>
      <c r="LLX15"/>
      <c r="LLY15"/>
      <c r="LLZ15"/>
      <c r="LMA15"/>
      <c r="LMB15"/>
      <c r="LMC15"/>
      <c r="LMD15"/>
      <c r="LME15"/>
      <c r="LMF15"/>
      <c r="LMG15"/>
      <c r="LMH15"/>
      <c r="LMI15"/>
      <c r="LMJ15"/>
      <c r="LMK15"/>
      <c r="LML15"/>
      <c r="LMM15"/>
      <c r="LMN15"/>
      <c r="LMO15"/>
      <c r="LMP15"/>
      <c r="LMQ15"/>
      <c r="LMR15"/>
      <c r="LMS15"/>
      <c r="LMT15"/>
      <c r="LMU15"/>
      <c r="LMV15"/>
      <c r="LMW15"/>
      <c r="LMX15"/>
      <c r="LMY15"/>
      <c r="LMZ15"/>
      <c r="LNA15"/>
      <c r="LNB15"/>
      <c r="LNC15"/>
      <c r="LND15"/>
      <c r="LNE15"/>
      <c r="LNF15"/>
      <c r="LNG15"/>
      <c r="LNH15"/>
      <c r="LNI15"/>
      <c r="LNJ15"/>
      <c r="LNK15"/>
      <c r="LNL15"/>
      <c r="LNM15"/>
      <c r="LNN15"/>
      <c r="LNO15"/>
      <c r="LNP15"/>
      <c r="LNQ15"/>
      <c r="LNR15"/>
      <c r="LNS15"/>
      <c r="LNT15"/>
      <c r="LNU15"/>
      <c r="LNV15"/>
      <c r="LNW15"/>
      <c r="LNX15"/>
      <c r="LNY15"/>
      <c r="LNZ15"/>
      <c r="LOA15"/>
      <c r="LOB15"/>
      <c r="LOC15"/>
      <c r="LOD15"/>
      <c r="LOE15"/>
      <c r="LOF15"/>
      <c r="LOG15"/>
      <c r="LOH15"/>
      <c r="LOI15"/>
      <c r="LOJ15"/>
      <c r="LOK15"/>
      <c r="LOL15"/>
      <c r="LOM15"/>
      <c r="LON15"/>
      <c r="LOO15"/>
      <c r="LOP15"/>
      <c r="LOQ15"/>
      <c r="LOR15"/>
      <c r="LOS15"/>
      <c r="LOT15"/>
      <c r="LOU15"/>
      <c r="LOV15"/>
      <c r="LOW15"/>
      <c r="LOX15"/>
      <c r="LOY15"/>
      <c r="LOZ15"/>
      <c r="LPA15"/>
      <c r="LPB15"/>
      <c r="LPC15"/>
      <c r="LPD15"/>
      <c r="LPE15"/>
      <c r="LPF15"/>
      <c r="LPG15"/>
      <c r="LPH15"/>
      <c r="LPI15"/>
      <c r="LPJ15"/>
      <c r="LPK15"/>
      <c r="LPL15"/>
      <c r="LPM15"/>
      <c r="LPN15"/>
      <c r="LPO15"/>
      <c r="LPP15"/>
      <c r="LPQ15"/>
      <c r="LPR15"/>
      <c r="LPS15"/>
      <c r="LPT15"/>
      <c r="LPU15"/>
      <c r="LPV15"/>
      <c r="LPW15"/>
      <c r="LPX15"/>
      <c r="LPY15"/>
      <c r="LPZ15"/>
      <c r="LQA15"/>
      <c r="LQB15"/>
      <c r="LQC15"/>
      <c r="LQD15"/>
      <c r="LQE15"/>
      <c r="LQF15"/>
      <c r="LQG15"/>
      <c r="LQH15"/>
      <c r="LQI15"/>
      <c r="LQJ15"/>
      <c r="LQK15"/>
      <c r="LQL15"/>
      <c r="LQM15"/>
      <c r="LQN15"/>
      <c r="LQO15"/>
      <c r="LQP15"/>
      <c r="LQQ15"/>
      <c r="LQR15"/>
      <c r="LQS15"/>
      <c r="LQT15"/>
      <c r="LQU15"/>
      <c r="LQV15"/>
      <c r="LQW15"/>
      <c r="LQX15"/>
      <c r="LQY15"/>
      <c r="LQZ15"/>
      <c r="LRA15"/>
      <c r="LRB15"/>
      <c r="LRC15"/>
      <c r="LRD15"/>
      <c r="LRE15"/>
      <c r="LRF15"/>
      <c r="LRG15"/>
      <c r="LRH15"/>
      <c r="LRI15"/>
      <c r="LRJ15"/>
      <c r="LRK15"/>
      <c r="LRL15"/>
      <c r="LRM15"/>
      <c r="LRN15"/>
      <c r="LRO15"/>
      <c r="LRP15"/>
      <c r="LRQ15"/>
      <c r="LRR15"/>
      <c r="LRS15"/>
      <c r="LRT15"/>
      <c r="LRU15"/>
      <c r="LRV15"/>
      <c r="LRW15"/>
      <c r="LRX15"/>
      <c r="LRY15"/>
      <c r="LRZ15"/>
      <c r="LSA15"/>
      <c r="LSB15"/>
      <c r="LSC15"/>
      <c r="LSD15"/>
      <c r="LSE15"/>
      <c r="LSF15"/>
      <c r="LSG15"/>
      <c r="LSH15"/>
      <c r="LSI15"/>
      <c r="LSJ15"/>
      <c r="LSK15"/>
      <c r="LSL15"/>
      <c r="LSM15"/>
      <c r="LSN15"/>
      <c r="LSO15"/>
      <c r="LSP15"/>
      <c r="LSQ15"/>
      <c r="LSR15"/>
      <c r="LSS15"/>
      <c r="LST15"/>
      <c r="LSU15"/>
      <c r="LSV15"/>
      <c r="LSW15"/>
      <c r="LSX15"/>
      <c r="LSY15"/>
      <c r="LSZ15"/>
      <c r="LTA15"/>
      <c r="LTB15"/>
      <c r="LTC15"/>
      <c r="LTD15"/>
      <c r="LTE15"/>
      <c r="LTF15"/>
      <c r="LTG15"/>
      <c r="LTH15"/>
      <c r="LTI15"/>
      <c r="LTJ15"/>
      <c r="LTK15"/>
      <c r="LTL15"/>
      <c r="LTM15"/>
      <c r="LTN15"/>
      <c r="LTO15"/>
      <c r="LTP15"/>
      <c r="LTQ15"/>
      <c r="LTR15"/>
      <c r="LTS15"/>
      <c r="LTT15"/>
      <c r="LTU15"/>
      <c r="LTV15"/>
      <c r="LTW15"/>
      <c r="LTX15"/>
      <c r="LTY15"/>
      <c r="LTZ15"/>
      <c r="LUA15"/>
      <c r="LUB15"/>
      <c r="LUC15"/>
      <c r="LUD15"/>
      <c r="LUE15"/>
      <c r="LUF15"/>
      <c r="LUG15"/>
      <c r="LUH15"/>
      <c r="LUI15"/>
      <c r="LUJ15"/>
      <c r="LUK15"/>
      <c r="LUL15"/>
      <c r="LUM15"/>
      <c r="LUN15"/>
      <c r="LUO15"/>
      <c r="LUP15"/>
      <c r="LUQ15"/>
      <c r="LUR15"/>
      <c r="LUS15"/>
      <c r="LUT15"/>
      <c r="LUU15"/>
      <c r="LUV15"/>
      <c r="LUW15"/>
      <c r="LUX15"/>
      <c r="LUY15"/>
      <c r="LUZ15"/>
      <c r="LVA15"/>
      <c r="LVB15"/>
      <c r="LVC15"/>
      <c r="LVD15"/>
      <c r="LVE15"/>
      <c r="LVF15"/>
      <c r="LVG15"/>
      <c r="LVH15"/>
      <c r="LVI15"/>
      <c r="LVJ15"/>
      <c r="LVK15"/>
      <c r="LVL15"/>
      <c r="LVM15"/>
      <c r="LVN15"/>
      <c r="LVO15"/>
      <c r="LVP15"/>
      <c r="LVQ15"/>
      <c r="LVR15"/>
      <c r="LVS15"/>
      <c r="LVT15"/>
      <c r="LVU15"/>
      <c r="LVV15"/>
      <c r="LVW15"/>
      <c r="LVX15"/>
      <c r="LVY15"/>
      <c r="LVZ15"/>
      <c r="LWA15"/>
      <c r="LWB15"/>
      <c r="LWC15"/>
      <c r="LWD15"/>
      <c r="LWE15"/>
      <c r="LWF15"/>
      <c r="LWG15"/>
      <c r="LWH15"/>
      <c r="LWI15"/>
      <c r="LWJ15"/>
      <c r="LWK15"/>
      <c r="LWL15"/>
      <c r="LWM15"/>
      <c r="LWN15"/>
      <c r="LWO15"/>
      <c r="LWP15"/>
      <c r="LWQ15"/>
      <c r="LWR15"/>
      <c r="LWS15"/>
      <c r="LWT15"/>
      <c r="LWU15"/>
      <c r="LWV15"/>
      <c r="LWW15"/>
      <c r="LWX15"/>
      <c r="LWY15"/>
      <c r="LWZ15"/>
      <c r="LXA15"/>
      <c r="LXB15"/>
      <c r="LXC15"/>
      <c r="LXD15"/>
      <c r="LXE15"/>
      <c r="LXF15"/>
      <c r="LXG15"/>
      <c r="LXH15"/>
      <c r="LXI15"/>
      <c r="LXJ15"/>
      <c r="LXK15"/>
      <c r="LXL15"/>
      <c r="LXM15"/>
      <c r="LXN15"/>
      <c r="LXO15"/>
      <c r="LXP15"/>
      <c r="LXQ15"/>
      <c r="LXR15"/>
      <c r="LXS15"/>
      <c r="LXT15"/>
      <c r="LXU15"/>
      <c r="LXV15"/>
      <c r="LXW15"/>
      <c r="LXX15"/>
      <c r="LXY15"/>
      <c r="LXZ15"/>
      <c r="LYA15"/>
      <c r="LYB15"/>
      <c r="LYC15"/>
      <c r="LYD15"/>
      <c r="LYE15"/>
      <c r="LYF15"/>
      <c r="LYG15"/>
      <c r="LYH15"/>
      <c r="LYI15"/>
      <c r="LYJ15"/>
      <c r="LYK15"/>
      <c r="LYL15"/>
      <c r="LYM15"/>
      <c r="LYN15"/>
      <c r="LYO15"/>
      <c r="LYP15"/>
      <c r="LYQ15"/>
      <c r="LYR15"/>
      <c r="LYS15"/>
      <c r="LYT15"/>
      <c r="LYU15"/>
      <c r="LYV15"/>
      <c r="LYW15"/>
      <c r="LYX15"/>
      <c r="LYY15"/>
      <c r="LYZ15"/>
      <c r="LZA15"/>
      <c r="LZB15"/>
      <c r="LZC15"/>
      <c r="LZD15"/>
      <c r="LZE15"/>
      <c r="LZF15"/>
      <c r="LZG15"/>
      <c r="LZH15"/>
      <c r="LZI15"/>
      <c r="LZJ15"/>
      <c r="LZK15"/>
      <c r="LZL15"/>
      <c r="LZM15"/>
      <c r="LZN15"/>
      <c r="LZO15"/>
      <c r="LZP15"/>
      <c r="LZQ15"/>
      <c r="LZR15"/>
      <c r="LZS15"/>
      <c r="LZT15"/>
      <c r="LZU15"/>
      <c r="LZV15"/>
      <c r="LZW15"/>
      <c r="LZX15"/>
      <c r="LZY15"/>
      <c r="LZZ15"/>
      <c r="MAA15"/>
      <c r="MAB15"/>
      <c r="MAC15"/>
      <c r="MAD15"/>
      <c r="MAE15"/>
      <c r="MAF15"/>
      <c r="MAG15"/>
      <c r="MAH15"/>
      <c r="MAI15"/>
      <c r="MAJ15"/>
      <c r="MAK15"/>
      <c r="MAL15"/>
      <c r="MAM15"/>
      <c r="MAN15"/>
      <c r="MAO15"/>
      <c r="MAP15"/>
      <c r="MAQ15"/>
      <c r="MAR15"/>
      <c r="MAS15"/>
      <c r="MAT15"/>
      <c r="MAU15"/>
      <c r="MAV15"/>
      <c r="MAW15"/>
      <c r="MAX15"/>
      <c r="MAY15"/>
      <c r="MAZ15"/>
      <c r="MBA15"/>
      <c r="MBB15"/>
      <c r="MBC15"/>
      <c r="MBD15"/>
      <c r="MBE15"/>
      <c r="MBF15"/>
      <c r="MBG15"/>
      <c r="MBH15"/>
      <c r="MBI15"/>
      <c r="MBJ15"/>
      <c r="MBK15"/>
      <c r="MBL15"/>
      <c r="MBM15"/>
      <c r="MBN15"/>
      <c r="MBO15"/>
      <c r="MBP15"/>
      <c r="MBQ15"/>
      <c r="MBR15"/>
      <c r="MBS15"/>
      <c r="MBT15"/>
      <c r="MBU15"/>
      <c r="MBV15"/>
      <c r="MBW15"/>
      <c r="MBX15"/>
      <c r="MBY15"/>
      <c r="MBZ15"/>
      <c r="MCA15"/>
      <c r="MCB15"/>
      <c r="MCC15"/>
      <c r="MCD15"/>
      <c r="MCE15"/>
      <c r="MCF15"/>
      <c r="MCG15"/>
      <c r="MCH15"/>
      <c r="MCI15"/>
      <c r="MCJ15"/>
      <c r="MCK15"/>
      <c r="MCL15"/>
      <c r="MCM15"/>
      <c r="MCN15"/>
      <c r="MCO15"/>
      <c r="MCP15"/>
      <c r="MCQ15"/>
      <c r="MCR15"/>
      <c r="MCS15"/>
      <c r="MCT15"/>
      <c r="MCU15"/>
      <c r="MCV15"/>
      <c r="MCW15"/>
      <c r="MCX15"/>
      <c r="MCY15"/>
      <c r="MCZ15"/>
      <c r="MDA15"/>
      <c r="MDB15"/>
      <c r="MDC15"/>
      <c r="MDD15"/>
      <c r="MDE15"/>
      <c r="MDF15"/>
      <c r="MDG15"/>
      <c r="MDH15"/>
      <c r="MDI15"/>
      <c r="MDJ15"/>
      <c r="MDK15"/>
      <c r="MDL15"/>
      <c r="MDM15"/>
      <c r="MDN15"/>
      <c r="MDO15"/>
      <c r="MDP15"/>
      <c r="MDQ15"/>
      <c r="MDR15"/>
      <c r="MDS15"/>
      <c r="MDT15"/>
      <c r="MDU15"/>
      <c r="MDV15"/>
      <c r="MDW15"/>
      <c r="MDX15"/>
      <c r="MDY15"/>
      <c r="MDZ15"/>
      <c r="MEA15"/>
      <c r="MEB15"/>
      <c r="MEC15"/>
      <c r="MED15"/>
      <c r="MEE15"/>
      <c r="MEF15"/>
      <c r="MEG15"/>
      <c r="MEH15"/>
      <c r="MEI15"/>
      <c r="MEJ15"/>
      <c r="MEK15"/>
      <c r="MEL15"/>
      <c r="MEM15"/>
      <c r="MEN15"/>
      <c r="MEO15"/>
      <c r="MEP15"/>
      <c r="MEQ15"/>
      <c r="MER15"/>
      <c r="MES15"/>
      <c r="MET15"/>
      <c r="MEU15"/>
      <c r="MEV15"/>
      <c r="MEW15"/>
      <c r="MEX15"/>
      <c r="MEY15"/>
      <c r="MEZ15"/>
      <c r="MFA15"/>
      <c r="MFB15"/>
      <c r="MFC15"/>
      <c r="MFD15"/>
      <c r="MFE15"/>
      <c r="MFF15"/>
      <c r="MFG15"/>
      <c r="MFH15"/>
      <c r="MFI15"/>
      <c r="MFJ15"/>
      <c r="MFK15"/>
      <c r="MFL15"/>
      <c r="MFM15"/>
      <c r="MFN15"/>
      <c r="MFO15"/>
      <c r="MFP15"/>
      <c r="MFQ15"/>
      <c r="MFR15"/>
      <c r="MFS15"/>
      <c r="MFT15"/>
      <c r="MFU15"/>
      <c r="MFV15"/>
      <c r="MFW15"/>
      <c r="MFX15"/>
      <c r="MFY15"/>
      <c r="MFZ15"/>
      <c r="MGA15"/>
      <c r="MGB15"/>
      <c r="MGC15"/>
      <c r="MGD15"/>
      <c r="MGE15"/>
      <c r="MGF15"/>
      <c r="MGG15"/>
      <c r="MGH15"/>
      <c r="MGI15"/>
      <c r="MGJ15"/>
      <c r="MGK15"/>
      <c r="MGL15"/>
      <c r="MGM15"/>
      <c r="MGN15"/>
      <c r="MGO15"/>
      <c r="MGP15"/>
      <c r="MGQ15"/>
      <c r="MGR15"/>
      <c r="MGS15"/>
      <c r="MGT15"/>
      <c r="MGU15"/>
      <c r="MGV15"/>
      <c r="MGW15"/>
      <c r="MGX15"/>
      <c r="MGY15"/>
      <c r="MGZ15"/>
      <c r="MHA15"/>
      <c r="MHB15"/>
      <c r="MHC15"/>
      <c r="MHD15"/>
      <c r="MHE15"/>
      <c r="MHF15"/>
      <c r="MHG15"/>
      <c r="MHH15"/>
      <c r="MHI15"/>
      <c r="MHJ15"/>
      <c r="MHK15"/>
      <c r="MHL15"/>
      <c r="MHM15"/>
      <c r="MHN15"/>
      <c r="MHO15"/>
      <c r="MHP15"/>
      <c r="MHQ15"/>
      <c r="MHR15"/>
      <c r="MHS15"/>
      <c r="MHT15"/>
      <c r="MHU15"/>
      <c r="MHV15"/>
      <c r="MHW15"/>
      <c r="MHX15"/>
      <c r="MHY15"/>
      <c r="MHZ15"/>
      <c r="MIA15"/>
      <c r="MIB15"/>
      <c r="MIC15"/>
      <c r="MID15"/>
      <c r="MIE15"/>
      <c r="MIF15"/>
      <c r="MIG15"/>
      <c r="MIH15"/>
      <c r="MII15"/>
      <c r="MIJ15"/>
      <c r="MIK15"/>
      <c r="MIL15"/>
      <c r="MIM15"/>
      <c r="MIN15"/>
      <c r="MIO15"/>
      <c r="MIP15"/>
      <c r="MIQ15"/>
      <c r="MIR15"/>
      <c r="MIS15"/>
      <c r="MIT15"/>
      <c r="MIU15"/>
      <c r="MIV15"/>
      <c r="MIW15"/>
      <c r="MIX15"/>
      <c r="MIY15"/>
      <c r="MIZ15"/>
      <c r="MJA15"/>
      <c r="MJB15"/>
      <c r="MJC15"/>
      <c r="MJD15"/>
      <c r="MJE15"/>
      <c r="MJF15"/>
      <c r="MJG15"/>
      <c r="MJH15"/>
      <c r="MJI15"/>
      <c r="MJJ15"/>
      <c r="MJK15"/>
      <c r="MJL15"/>
      <c r="MJM15"/>
      <c r="MJN15"/>
      <c r="MJO15"/>
      <c r="MJP15"/>
      <c r="MJQ15"/>
      <c r="MJR15"/>
      <c r="MJS15"/>
      <c r="MJT15"/>
      <c r="MJU15"/>
      <c r="MJV15"/>
      <c r="MJW15"/>
      <c r="MJX15"/>
      <c r="MJY15"/>
      <c r="MJZ15"/>
      <c r="MKA15"/>
      <c r="MKB15"/>
      <c r="MKC15"/>
      <c r="MKD15"/>
      <c r="MKE15"/>
      <c r="MKF15"/>
      <c r="MKG15"/>
      <c r="MKH15"/>
      <c r="MKI15"/>
      <c r="MKJ15"/>
      <c r="MKK15"/>
      <c r="MKL15"/>
      <c r="MKM15"/>
      <c r="MKN15"/>
      <c r="MKO15"/>
      <c r="MKP15"/>
      <c r="MKQ15"/>
      <c r="MKR15"/>
      <c r="MKS15"/>
      <c r="MKT15"/>
      <c r="MKU15"/>
      <c r="MKV15"/>
      <c r="MKW15"/>
      <c r="MKX15"/>
      <c r="MKY15"/>
      <c r="MKZ15"/>
      <c r="MLA15"/>
      <c r="MLB15"/>
      <c r="MLC15"/>
      <c r="MLD15"/>
      <c r="MLE15"/>
      <c r="MLF15"/>
      <c r="MLG15"/>
      <c r="MLH15"/>
      <c r="MLI15"/>
      <c r="MLJ15"/>
      <c r="MLK15"/>
      <c r="MLL15"/>
      <c r="MLM15"/>
      <c r="MLN15"/>
      <c r="MLO15"/>
      <c r="MLP15"/>
      <c r="MLQ15"/>
      <c r="MLR15"/>
      <c r="MLS15"/>
      <c r="MLT15"/>
      <c r="MLU15"/>
      <c r="MLV15"/>
      <c r="MLW15"/>
      <c r="MLX15"/>
      <c r="MLY15"/>
      <c r="MLZ15"/>
      <c r="MMA15"/>
      <c r="MMB15"/>
      <c r="MMC15"/>
      <c r="MMD15"/>
      <c r="MME15"/>
      <c r="MMF15"/>
      <c r="MMG15"/>
      <c r="MMH15"/>
      <c r="MMI15"/>
      <c r="MMJ15"/>
      <c r="MMK15"/>
      <c r="MML15"/>
      <c r="MMM15"/>
      <c r="MMN15"/>
      <c r="MMO15"/>
      <c r="MMP15"/>
      <c r="MMQ15"/>
      <c r="MMR15"/>
      <c r="MMS15"/>
      <c r="MMT15"/>
      <c r="MMU15"/>
      <c r="MMV15"/>
      <c r="MMW15"/>
      <c r="MMX15"/>
      <c r="MMY15"/>
      <c r="MMZ15"/>
      <c r="MNA15"/>
      <c r="MNB15"/>
      <c r="MNC15"/>
      <c r="MND15"/>
      <c r="MNE15"/>
      <c r="MNF15"/>
      <c r="MNG15"/>
      <c r="MNH15"/>
      <c r="MNI15"/>
      <c r="MNJ15"/>
      <c r="MNK15"/>
      <c r="MNL15"/>
      <c r="MNM15"/>
      <c r="MNN15"/>
      <c r="MNO15"/>
      <c r="MNP15"/>
      <c r="MNQ15"/>
      <c r="MNR15"/>
      <c r="MNS15"/>
      <c r="MNT15"/>
      <c r="MNU15"/>
      <c r="MNV15"/>
      <c r="MNW15"/>
      <c r="MNX15"/>
      <c r="MNY15"/>
      <c r="MNZ15"/>
      <c r="MOA15"/>
      <c r="MOB15"/>
      <c r="MOC15"/>
      <c r="MOD15"/>
      <c r="MOE15"/>
      <c r="MOF15"/>
      <c r="MOG15"/>
      <c r="MOH15"/>
      <c r="MOI15"/>
      <c r="MOJ15"/>
      <c r="MOK15"/>
      <c r="MOL15"/>
      <c r="MOM15"/>
      <c r="MON15"/>
      <c r="MOO15"/>
      <c r="MOP15"/>
      <c r="MOQ15"/>
      <c r="MOR15"/>
      <c r="MOS15"/>
      <c r="MOT15"/>
      <c r="MOU15"/>
      <c r="MOV15"/>
      <c r="MOW15"/>
      <c r="MOX15"/>
      <c r="MOY15"/>
      <c r="MOZ15"/>
      <c r="MPA15"/>
      <c r="MPB15"/>
      <c r="MPC15"/>
      <c r="MPD15"/>
      <c r="MPE15"/>
      <c r="MPF15"/>
      <c r="MPG15"/>
      <c r="MPH15"/>
      <c r="MPI15"/>
      <c r="MPJ15"/>
      <c r="MPK15"/>
      <c r="MPL15"/>
      <c r="MPM15"/>
      <c r="MPN15"/>
      <c r="MPO15"/>
      <c r="MPP15"/>
      <c r="MPQ15"/>
      <c r="MPR15"/>
      <c r="MPS15"/>
      <c r="MPT15"/>
      <c r="MPU15"/>
      <c r="MPV15"/>
      <c r="MPW15"/>
      <c r="MPX15"/>
      <c r="MPY15"/>
      <c r="MPZ15"/>
      <c r="MQA15"/>
      <c r="MQB15"/>
      <c r="MQC15"/>
      <c r="MQD15"/>
      <c r="MQE15"/>
      <c r="MQF15"/>
      <c r="MQG15"/>
      <c r="MQH15"/>
      <c r="MQI15"/>
      <c r="MQJ15"/>
      <c r="MQK15"/>
      <c r="MQL15"/>
      <c r="MQM15"/>
      <c r="MQN15"/>
      <c r="MQO15"/>
      <c r="MQP15"/>
      <c r="MQQ15"/>
      <c r="MQR15"/>
      <c r="MQS15"/>
      <c r="MQT15"/>
      <c r="MQU15"/>
      <c r="MQV15"/>
      <c r="MQW15"/>
      <c r="MQX15"/>
      <c r="MQY15"/>
      <c r="MQZ15"/>
      <c r="MRA15"/>
      <c r="MRB15"/>
      <c r="MRC15"/>
      <c r="MRD15"/>
      <c r="MRE15"/>
      <c r="MRF15"/>
      <c r="MRG15"/>
      <c r="MRH15"/>
      <c r="MRI15"/>
      <c r="MRJ15"/>
      <c r="MRK15"/>
      <c r="MRL15"/>
      <c r="MRM15"/>
      <c r="MRN15"/>
      <c r="MRO15"/>
      <c r="MRP15"/>
      <c r="MRQ15"/>
      <c r="MRR15"/>
      <c r="MRS15"/>
      <c r="MRT15"/>
      <c r="MRU15"/>
      <c r="MRV15"/>
      <c r="MRW15"/>
      <c r="MRX15"/>
      <c r="MRY15"/>
      <c r="MRZ15"/>
      <c r="MSA15"/>
      <c r="MSB15"/>
      <c r="MSC15"/>
      <c r="MSD15"/>
      <c r="MSE15"/>
      <c r="MSF15"/>
      <c r="MSG15"/>
      <c r="MSH15"/>
      <c r="MSI15"/>
      <c r="MSJ15"/>
      <c r="MSK15"/>
      <c r="MSL15"/>
      <c r="MSM15"/>
      <c r="MSN15"/>
      <c r="MSO15"/>
      <c r="MSP15"/>
      <c r="MSQ15"/>
      <c r="MSR15"/>
      <c r="MSS15"/>
      <c r="MST15"/>
      <c r="MSU15"/>
      <c r="MSV15"/>
      <c r="MSW15"/>
      <c r="MSX15"/>
      <c r="MSY15"/>
      <c r="MSZ15"/>
      <c r="MTA15"/>
      <c r="MTB15"/>
      <c r="MTC15"/>
      <c r="MTD15"/>
      <c r="MTE15"/>
      <c r="MTF15"/>
      <c r="MTG15"/>
      <c r="MTH15"/>
      <c r="MTI15"/>
      <c r="MTJ15"/>
      <c r="MTK15"/>
      <c r="MTL15"/>
      <c r="MTM15"/>
      <c r="MTN15"/>
      <c r="MTO15"/>
      <c r="MTP15"/>
      <c r="MTQ15"/>
      <c r="MTR15"/>
      <c r="MTS15"/>
      <c r="MTT15"/>
      <c r="MTU15"/>
      <c r="MTV15"/>
      <c r="MTW15"/>
      <c r="MTX15"/>
      <c r="MTY15"/>
      <c r="MTZ15"/>
      <c r="MUA15"/>
      <c r="MUB15"/>
      <c r="MUC15"/>
      <c r="MUD15"/>
      <c r="MUE15"/>
      <c r="MUF15"/>
      <c r="MUG15"/>
      <c r="MUH15"/>
      <c r="MUI15"/>
      <c r="MUJ15"/>
      <c r="MUK15"/>
      <c r="MUL15"/>
      <c r="MUM15"/>
      <c r="MUN15"/>
      <c r="MUO15"/>
      <c r="MUP15"/>
      <c r="MUQ15"/>
      <c r="MUR15"/>
      <c r="MUS15"/>
      <c r="MUT15"/>
      <c r="MUU15"/>
      <c r="MUV15"/>
      <c r="MUW15"/>
      <c r="MUX15"/>
      <c r="MUY15"/>
      <c r="MUZ15"/>
      <c r="MVA15"/>
      <c r="MVB15"/>
      <c r="MVC15"/>
      <c r="MVD15"/>
      <c r="MVE15"/>
      <c r="MVF15"/>
      <c r="MVG15"/>
      <c r="MVH15"/>
      <c r="MVI15"/>
      <c r="MVJ15"/>
      <c r="MVK15"/>
      <c r="MVL15"/>
      <c r="MVM15"/>
      <c r="MVN15"/>
      <c r="MVO15"/>
      <c r="MVP15"/>
      <c r="MVQ15"/>
      <c r="MVR15"/>
      <c r="MVS15"/>
      <c r="MVT15"/>
      <c r="MVU15"/>
      <c r="MVV15"/>
      <c r="MVW15"/>
      <c r="MVX15"/>
      <c r="MVY15"/>
      <c r="MVZ15"/>
      <c r="MWA15"/>
      <c r="MWB15"/>
      <c r="MWC15"/>
      <c r="MWD15"/>
      <c r="MWE15"/>
      <c r="MWF15"/>
      <c r="MWG15"/>
      <c r="MWH15"/>
      <c r="MWI15"/>
      <c r="MWJ15"/>
      <c r="MWK15"/>
      <c r="MWL15"/>
      <c r="MWM15"/>
      <c r="MWN15"/>
      <c r="MWO15"/>
      <c r="MWP15"/>
      <c r="MWQ15"/>
      <c r="MWR15"/>
      <c r="MWS15"/>
      <c r="MWT15"/>
      <c r="MWU15"/>
      <c r="MWV15"/>
      <c r="MWW15"/>
      <c r="MWX15"/>
      <c r="MWY15"/>
      <c r="MWZ15"/>
      <c r="MXA15"/>
      <c r="MXB15"/>
      <c r="MXC15"/>
      <c r="MXD15"/>
      <c r="MXE15"/>
      <c r="MXF15"/>
      <c r="MXG15"/>
      <c r="MXH15"/>
      <c r="MXI15"/>
      <c r="MXJ15"/>
      <c r="MXK15"/>
      <c r="MXL15"/>
      <c r="MXM15"/>
      <c r="MXN15"/>
      <c r="MXO15"/>
      <c r="MXP15"/>
      <c r="MXQ15"/>
      <c r="MXR15"/>
      <c r="MXS15"/>
      <c r="MXT15"/>
      <c r="MXU15"/>
      <c r="MXV15"/>
      <c r="MXW15"/>
      <c r="MXX15"/>
      <c r="MXY15"/>
      <c r="MXZ15"/>
      <c r="MYA15"/>
      <c r="MYB15"/>
      <c r="MYC15"/>
      <c r="MYD15"/>
      <c r="MYE15"/>
      <c r="MYF15"/>
      <c r="MYG15"/>
      <c r="MYH15"/>
      <c r="MYI15"/>
      <c r="MYJ15"/>
      <c r="MYK15"/>
      <c r="MYL15"/>
      <c r="MYM15"/>
      <c r="MYN15"/>
      <c r="MYO15"/>
      <c r="MYP15"/>
      <c r="MYQ15"/>
      <c r="MYR15"/>
      <c r="MYS15"/>
      <c r="MYT15"/>
      <c r="MYU15"/>
      <c r="MYV15"/>
      <c r="MYW15"/>
      <c r="MYX15"/>
      <c r="MYY15"/>
      <c r="MYZ15"/>
      <c r="MZA15"/>
      <c r="MZB15"/>
      <c r="MZC15"/>
      <c r="MZD15"/>
      <c r="MZE15"/>
      <c r="MZF15"/>
      <c r="MZG15"/>
      <c r="MZH15"/>
      <c r="MZI15"/>
      <c r="MZJ15"/>
      <c r="MZK15"/>
      <c r="MZL15"/>
      <c r="MZM15"/>
      <c r="MZN15"/>
      <c r="MZO15"/>
      <c r="MZP15"/>
      <c r="MZQ15"/>
      <c r="MZR15"/>
      <c r="MZS15"/>
      <c r="MZT15"/>
      <c r="MZU15"/>
      <c r="MZV15"/>
      <c r="MZW15"/>
      <c r="MZX15"/>
      <c r="MZY15"/>
      <c r="MZZ15"/>
      <c r="NAA15"/>
      <c r="NAB15"/>
      <c r="NAC15"/>
      <c r="NAD15"/>
      <c r="NAE15"/>
      <c r="NAF15"/>
      <c r="NAG15"/>
      <c r="NAH15"/>
      <c r="NAI15"/>
      <c r="NAJ15"/>
      <c r="NAK15"/>
      <c r="NAL15"/>
      <c r="NAM15"/>
      <c r="NAN15"/>
      <c r="NAO15"/>
      <c r="NAP15"/>
      <c r="NAQ15"/>
      <c r="NAR15"/>
      <c r="NAS15"/>
      <c r="NAT15"/>
      <c r="NAU15"/>
      <c r="NAV15"/>
      <c r="NAW15"/>
      <c r="NAX15"/>
      <c r="NAY15"/>
      <c r="NAZ15"/>
      <c r="NBA15"/>
      <c r="NBB15"/>
      <c r="NBC15"/>
      <c r="NBD15"/>
      <c r="NBE15"/>
      <c r="NBF15"/>
      <c r="NBG15"/>
      <c r="NBH15"/>
      <c r="NBI15"/>
      <c r="NBJ15"/>
      <c r="NBK15"/>
      <c r="NBL15"/>
      <c r="NBM15"/>
      <c r="NBN15"/>
      <c r="NBO15"/>
      <c r="NBP15"/>
      <c r="NBQ15"/>
      <c r="NBR15"/>
      <c r="NBS15"/>
      <c r="NBT15"/>
      <c r="NBU15"/>
      <c r="NBV15"/>
      <c r="NBW15"/>
      <c r="NBX15"/>
      <c r="NBY15"/>
      <c r="NBZ15"/>
      <c r="NCA15"/>
      <c r="NCB15"/>
      <c r="NCC15"/>
      <c r="NCD15"/>
      <c r="NCE15"/>
      <c r="NCF15"/>
      <c r="NCG15"/>
      <c r="NCH15"/>
      <c r="NCI15"/>
      <c r="NCJ15"/>
      <c r="NCK15"/>
      <c r="NCL15"/>
      <c r="NCM15"/>
      <c r="NCN15"/>
      <c r="NCO15"/>
      <c r="NCP15"/>
      <c r="NCQ15"/>
      <c r="NCR15"/>
      <c r="NCS15"/>
      <c r="NCT15"/>
      <c r="NCU15"/>
      <c r="NCV15"/>
      <c r="NCW15"/>
      <c r="NCX15"/>
      <c r="NCY15"/>
      <c r="NCZ15"/>
      <c r="NDA15"/>
      <c r="NDB15"/>
      <c r="NDC15"/>
      <c r="NDD15"/>
      <c r="NDE15"/>
      <c r="NDF15"/>
      <c r="NDG15"/>
      <c r="NDH15"/>
      <c r="NDI15"/>
      <c r="NDJ15"/>
      <c r="NDK15"/>
      <c r="NDL15"/>
      <c r="NDM15"/>
      <c r="NDN15"/>
      <c r="NDO15"/>
      <c r="NDP15"/>
      <c r="NDQ15"/>
      <c r="NDR15"/>
      <c r="NDS15"/>
      <c r="NDT15"/>
      <c r="NDU15"/>
      <c r="NDV15"/>
      <c r="NDW15"/>
      <c r="NDX15"/>
      <c r="NDY15"/>
      <c r="NDZ15"/>
      <c r="NEA15"/>
      <c r="NEB15"/>
      <c r="NEC15"/>
      <c r="NED15"/>
      <c r="NEE15"/>
      <c r="NEF15"/>
      <c r="NEG15"/>
      <c r="NEH15"/>
      <c r="NEI15"/>
      <c r="NEJ15"/>
      <c r="NEK15"/>
      <c r="NEL15"/>
      <c r="NEM15"/>
      <c r="NEN15"/>
      <c r="NEO15"/>
      <c r="NEP15"/>
      <c r="NEQ15"/>
      <c r="NER15"/>
      <c r="NES15"/>
      <c r="NET15"/>
      <c r="NEU15"/>
      <c r="NEV15"/>
      <c r="NEW15"/>
      <c r="NEX15"/>
      <c r="NEY15"/>
      <c r="NEZ15"/>
      <c r="NFA15"/>
      <c r="NFB15"/>
      <c r="NFC15"/>
      <c r="NFD15"/>
      <c r="NFE15"/>
      <c r="NFF15"/>
      <c r="NFG15"/>
      <c r="NFH15"/>
      <c r="NFI15"/>
      <c r="NFJ15"/>
      <c r="NFK15"/>
      <c r="NFL15"/>
      <c r="NFM15"/>
      <c r="NFN15"/>
      <c r="NFO15"/>
      <c r="NFP15"/>
      <c r="NFQ15"/>
      <c r="NFR15"/>
      <c r="NFS15"/>
      <c r="NFT15"/>
      <c r="NFU15"/>
      <c r="NFV15"/>
      <c r="NFW15"/>
      <c r="NFX15"/>
      <c r="NFY15"/>
      <c r="NFZ15"/>
      <c r="NGA15"/>
      <c r="NGB15"/>
      <c r="NGC15"/>
      <c r="NGD15"/>
      <c r="NGE15"/>
      <c r="NGF15"/>
      <c r="NGG15"/>
      <c r="NGH15"/>
      <c r="NGI15"/>
      <c r="NGJ15"/>
      <c r="NGK15"/>
      <c r="NGL15"/>
      <c r="NGM15"/>
      <c r="NGN15"/>
      <c r="NGO15"/>
      <c r="NGP15"/>
      <c r="NGQ15"/>
      <c r="NGR15"/>
      <c r="NGS15"/>
      <c r="NGT15"/>
      <c r="NGU15"/>
      <c r="NGV15"/>
      <c r="NGW15"/>
      <c r="NGX15"/>
      <c r="NGY15"/>
      <c r="NGZ15"/>
      <c r="NHA15"/>
      <c r="NHB15"/>
      <c r="NHC15"/>
      <c r="NHD15"/>
      <c r="NHE15"/>
      <c r="NHF15"/>
      <c r="NHG15"/>
      <c r="NHH15"/>
      <c r="NHI15"/>
      <c r="NHJ15"/>
      <c r="NHK15"/>
      <c r="NHL15"/>
      <c r="NHM15"/>
      <c r="NHN15"/>
      <c r="NHO15"/>
      <c r="NHP15"/>
      <c r="NHQ15"/>
      <c r="NHR15"/>
      <c r="NHS15"/>
      <c r="NHT15"/>
      <c r="NHU15"/>
      <c r="NHV15"/>
      <c r="NHW15"/>
      <c r="NHX15"/>
      <c r="NHY15"/>
      <c r="NHZ15"/>
      <c r="NIA15"/>
      <c r="NIB15"/>
      <c r="NIC15"/>
      <c r="NID15"/>
      <c r="NIE15"/>
      <c r="NIF15"/>
      <c r="NIG15"/>
      <c r="NIH15"/>
      <c r="NII15"/>
      <c r="NIJ15"/>
      <c r="NIK15"/>
      <c r="NIL15"/>
      <c r="NIM15"/>
      <c r="NIN15"/>
      <c r="NIO15"/>
      <c r="NIP15"/>
      <c r="NIQ15"/>
      <c r="NIR15"/>
      <c r="NIS15"/>
      <c r="NIT15"/>
      <c r="NIU15"/>
      <c r="NIV15"/>
      <c r="NIW15"/>
      <c r="NIX15"/>
      <c r="NIY15"/>
      <c r="NIZ15"/>
      <c r="NJA15"/>
      <c r="NJB15"/>
      <c r="NJC15"/>
      <c r="NJD15"/>
      <c r="NJE15"/>
      <c r="NJF15"/>
      <c r="NJG15"/>
      <c r="NJH15"/>
      <c r="NJI15"/>
      <c r="NJJ15"/>
      <c r="NJK15"/>
      <c r="NJL15"/>
      <c r="NJM15"/>
      <c r="NJN15"/>
      <c r="NJO15"/>
      <c r="NJP15"/>
      <c r="NJQ15"/>
      <c r="NJR15"/>
      <c r="NJS15"/>
      <c r="NJT15"/>
      <c r="NJU15"/>
      <c r="NJV15"/>
      <c r="NJW15"/>
      <c r="NJX15"/>
      <c r="NJY15"/>
      <c r="NJZ15"/>
      <c r="NKA15"/>
      <c r="NKB15"/>
      <c r="NKC15"/>
      <c r="NKD15"/>
      <c r="NKE15"/>
      <c r="NKF15"/>
      <c r="NKG15"/>
      <c r="NKH15"/>
      <c r="NKI15"/>
      <c r="NKJ15"/>
      <c r="NKK15"/>
      <c r="NKL15"/>
      <c r="NKM15"/>
      <c r="NKN15"/>
      <c r="NKO15"/>
      <c r="NKP15"/>
      <c r="NKQ15"/>
      <c r="NKR15"/>
      <c r="NKS15"/>
      <c r="NKT15"/>
      <c r="NKU15"/>
      <c r="NKV15"/>
      <c r="NKW15"/>
      <c r="NKX15"/>
      <c r="NKY15"/>
      <c r="NKZ15"/>
      <c r="NLA15"/>
      <c r="NLB15"/>
      <c r="NLC15"/>
      <c r="NLD15"/>
      <c r="NLE15"/>
      <c r="NLF15"/>
      <c r="NLG15"/>
      <c r="NLH15"/>
      <c r="NLI15"/>
      <c r="NLJ15"/>
      <c r="NLK15"/>
      <c r="NLL15"/>
      <c r="NLM15"/>
      <c r="NLN15"/>
      <c r="NLO15"/>
      <c r="NLP15"/>
      <c r="NLQ15"/>
      <c r="NLR15"/>
      <c r="NLS15"/>
      <c r="NLT15"/>
      <c r="NLU15"/>
      <c r="NLV15"/>
      <c r="NLW15"/>
      <c r="NLX15"/>
      <c r="NLY15"/>
      <c r="NLZ15"/>
      <c r="NMA15"/>
      <c r="NMB15"/>
      <c r="NMC15"/>
      <c r="NMD15"/>
      <c r="NME15"/>
      <c r="NMF15"/>
      <c r="NMG15"/>
      <c r="NMH15"/>
      <c r="NMI15"/>
      <c r="NMJ15"/>
      <c r="NMK15"/>
      <c r="NML15"/>
      <c r="NMM15"/>
      <c r="NMN15"/>
      <c r="NMO15"/>
      <c r="NMP15"/>
      <c r="NMQ15"/>
      <c r="NMR15"/>
      <c r="NMS15"/>
      <c r="NMT15"/>
      <c r="NMU15"/>
      <c r="NMV15"/>
      <c r="NMW15"/>
      <c r="NMX15"/>
      <c r="NMY15"/>
      <c r="NMZ15"/>
      <c r="NNA15"/>
      <c r="NNB15"/>
      <c r="NNC15"/>
      <c r="NND15"/>
      <c r="NNE15"/>
      <c r="NNF15"/>
      <c r="NNG15"/>
      <c r="NNH15"/>
      <c r="NNI15"/>
      <c r="NNJ15"/>
      <c r="NNK15"/>
      <c r="NNL15"/>
      <c r="NNM15"/>
      <c r="NNN15"/>
      <c r="NNO15"/>
      <c r="NNP15"/>
      <c r="NNQ15"/>
      <c r="NNR15"/>
      <c r="NNS15"/>
      <c r="NNT15"/>
      <c r="NNU15"/>
      <c r="NNV15"/>
      <c r="NNW15"/>
      <c r="NNX15"/>
      <c r="NNY15"/>
      <c r="NNZ15"/>
      <c r="NOA15"/>
      <c r="NOB15"/>
      <c r="NOC15"/>
      <c r="NOD15"/>
      <c r="NOE15"/>
      <c r="NOF15"/>
      <c r="NOG15"/>
      <c r="NOH15"/>
      <c r="NOI15"/>
      <c r="NOJ15"/>
      <c r="NOK15"/>
      <c r="NOL15"/>
      <c r="NOM15"/>
      <c r="NON15"/>
      <c r="NOO15"/>
      <c r="NOP15"/>
      <c r="NOQ15"/>
      <c r="NOR15"/>
      <c r="NOS15"/>
      <c r="NOT15"/>
      <c r="NOU15"/>
      <c r="NOV15"/>
      <c r="NOW15"/>
      <c r="NOX15"/>
      <c r="NOY15"/>
      <c r="NOZ15"/>
      <c r="NPA15"/>
      <c r="NPB15"/>
      <c r="NPC15"/>
      <c r="NPD15"/>
      <c r="NPE15"/>
      <c r="NPF15"/>
      <c r="NPG15"/>
      <c r="NPH15"/>
      <c r="NPI15"/>
      <c r="NPJ15"/>
      <c r="NPK15"/>
      <c r="NPL15"/>
      <c r="NPM15"/>
      <c r="NPN15"/>
      <c r="NPO15"/>
      <c r="NPP15"/>
      <c r="NPQ15"/>
      <c r="NPR15"/>
      <c r="NPS15"/>
      <c r="NPT15"/>
      <c r="NPU15"/>
      <c r="NPV15"/>
      <c r="NPW15"/>
      <c r="NPX15"/>
      <c r="NPY15"/>
      <c r="NPZ15"/>
      <c r="NQA15"/>
      <c r="NQB15"/>
      <c r="NQC15"/>
      <c r="NQD15"/>
      <c r="NQE15"/>
      <c r="NQF15"/>
      <c r="NQG15"/>
      <c r="NQH15"/>
      <c r="NQI15"/>
      <c r="NQJ15"/>
      <c r="NQK15"/>
      <c r="NQL15"/>
      <c r="NQM15"/>
      <c r="NQN15"/>
      <c r="NQO15"/>
      <c r="NQP15"/>
      <c r="NQQ15"/>
      <c r="NQR15"/>
      <c r="NQS15"/>
      <c r="NQT15"/>
      <c r="NQU15"/>
      <c r="NQV15"/>
      <c r="NQW15"/>
      <c r="NQX15"/>
      <c r="NQY15"/>
      <c r="NQZ15"/>
      <c r="NRA15"/>
      <c r="NRB15"/>
      <c r="NRC15"/>
      <c r="NRD15"/>
      <c r="NRE15"/>
      <c r="NRF15"/>
      <c r="NRG15"/>
      <c r="NRH15"/>
      <c r="NRI15"/>
      <c r="NRJ15"/>
      <c r="NRK15"/>
      <c r="NRL15"/>
      <c r="NRM15"/>
      <c r="NRN15"/>
      <c r="NRO15"/>
      <c r="NRP15"/>
      <c r="NRQ15"/>
      <c r="NRR15"/>
      <c r="NRS15"/>
      <c r="NRT15"/>
      <c r="NRU15"/>
      <c r="NRV15"/>
      <c r="NRW15"/>
      <c r="NRX15"/>
      <c r="NRY15"/>
      <c r="NRZ15"/>
      <c r="NSA15"/>
      <c r="NSB15"/>
      <c r="NSC15"/>
      <c r="NSD15"/>
      <c r="NSE15"/>
      <c r="NSF15"/>
      <c r="NSG15"/>
      <c r="NSH15"/>
      <c r="NSI15"/>
      <c r="NSJ15"/>
      <c r="NSK15"/>
      <c r="NSL15"/>
      <c r="NSM15"/>
      <c r="NSN15"/>
      <c r="NSO15"/>
      <c r="NSP15"/>
      <c r="NSQ15"/>
      <c r="NSR15"/>
      <c r="NSS15"/>
      <c r="NST15"/>
      <c r="NSU15"/>
      <c r="NSV15"/>
      <c r="NSW15"/>
      <c r="NSX15"/>
      <c r="NSY15"/>
      <c r="NSZ15"/>
      <c r="NTA15"/>
      <c r="NTB15"/>
      <c r="NTC15"/>
      <c r="NTD15"/>
      <c r="NTE15"/>
      <c r="NTF15"/>
      <c r="NTG15"/>
      <c r="NTH15"/>
      <c r="NTI15"/>
      <c r="NTJ15"/>
      <c r="NTK15"/>
      <c r="NTL15"/>
      <c r="NTM15"/>
      <c r="NTN15"/>
      <c r="NTO15"/>
      <c r="NTP15"/>
      <c r="NTQ15"/>
      <c r="NTR15"/>
      <c r="NTS15"/>
      <c r="NTT15"/>
      <c r="NTU15"/>
      <c r="NTV15"/>
      <c r="NTW15"/>
      <c r="NTX15"/>
      <c r="NTY15"/>
      <c r="NTZ15"/>
      <c r="NUA15"/>
      <c r="NUB15"/>
      <c r="NUC15"/>
      <c r="NUD15"/>
      <c r="NUE15"/>
      <c r="NUF15"/>
      <c r="NUG15"/>
      <c r="NUH15"/>
      <c r="NUI15"/>
      <c r="NUJ15"/>
      <c r="NUK15"/>
      <c r="NUL15"/>
      <c r="NUM15"/>
      <c r="NUN15"/>
      <c r="NUO15"/>
      <c r="NUP15"/>
      <c r="NUQ15"/>
      <c r="NUR15"/>
      <c r="NUS15"/>
      <c r="NUT15"/>
      <c r="NUU15"/>
      <c r="NUV15"/>
      <c r="NUW15"/>
      <c r="NUX15"/>
      <c r="NUY15"/>
      <c r="NUZ15"/>
      <c r="NVA15"/>
      <c r="NVB15"/>
      <c r="NVC15"/>
      <c r="NVD15"/>
      <c r="NVE15"/>
      <c r="NVF15"/>
      <c r="NVG15"/>
      <c r="NVH15"/>
      <c r="NVI15"/>
      <c r="NVJ15"/>
      <c r="NVK15"/>
      <c r="NVL15"/>
      <c r="NVM15"/>
      <c r="NVN15"/>
      <c r="NVO15"/>
      <c r="NVP15"/>
      <c r="NVQ15"/>
      <c r="NVR15"/>
      <c r="NVS15"/>
      <c r="NVT15"/>
      <c r="NVU15"/>
      <c r="NVV15"/>
      <c r="NVW15"/>
      <c r="NVX15"/>
      <c r="NVY15"/>
      <c r="NVZ15"/>
      <c r="NWA15"/>
      <c r="NWB15"/>
      <c r="NWC15"/>
      <c r="NWD15"/>
      <c r="NWE15"/>
      <c r="NWF15"/>
      <c r="NWG15"/>
      <c r="NWH15"/>
      <c r="NWI15"/>
      <c r="NWJ15"/>
      <c r="NWK15"/>
      <c r="NWL15"/>
      <c r="NWM15"/>
      <c r="NWN15"/>
      <c r="NWO15"/>
      <c r="NWP15"/>
      <c r="NWQ15"/>
      <c r="NWR15"/>
      <c r="NWS15"/>
      <c r="NWT15"/>
      <c r="NWU15"/>
      <c r="NWV15"/>
      <c r="NWW15"/>
      <c r="NWX15"/>
      <c r="NWY15"/>
      <c r="NWZ15"/>
      <c r="NXA15"/>
      <c r="NXB15"/>
      <c r="NXC15"/>
      <c r="NXD15"/>
      <c r="NXE15"/>
      <c r="NXF15"/>
      <c r="NXG15"/>
      <c r="NXH15"/>
      <c r="NXI15"/>
      <c r="NXJ15"/>
      <c r="NXK15"/>
      <c r="NXL15"/>
      <c r="NXM15"/>
      <c r="NXN15"/>
      <c r="NXO15"/>
      <c r="NXP15"/>
      <c r="NXQ15"/>
      <c r="NXR15"/>
      <c r="NXS15"/>
      <c r="NXT15"/>
      <c r="NXU15"/>
      <c r="NXV15"/>
      <c r="NXW15"/>
      <c r="NXX15"/>
      <c r="NXY15"/>
      <c r="NXZ15"/>
      <c r="NYA15"/>
      <c r="NYB15"/>
      <c r="NYC15"/>
      <c r="NYD15"/>
      <c r="NYE15"/>
      <c r="NYF15"/>
      <c r="NYG15"/>
      <c r="NYH15"/>
      <c r="NYI15"/>
      <c r="NYJ15"/>
      <c r="NYK15"/>
      <c r="NYL15"/>
      <c r="NYM15"/>
      <c r="NYN15"/>
      <c r="NYO15"/>
      <c r="NYP15"/>
      <c r="NYQ15"/>
      <c r="NYR15"/>
      <c r="NYS15"/>
      <c r="NYT15"/>
      <c r="NYU15"/>
      <c r="NYV15"/>
      <c r="NYW15"/>
      <c r="NYX15"/>
      <c r="NYY15"/>
      <c r="NYZ15"/>
      <c r="NZA15"/>
      <c r="NZB15"/>
      <c r="NZC15"/>
      <c r="NZD15"/>
      <c r="NZE15"/>
      <c r="NZF15"/>
      <c r="NZG15"/>
      <c r="NZH15"/>
      <c r="NZI15"/>
      <c r="NZJ15"/>
      <c r="NZK15"/>
      <c r="NZL15"/>
      <c r="NZM15"/>
      <c r="NZN15"/>
      <c r="NZO15"/>
      <c r="NZP15"/>
      <c r="NZQ15"/>
      <c r="NZR15"/>
      <c r="NZS15"/>
      <c r="NZT15"/>
      <c r="NZU15"/>
      <c r="NZV15"/>
      <c r="NZW15"/>
      <c r="NZX15"/>
      <c r="NZY15"/>
      <c r="NZZ15"/>
      <c r="OAA15"/>
      <c r="OAB15"/>
      <c r="OAC15"/>
      <c r="OAD15"/>
      <c r="OAE15"/>
      <c r="OAF15"/>
      <c r="OAG15"/>
      <c r="OAH15"/>
      <c r="OAI15"/>
      <c r="OAJ15"/>
      <c r="OAK15"/>
      <c r="OAL15"/>
      <c r="OAM15"/>
      <c r="OAN15"/>
      <c r="OAO15"/>
      <c r="OAP15"/>
      <c r="OAQ15"/>
      <c r="OAR15"/>
      <c r="OAS15"/>
      <c r="OAT15"/>
      <c r="OAU15"/>
      <c r="OAV15"/>
      <c r="OAW15"/>
      <c r="OAX15"/>
      <c r="OAY15"/>
      <c r="OAZ15"/>
      <c r="OBA15"/>
      <c r="OBB15"/>
      <c r="OBC15"/>
      <c r="OBD15"/>
      <c r="OBE15"/>
      <c r="OBF15"/>
      <c r="OBG15"/>
      <c r="OBH15"/>
      <c r="OBI15"/>
      <c r="OBJ15"/>
      <c r="OBK15"/>
      <c r="OBL15"/>
      <c r="OBM15"/>
      <c r="OBN15"/>
      <c r="OBO15"/>
      <c r="OBP15"/>
      <c r="OBQ15"/>
      <c r="OBR15"/>
      <c r="OBS15"/>
      <c r="OBT15"/>
      <c r="OBU15"/>
      <c r="OBV15"/>
      <c r="OBW15"/>
      <c r="OBX15"/>
      <c r="OBY15"/>
      <c r="OBZ15"/>
      <c r="OCA15"/>
      <c r="OCB15"/>
      <c r="OCC15"/>
      <c r="OCD15"/>
      <c r="OCE15"/>
      <c r="OCF15"/>
      <c r="OCG15"/>
      <c r="OCH15"/>
      <c r="OCI15"/>
      <c r="OCJ15"/>
      <c r="OCK15"/>
      <c r="OCL15"/>
      <c r="OCM15"/>
      <c r="OCN15"/>
      <c r="OCO15"/>
      <c r="OCP15"/>
      <c r="OCQ15"/>
      <c r="OCR15"/>
      <c r="OCS15"/>
      <c r="OCT15"/>
      <c r="OCU15"/>
      <c r="OCV15"/>
      <c r="OCW15"/>
      <c r="OCX15"/>
      <c r="OCY15"/>
      <c r="OCZ15"/>
      <c r="ODA15"/>
      <c r="ODB15"/>
      <c r="ODC15"/>
      <c r="ODD15"/>
      <c r="ODE15"/>
      <c r="ODF15"/>
      <c r="ODG15"/>
      <c r="ODH15"/>
      <c r="ODI15"/>
      <c r="ODJ15"/>
      <c r="ODK15"/>
      <c r="ODL15"/>
      <c r="ODM15"/>
      <c r="ODN15"/>
      <c r="ODO15"/>
      <c r="ODP15"/>
      <c r="ODQ15"/>
      <c r="ODR15"/>
      <c r="ODS15"/>
      <c r="ODT15"/>
      <c r="ODU15"/>
      <c r="ODV15"/>
      <c r="ODW15"/>
      <c r="ODX15"/>
      <c r="ODY15"/>
      <c r="ODZ15"/>
      <c r="OEA15"/>
      <c r="OEB15"/>
      <c r="OEC15"/>
      <c r="OED15"/>
      <c r="OEE15"/>
      <c r="OEF15"/>
      <c r="OEG15"/>
      <c r="OEH15"/>
      <c r="OEI15"/>
      <c r="OEJ15"/>
      <c r="OEK15"/>
      <c r="OEL15"/>
      <c r="OEM15"/>
      <c r="OEN15"/>
      <c r="OEO15"/>
      <c r="OEP15"/>
      <c r="OEQ15"/>
      <c r="OER15"/>
      <c r="OES15"/>
      <c r="OET15"/>
      <c r="OEU15"/>
      <c r="OEV15"/>
      <c r="OEW15"/>
      <c r="OEX15"/>
      <c r="OEY15"/>
      <c r="OEZ15"/>
      <c r="OFA15"/>
      <c r="OFB15"/>
      <c r="OFC15"/>
      <c r="OFD15"/>
      <c r="OFE15"/>
      <c r="OFF15"/>
      <c r="OFG15"/>
      <c r="OFH15"/>
      <c r="OFI15"/>
      <c r="OFJ15"/>
      <c r="OFK15"/>
      <c r="OFL15"/>
      <c r="OFM15"/>
      <c r="OFN15"/>
      <c r="OFO15"/>
      <c r="OFP15"/>
      <c r="OFQ15"/>
      <c r="OFR15"/>
      <c r="OFS15"/>
      <c r="OFT15"/>
      <c r="OFU15"/>
      <c r="OFV15"/>
      <c r="OFW15"/>
      <c r="OFX15"/>
      <c r="OFY15"/>
      <c r="OFZ15"/>
      <c r="OGA15"/>
      <c r="OGB15"/>
      <c r="OGC15"/>
      <c r="OGD15"/>
      <c r="OGE15"/>
      <c r="OGF15"/>
      <c r="OGG15"/>
      <c r="OGH15"/>
      <c r="OGI15"/>
      <c r="OGJ15"/>
      <c r="OGK15"/>
      <c r="OGL15"/>
      <c r="OGM15"/>
      <c r="OGN15"/>
      <c r="OGO15"/>
      <c r="OGP15"/>
      <c r="OGQ15"/>
      <c r="OGR15"/>
      <c r="OGS15"/>
      <c r="OGT15"/>
      <c r="OGU15"/>
      <c r="OGV15"/>
      <c r="OGW15"/>
      <c r="OGX15"/>
      <c r="OGY15"/>
      <c r="OGZ15"/>
      <c r="OHA15"/>
      <c r="OHB15"/>
      <c r="OHC15"/>
      <c r="OHD15"/>
      <c r="OHE15"/>
      <c r="OHF15"/>
      <c r="OHG15"/>
      <c r="OHH15"/>
      <c r="OHI15"/>
      <c r="OHJ15"/>
      <c r="OHK15"/>
      <c r="OHL15"/>
      <c r="OHM15"/>
      <c r="OHN15"/>
      <c r="OHO15"/>
      <c r="OHP15"/>
      <c r="OHQ15"/>
      <c r="OHR15"/>
      <c r="OHS15"/>
      <c r="OHT15"/>
      <c r="OHU15"/>
      <c r="OHV15"/>
      <c r="OHW15"/>
      <c r="OHX15"/>
      <c r="OHY15"/>
      <c r="OHZ15"/>
      <c r="OIA15"/>
      <c r="OIB15"/>
      <c r="OIC15"/>
      <c r="OID15"/>
      <c r="OIE15"/>
      <c r="OIF15"/>
      <c r="OIG15"/>
      <c r="OIH15"/>
      <c r="OII15"/>
      <c r="OIJ15"/>
      <c r="OIK15"/>
      <c r="OIL15"/>
    </row>
    <row r="16" spans="1:10386" s="39" customFormat="1" ht="20.100000000000001" customHeight="1" thickBot="1" x14ac:dyDescent="0.3">
      <c r="A16" s="37"/>
      <c r="B16" s="38"/>
      <c r="C16" s="38"/>
      <c r="D16" s="38"/>
      <c r="E16" s="38"/>
      <c r="F16" s="352"/>
      <c r="G16" s="352"/>
      <c r="H16" s="352"/>
      <c r="I16" s="352"/>
      <c r="J16" s="352"/>
      <c r="K16" s="352"/>
      <c r="L16" s="352"/>
      <c r="M16" s="352"/>
      <c r="N16" s="352"/>
      <c r="O16" s="352"/>
      <c r="P16" s="352"/>
      <c r="Q16" s="352"/>
      <c r="R16" s="352"/>
      <c r="S16" s="352"/>
      <c r="T16" s="352"/>
      <c r="U16" s="352"/>
      <c r="V16" s="352"/>
      <c r="W16" s="352"/>
      <c r="X16" s="352"/>
      <c r="Y16" s="352"/>
      <c r="Z16" s="352"/>
      <c r="AA16" s="352"/>
      <c r="AB16" s="352"/>
      <c r="AC16" s="352"/>
      <c r="AD16" s="352"/>
      <c r="AE16" s="352"/>
      <c r="AF16" s="352"/>
      <c r="AG16" s="352"/>
      <c r="AH16" s="352"/>
      <c r="AI16" s="352"/>
      <c r="AJ16" s="352"/>
      <c r="AK16" s="352"/>
      <c r="AL16" s="352"/>
      <c r="AM16" s="352"/>
      <c r="AN16" s="352"/>
      <c r="AO16" s="352"/>
      <c r="AP16" s="352"/>
      <c r="AQ16" s="352"/>
      <c r="AR16" s="352"/>
      <c r="AS16" s="352"/>
      <c r="AT16" s="352"/>
      <c r="AU16" s="352"/>
      <c r="AV16" s="352"/>
      <c r="AW16" s="352"/>
      <c r="AX16" s="352"/>
      <c r="AY16" s="352"/>
      <c r="AZ16" s="352"/>
      <c r="BA16" s="352"/>
      <c r="BB16" s="352"/>
      <c r="BC16" s="353"/>
      <c r="BD16" s="353"/>
      <c r="BE16" s="353"/>
      <c r="BF16" s="353"/>
      <c r="BG16" s="353"/>
      <c r="BH16" s="353"/>
      <c r="BI16" s="353"/>
      <c r="BJ16" s="353"/>
      <c r="BK16" s="353"/>
      <c r="BL16" s="353"/>
      <c r="BM16" s="353"/>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c r="NF16"/>
      <c r="NG16"/>
      <c r="NH16"/>
      <c r="NI16"/>
      <c r="NJ16"/>
      <c r="NK16"/>
      <c r="NL16"/>
      <c r="NM16"/>
      <c r="NN16"/>
      <c r="NO16"/>
      <c r="NP16"/>
      <c r="NQ16"/>
      <c r="NR16"/>
      <c r="NS16"/>
      <c r="NT16"/>
      <c r="NU16"/>
      <c r="NV16"/>
      <c r="NW16"/>
      <c r="NX16"/>
      <c r="NY16"/>
      <c r="NZ16"/>
      <c r="OA16"/>
      <c r="OB16"/>
      <c r="OC16"/>
      <c r="OD16"/>
      <c r="OE16"/>
      <c r="OF16"/>
      <c r="OG16"/>
      <c r="OH16"/>
      <c r="OI16"/>
      <c r="OJ16"/>
      <c r="OK16"/>
      <c r="OL16"/>
      <c r="OM16"/>
      <c r="ON16"/>
      <c r="OO16"/>
      <c r="OP16"/>
      <c r="OQ16"/>
      <c r="OR16"/>
      <c r="OS16"/>
      <c r="OT16"/>
      <c r="OU16"/>
      <c r="OV16"/>
      <c r="OW16"/>
      <c r="OX16"/>
      <c r="OY16"/>
      <c r="OZ16"/>
      <c r="PA16"/>
      <c r="PB16"/>
      <c r="PC16"/>
      <c r="PD16"/>
      <c r="PE16"/>
      <c r="PF16"/>
      <c r="PG16"/>
      <c r="PH16"/>
      <c r="PI16"/>
      <c r="PJ16"/>
      <c r="PK16"/>
      <c r="PL16"/>
      <c r="PM16"/>
      <c r="PN16"/>
      <c r="PO16"/>
      <c r="PP16"/>
      <c r="PQ16"/>
      <c r="PR16"/>
      <c r="PS16"/>
      <c r="PT16"/>
      <c r="PU16"/>
      <c r="PV16"/>
      <c r="PW16"/>
      <c r="PX16"/>
      <c r="PY16"/>
      <c r="PZ16"/>
      <c r="QA16"/>
      <c r="QB16"/>
      <c r="QC16"/>
      <c r="QD16"/>
      <c r="QE16"/>
      <c r="QF16"/>
      <c r="QG16"/>
      <c r="QH16"/>
      <c r="QI16"/>
      <c r="QJ16"/>
      <c r="QK16"/>
      <c r="QL16"/>
      <c r="QM16"/>
      <c r="QN16"/>
      <c r="QO16"/>
      <c r="QP16"/>
      <c r="QQ16"/>
      <c r="QR16"/>
      <c r="QS16"/>
      <c r="QT16"/>
      <c r="QU16"/>
      <c r="QV16"/>
      <c r="QW16"/>
      <c r="QX16"/>
      <c r="QY16"/>
      <c r="QZ16"/>
      <c r="RA16"/>
      <c r="RB16"/>
      <c r="RC16"/>
      <c r="RD16"/>
      <c r="RE16"/>
      <c r="RF16"/>
      <c r="RG16"/>
      <c r="RH16"/>
      <c r="RI16"/>
      <c r="RJ16"/>
      <c r="RK16"/>
      <c r="RL16"/>
      <c r="RM16"/>
      <c r="RN16"/>
      <c r="RO16"/>
      <c r="RP16"/>
      <c r="RQ16"/>
      <c r="RR16"/>
      <c r="RS16"/>
      <c r="RT16"/>
      <c r="RU16"/>
      <c r="RV16"/>
      <c r="RW16"/>
      <c r="RX16"/>
      <c r="RY16"/>
      <c r="RZ16"/>
      <c r="SA16"/>
      <c r="SB16"/>
      <c r="SC16"/>
      <c r="SD16"/>
      <c r="SE16"/>
      <c r="SF16"/>
      <c r="SG16"/>
      <c r="SH16"/>
      <c r="SI16"/>
      <c r="SJ16"/>
      <c r="SK16"/>
      <c r="SL16"/>
      <c r="SM16"/>
      <c r="SN16"/>
      <c r="SO16"/>
      <c r="SP16"/>
      <c r="SQ16"/>
      <c r="SR16"/>
      <c r="SS16"/>
      <c r="ST16"/>
      <c r="SU16"/>
      <c r="SV16"/>
      <c r="SW16"/>
      <c r="SX16"/>
      <c r="SY16"/>
      <c r="SZ16"/>
      <c r="TA16"/>
      <c r="TB16"/>
      <c r="TC16"/>
      <c r="TD16"/>
      <c r="TE16"/>
      <c r="TF16"/>
      <c r="TG16"/>
      <c r="TH16"/>
      <c r="TI16"/>
      <c r="TJ16"/>
      <c r="TK16"/>
      <c r="TL16"/>
      <c r="TM16"/>
      <c r="TN16"/>
      <c r="TO16"/>
      <c r="TP16"/>
      <c r="TQ16"/>
      <c r="TR16"/>
      <c r="TS16"/>
      <c r="TT16"/>
      <c r="TU16"/>
      <c r="TV16"/>
      <c r="TW16"/>
      <c r="TX16"/>
      <c r="TY16"/>
      <c r="TZ16"/>
      <c r="UA16"/>
      <c r="UB16"/>
      <c r="UC16"/>
      <c r="UD16"/>
      <c r="UE16"/>
      <c r="UF16"/>
      <c r="UG16"/>
      <c r="UH16"/>
      <c r="UI16"/>
      <c r="UJ16"/>
      <c r="UK16"/>
      <c r="UL16"/>
      <c r="UM16"/>
      <c r="UN16"/>
      <c r="UO16"/>
      <c r="UP16"/>
      <c r="UQ16"/>
      <c r="UR16"/>
      <c r="US16"/>
      <c r="UT16"/>
      <c r="UU16"/>
      <c r="UV16"/>
      <c r="UW16"/>
      <c r="UX16"/>
      <c r="UY16"/>
      <c r="UZ16"/>
      <c r="VA16"/>
      <c r="VB16"/>
      <c r="VC16"/>
      <c r="VD16"/>
      <c r="VE16"/>
      <c r="VF16"/>
      <c r="VG16"/>
      <c r="VH16"/>
      <c r="VI16"/>
      <c r="VJ16"/>
      <c r="VK16"/>
      <c r="VL16"/>
      <c r="VM16"/>
      <c r="VN16"/>
      <c r="VO16"/>
      <c r="VP16"/>
      <c r="VQ16"/>
      <c r="VR16"/>
      <c r="VS16"/>
      <c r="VT16"/>
      <c r="VU16"/>
      <c r="VV16"/>
      <c r="VW16"/>
      <c r="VX16"/>
      <c r="VY16"/>
      <c r="VZ16"/>
      <c r="WA16"/>
      <c r="WB16"/>
      <c r="WC16"/>
      <c r="WD16"/>
      <c r="WE16"/>
      <c r="WF16"/>
      <c r="WG16"/>
      <c r="WH16"/>
      <c r="WI16"/>
      <c r="WJ16"/>
      <c r="WK16"/>
      <c r="WL16"/>
      <c r="WM16"/>
      <c r="WN16"/>
      <c r="WO16"/>
      <c r="WP16"/>
      <c r="WQ16"/>
      <c r="WR16"/>
      <c r="WS16"/>
      <c r="WT16"/>
      <c r="WU16"/>
      <c r="WV16"/>
      <c r="WW16"/>
      <c r="WX16"/>
      <c r="WY16"/>
      <c r="WZ16"/>
      <c r="XA16"/>
      <c r="XB16"/>
      <c r="XC16"/>
      <c r="XD16"/>
      <c r="XE16"/>
      <c r="XF16"/>
      <c r="XG16"/>
      <c r="XH16"/>
      <c r="XI16"/>
      <c r="XJ16"/>
      <c r="XK16"/>
      <c r="XL16"/>
      <c r="XM16"/>
      <c r="XN16"/>
      <c r="XO16"/>
      <c r="XP16"/>
      <c r="XQ16"/>
      <c r="XR16"/>
      <c r="XS16"/>
      <c r="XT16"/>
      <c r="XU16"/>
      <c r="XV16"/>
      <c r="XW16"/>
      <c r="XX16"/>
      <c r="XY16"/>
      <c r="XZ16"/>
      <c r="YA16"/>
      <c r="YB16"/>
      <c r="YC16"/>
      <c r="YD16"/>
      <c r="YE16"/>
      <c r="YF16"/>
      <c r="YG16"/>
      <c r="YH16"/>
      <c r="YI16"/>
      <c r="YJ16"/>
      <c r="YK16"/>
      <c r="YL16"/>
      <c r="YM16"/>
      <c r="YN16"/>
      <c r="YO16"/>
      <c r="YP16"/>
      <c r="YQ16"/>
      <c r="YR16"/>
      <c r="YS16"/>
      <c r="YT16"/>
      <c r="YU16"/>
      <c r="YV16"/>
      <c r="YW16"/>
      <c r="YX16"/>
      <c r="YY16"/>
      <c r="YZ16"/>
      <c r="ZA16"/>
      <c r="ZB16"/>
      <c r="ZC16"/>
      <c r="ZD16"/>
      <c r="ZE16"/>
      <c r="ZF16"/>
      <c r="ZG16"/>
      <c r="ZH16"/>
      <c r="ZI16"/>
      <c r="ZJ16"/>
      <c r="ZK16"/>
      <c r="ZL16"/>
      <c r="ZM16"/>
      <c r="ZN16"/>
      <c r="ZO16"/>
      <c r="ZP16"/>
      <c r="ZQ16"/>
      <c r="ZR16"/>
      <c r="ZS16"/>
      <c r="ZT16"/>
      <c r="ZU16"/>
      <c r="ZV16"/>
      <c r="ZW16"/>
      <c r="ZX16"/>
      <c r="ZY16"/>
      <c r="ZZ16"/>
      <c r="AAA16"/>
      <c r="AAB16"/>
      <c r="AAC16"/>
      <c r="AAD16"/>
      <c r="AAE16"/>
      <c r="AAF16"/>
      <c r="AAG16"/>
      <c r="AAH16"/>
      <c r="AAI16"/>
      <c r="AAJ16"/>
      <c r="AAK16"/>
      <c r="AAL16"/>
      <c r="AAM16"/>
      <c r="AAN16"/>
      <c r="AAO16"/>
      <c r="AAP16"/>
      <c r="AAQ16"/>
      <c r="AAR16"/>
      <c r="AAS16"/>
      <c r="AAT16"/>
      <c r="AAU16"/>
      <c r="AAV16"/>
      <c r="AAW16"/>
      <c r="AAX16"/>
      <c r="AAY16"/>
      <c r="AAZ16"/>
      <c r="ABA16"/>
      <c r="ABB16"/>
      <c r="ABC16"/>
      <c r="ABD16"/>
      <c r="ABE16"/>
      <c r="ABF16"/>
      <c r="ABG16"/>
      <c r="ABH16"/>
      <c r="ABI16"/>
      <c r="ABJ16"/>
      <c r="ABK16"/>
      <c r="ABL16"/>
      <c r="ABM16"/>
      <c r="ABN16"/>
      <c r="ABO16"/>
      <c r="ABP16"/>
      <c r="ABQ16"/>
      <c r="ABR16"/>
      <c r="ABS16"/>
      <c r="ABT16"/>
      <c r="ABU16"/>
      <c r="ABV16"/>
      <c r="ABW16"/>
      <c r="ABX16"/>
      <c r="ABY16"/>
      <c r="ABZ16"/>
      <c r="ACA16"/>
      <c r="ACB16"/>
      <c r="ACC16"/>
      <c r="ACD16"/>
      <c r="ACE16"/>
      <c r="ACF16"/>
      <c r="ACG16"/>
      <c r="ACH16"/>
      <c r="ACI16"/>
      <c r="ACJ16"/>
      <c r="ACK16"/>
      <c r="ACL16"/>
      <c r="ACM16"/>
      <c r="ACN16"/>
      <c r="ACO16"/>
      <c r="ACP16"/>
      <c r="ACQ16"/>
      <c r="ACR16"/>
      <c r="ACS16"/>
      <c r="ACT16"/>
      <c r="ACU16"/>
      <c r="ACV16"/>
      <c r="ACW16"/>
      <c r="ACX16"/>
      <c r="ACY16"/>
      <c r="ACZ16"/>
      <c r="ADA16"/>
      <c r="ADB16"/>
      <c r="ADC16"/>
      <c r="ADD16"/>
      <c r="ADE16"/>
      <c r="ADF16"/>
      <c r="ADG16"/>
      <c r="ADH16"/>
      <c r="ADI16"/>
      <c r="ADJ16"/>
      <c r="ADK16"/>
      <c r="ADL16"/>
      <c r="ADM16"/>
      <c r="ADN16"/>
      <c r="ADO16"/>
      <c r="ADP16"/>
      <c r="ADQ16"/>
      <c r="ADR16"/>
      <c r="ADS16"/>
      <c r="ADT16"/>
      <c r="ADU16"/>
      <c r="ADV16"/>
      <c r="ADW16"/>
      <c r="ADX16"/>
      <c r="ADY16"/>
      <c r="ADZ16"/>
      <c r="AEA16"/>
      <c r="AEB16"/>
      <c r="AEC16"/>
      <c r="AED16"/>
      <c r="AEE16"/>
      <c r="AEF16"/>
      <c r="AEG16"/>
      <c r="AEH16"/>
      <c r="AEI16"/>
      <c r="AEJ16"/>
      <c r="AEK16"/>
      <c r="AEL16"/>
      <c r="AEM16"/>
      <c r="AEN16"/>
      <c r="AEO16"/>
      <c r="AEP16"/>
      <c r="AEQ16"/>
      <c r="AER16"/>
      <c r="AES16"/>
      <c r="AET16"/>
      <c r="AEU16"/>
      <c r="AEV16"/>
      <c r="AEW16"/>
      <c r="AEX16"/>
      <c r="AEY16"/>
      <c r="AEZ16"/>
      <c r="AFA16"/>
      <c r="AFB16"/>
      <c r="AFC16"/>
      <c r="AFD16"/>
      <c r="AFE16"/>
      <c r="AFF16"/>
      <c r="AFG16"/>
      <c r="AFH16"/>
      <c r="AFI16"/>
      <c r="AFJ16"/>
      <c r="AFK16"/>
      <c r="AFL16"/>
      <c r="AFM16"/>
      <c r="AFN16"/>
      <c r="AFO16"/>
      <c r="AFP16"/>
      <c r="AFQ16"/>
      <c r="AFR16"/>
      <c r="AFS16"/>
      <c r="AFT16"/>
      <c r="AFU16"/>
      <c r="AFV16"/>
      <c r="AFW16"/>
      <c r="AFX16"/>
      <c r="AFY16"/>
      <c r="AFZ16"/>
      <c r="AGA16"/>
      <c r="AGB16"/>
      <c r="AGC16"/>
      <c r="AGD16"/>
      <c r="AGE16"/>
      <c r="AGF16"/>
      <c r="AGG16"/>
      <c r="AGH16"/>
      <c r="AGI16"/>
      <c r="AGJ16"/>
      <c r="AGK16"/>
      <c r="AGL16"/>
      <c r="AGM16"/>
      <c r="AGN16"/>
      <c r="AGO16"/>
      <c r="AGP16"/>
      <c r="AGQ16"/>
      <c r="AGR16"/>
      <c r="AGS16"/>
      <c r="AGT16"/>
      <c r="AGU16"/>
      <c r="AGV16"/>
      <c r="AGW16"/>
      <c r="AGX16"/>
      <c r="AGY16"/>
      <c r="AGZ16"/>
      <c r="AHA16"/>
      <c r="AHB16"/>
      <c r="AHC16"/>
      <c r="AHD16"/>
      <c r="AHE16"/>
      <c r="AHF16"/>
      <c r="AHG16"/>
      <c r="AHH16"/>
      <c r="AHI16"/>
      <c r="AHJ16"/>
      <c r="AHK16"/>
      <c r="AHL16"/>
      <c r="AHM16"/>
      <c r="AHN16"/>
      <c r="AHO16"/>
      <c r="AHP16"/>
      <c r="AHQ16"/>
      <c r="AHR16"/>
      <c r="AHS16"/>
      <c r="AHT16"/>
      <c r="AHU16"/>
      <c r="AHV16"/>
      <c r="AHW16"/>
      <c r="AHX16"/>
      <c r="AHY16"/>
      <c r="AHZ16"/>
      <c r="AIA16"/>
      <c r="AIB16"/>
      <c r="AIC16"/>
      <c r="AID16"/>
      <c r="AIE16"/>
      <c r="AIF16"/>
      <c r="AIG16"/>
      <c r="AIH16"/>
      <c r="AII16"/>
      <c r="AIJ16"/>
      <c r="AIK16"/>
      <c r="AIL16"/>
      <c r="AIM16"/>
      <c r="AIN16"/>
      <c r="AIO16"/>
      <c r="AIP16"/>
      <c r="AIQ16"/>
      <c r="AIR16"/>
      <c r="AIS16"/>
      <c r="AIT16"/>
      <c r="AIU16"/>
      <c r="AIV16"/>
      <c r="AIW16"/>
      <c r="AIX16"/>
      <c r="AIY16"/>
      <c r="AIZ16"/>
      <c r="AJA16"/>
      <c r="AJB16"/>
      <c r="AJC16"/>
      <c r="AJD16"/>
      <c r="AJE16"/>
      <c r="AJF16"/>
      <c r="AJG16"/>
      <c r="AJH16"/>
      <c r="AJI16"/>
      <c r="AJJ16"/>
      <c r="AJK16"/>
      <c r="AJL16"/>
      <c r="AJM16"/>
      <c r="AJN16"/>
      <c r="AJO16"/>
      <c r="AJP16"/>
      <c r="AJQ16"/>
      <c r="AJR16"/>
      <c r="AJS16"/>
      <c r="AJT16"/>
      <c r="AJU16"/>
      <c r="AJV16"/>
      <c r="AJW16"/>
      <c r="AJX16"/>
      <c r="AJY16"/>
      <c r="AJZ16"/>
      <c r="AKA16"/>
      <c r="AKB16"/>
      <c r="AKC16"/>
      <c r="AKD16"/>
      <c r="AKE16"/>
      <c r="AKF16"/>
      <c r="AKG16"/>
      <c r="AKH16"/>
      <c r="AKI16"/>
      <c r="AKJ16"/>
      <c r="AKK16"/>
      <c r="AKL16"/>
      <c r="AKM16"/>
      <c r="AKN16"/>
      <c r="AKO16"/>
      <c r="AKP16"/>
      <c r="AKQ16"/>
      <c r="AKR16"/>
      <c r="AKS16"/>
      <c r="AKT16"/>
      <c r="AKU16"/>
      <c r="AKV16"/>
      <c r="AKW16"/>
      <c r="AKX16"/>
      <c r="AKY16"/>
      <c r="AKZ16"/>
      <c r="ALA16"/>
      <c r="ALB16"/>
      <c r="ALC16"/>
      <c r="ALD16"/>
      <c r="ALE16"/>
      <c r="ALF16"/>
      <c r="ALG16"/>
      <c r="ALH16"/>
      <c r="ALI16"/>
      <c r="ALJ16"/>
      <c r="ALK16"/>
      <c r="ALL16"/>
      <c r="ALM16"/>
      <c r="ALN16"/>
      <c r="ALO16"/>
      <c r="ALP16"/>
      <c r="ALQ16"/>
      <c r="ALR16"/>
      <c r="ALS16"/>
      <c r="ALT16"/>
      <c r="ALU16"/>
      <c r="ALV16"/>
      <c r="ALW16"/>
      <c r="ALX16"/>
      <c r="ALY16"/>
      <c r="ALZ16"/>
      <c r="AMA16"/>
      <c r="AMB16"/>
      <c r="AMC16"/>
      <c r="AMD16"/>
      <c r="AME16"/>
      <c r="AMF16"/>
      <c r="AMG16"/>
      <c r="AMH16"/>
      <c r="AMI16"/>
      <c r="AMJ16"/>
      <c r="AMK16"/>
      <c r="AML16"/>
      <c r="AMM16"/>
      <c r="AMN16"/>
      <c r="AMO16"/>
      <c r="AMP16"/>
      <c r="AMQ16"/>
      <c r="AMR16"/>
      <c r="AMS16"/>
      <c r="AMT16"/>
      <c r="AMU16"/>
      <c r="AMV16"/>
      <c r="AMW16"/>
      <c r="AMX16"/>
      <c r="AMY16"/>
      <c r="AMZ16"/>
      <c r="ANA16"/>
      <c r="ANB16"/>
      <c r="ANC16"/>
      <c r="AND16"/>
      <c r="ANE16"/>
      <c r="ANF16"/>
      <c r="ANG16"/>
      <c r="ANH16"/>
      <c r="ANI16"/>
      <c r="ANJ16"/>
      <c r="ANK16"/>
      <c r="ANL16"/>
      <c r="ANM16"/>
      <c r="ANN16"/>
      <c r="ANO16"/>
      <c r="ANP16"/>
      <c r="ANQ16"/>
      <c r="ANR16"/>
      <c r="ANS16"/>
      <c r="ANT16"/>
      <c r="ANU16"/>
      <c r="ANV16"/>
      <c r="ANW16"/>
      <c r="ANX16"/>
      <c r="ANY16"/>
      <c r="ANZ16"/>
      <c r="AOA16"/>
      <c r="AOB16"/>
      <c r="AOC16"/>
      <c r="AOD16"/>
      <c r="AOE16"/>
      <c r="AOF16"/>
      <c r="AOG16"/>
      <c r="AOH16"/>
      <c r="AOI16"/>
      <c r="AOJ16"/>
      <c r="AOK16"/>
      <c r="AOL16"/>
      <c r="AOM16"/>
      <c r="AON16"/>
      <c r="AOO16"/>
      <c r="AOP16"/>
      <c r="AOQ16"/>
      <c r="AOR16"/>
      <c r="AOS16"/>
      <c r="AOT16"/>
      <c r="AOU16"/>
      <c r="AOV16"/>
      <c r="AOW16"/>
      <c r="AOX16"/>
      <c r="AOY16"/>
      <c r="AOZ16"/>
      <c r="APA16"/>
      <c r="APB16"/>
      <c r="APC16"/>
      <c r="APD16"/>
      <c r="APE16"/>
      <c r="APF16"/>
      <c r="APG16"/>
      <c r="APH16"/>
      <c r="API16"/>
      <c r="APJ16"/>
      <c r="APK16"/>
      <c r="APL16"/>
      <c r="APM16"/>
      <c r="APN16"/>
      <c r="APO16"/>
      <c r="APP16"/>
      <c r="APQ16"/>
      <c r="APR16"/>
      <c r="APS16"/>
      <c r="APT16"/>
      <c r="APU16"/>
      <c r="APV16"/>
      <c r="APW16"/>
      <c r="APX16"/>
      <c r="APY16"/>
      <c r="APZ16"/>
      <c r="AQA16"/>
      <c r="AQB16"/>
      <c r="AQC16"/>
      <c r="AQD16"/>
      <c r="AQE16"/>
      <c r="AQF16"/>
      <c r="AQG16"/>
      <c r="AQH16"/>
      <c r="AQI16"/>
      <c r="AQJ16"/>
      <c r="AQK16"/>
      <c r="AQL16"/>
      <c r="AQM16"/>
      <c r="AQN16"/>
      <c r="AQO16"/>
      <c r="AQP16"/>
      <c r="AQQ16"/>
      <c r="AQR16"/>
      <c r="AQS16"/>
      <c r="AQT16"/>
      <c r="AQU16"/>
      <c r="AQV16"/>
      <c r="AQW16"/>
      <c r="AQX16"/>
      <c r="AQY16"/>
      <c r="AQZ16"/>
      <c r="ARA16"/>
      <c r="ARB16"/>
      <c r="ARC16"/>
      <c r="ARD16"/>
      <c r="ARE16"/>
      <c r="ARF16"/>
      <c r="ARG16"/>
      <c r="ARH16"/>
      <c r="ARI16"/>
      <c r="ARJ16"/>
      <c r="ARK16"/>
      <c r="ARL16"/>
      <c r="ARM16"/>
      <c r="ARN16"/>
      <c r="ARO16"/>
      <c r="ARP16"/>
      <c r="ARQ16"/>
      <c r="ARR16"/>
      <c r="ARS16"/>
      <c r="ART16"/>
      <c r="ARU16"/>
      <c r="ARV16"/>
      <c r="ARW16"/>
      <c r="ARX16"/>
      <c r="ARY16"/>
      <c r="ARZ16"/>
      <c r="ASA16"/>
      <c r="ASB16"/>
      <c r="ASC16"/>
      <c r="ASD16"/>
      <c r="ASE16"/>
      <c r="ASF16"/>
      <c r="ASG16"/>
      <c r="ASH16"/>
      <c r="ASI16"/>
      <c r="ASJ16"/>
      <c r="ASK16"/>
      <c r="ASL16"/>
      <c r="ASM16"/>
      <c r="ASN16"/>
      <c r="ASO16"/>
      <c r="ASP16"/>
      <c r="ASQ16"/>
      <c r="ASR16"/>
      <c r="ASS16"/>
      <c r="AST16"/>
      <c r="ASU16"/>
      <c r="ASV16"/>
      <c r="ASW16"/>
      <c r="ASX16"/>
      <c r="ASY16"/>
      <c r="ASZ16"/>
      <c r="ATA16"/>
      <c r="ATB16"/>
      <c r="ATC16"/>
      <c r="ATD16"/>
      <c r="ATE16"/>
      <c r="ATF16"/>
      <c r="ATG16"/>
      <c r="ATH16"/>
      <c r="ATI16"/>
      <c r="ATJ16"/>
      <c r="ATK16"/>
      <c r="ATL16"/>
      <c r="ATM16"/>
      <c r="ATN16"/>
      <c r="ATO16"/>
      <c r="ATP16"/>
      <c r="ATQ16"/>
      <c r="ATR16"/>
      <c r="ATS16"/>
      <c r="ATT16"/>
      <c r="ATU16"/>
      <c r="ATV16"/>
      <c r="ATW16"/>
      <c r="ATX16"/>
      <c r="ATY16"/>
      <c r="ATZ16"/>
      <c r="AUA16"/>
      <c r="AUB16"/>
      <c r="AUC16"/>
      <c r="AUD16"/>
      <c r="AUE16"/>
      <c r="AUF16"/>
      <c r="AUG16"/>
      <c r="AUH16"/>
      <c r="AUI16"/>
      <c r="AUJ16"/>
      <c r="AUK16"/>
      <c r="AUL16"/>
      <c r="AUM16"/>
      <c r="AUN16"/>
      <c r="AUO16"/>
      <c r="AUP16"/>
      <c r="AUQ16"/>
      <c r="AUR16"/>
      <c r="AUS16"/>
      <c r="AUT16"/>
      <c r="AUU16"/>
      <c r="AUV16"/>
      <c r="AUW16"/>
      <c r="AUX16"/>
      <c r="AUY16"/>
      <c r="AUZ16"/>
      <c r="AVA16"/>
      <c r="AVB16"/>
      <c r="AVC16"/>
      <c r="AVD16"/>
      <c r="AVE16"/>
      <c r="AVF16"/>
      <c r="AVG16"/>
      <c r="AVH16"/>
      <c r="AVI16"/>
      <c r="AVJ16"/>
      <c r="AVK16"/>
      <c r="AVL16"/>
      <c r="AVM16"/>
      <c r="AVN16"/>
      <c r="AVO16"/>
      <c r="AVP16"/>
      <c r="AVQ16"/>
      <c r="AVR16"/>
      <c r="AVS16"/>
      <c r="AVT16"/>
      <c r="AVU16"/>
      <c r="AVV16"/>
      <c r="AVW16"/>
      <c r="AVX16"/>
      <c r="AVY16"/>
      <c r="AVZ16"/>
      <c r="AWA16"/>
      <c r="AWB16"/>
      <c r="AWC16"/>
      <c r="AWD16"/>
      <c r="AWE16"/>
      <c r="AWF16"/>
      <c r="AWG16"/>
      <c r="AWH16"/>
      <c r="AWI16"/>
      <c r="AWJ16"/>
      <c r="AWK16"/>
      <c r="AWL16"/>
      <c r="AWM16"/>
      <c r="AWN16"/>
      <c r="AWO16"/>
      <c r="AWP16"/>
      <c r="AWQ16"/>
      <c r="AWR16"/>
      <c r="AWS16"/>
      <c r="AWT16"/>
      <c r="AWU16"/>
      <c r="AWV16"/>
      <c r="AWW16"/>
      <c r="AWX16"/>
      <c r="AWY16"/>
      <c r="AWZ16"/>
      <c r="AXA16"/>
      <c r="AXB16"/>
      <c r="AXC16"/>
      <c r="AXD16"/>
      <c r="AXE16"/>
      <c r="AXF16"/>
      <c r="AXG16"/>
      <c r="AXH16"/>
      <c r="AXI16"/>
      <c r="AXJ16"/>
      <c r="AXK16"/>
      <c r="AXL16"/>
      <c r="AXM16"/>
      <c r="AXN16"/>
      <c r="AXO16"/>
      <c r="AXP16"/>
      <c r="AXQ16"/>
      <c r="AXR16"/>
      <c r="AXS16"/>
      <c r="AXT16"/>
      <c r="AXU16"/>
      <c r="AXV16"/>
      <c r="AXW16"/>
      <c r="AXX16"/>
      <c r="AXY16"/>
      <c r="AXZ16"/>
      <c r="AYA16"/>
      <c r="AYB16"/>
      <c r="AYC16"/>
      <c r="AYD16"/>
      <c r="AYE16"/>
      <c r="AYF16"/>
      <c r="AYG16"/>
      <c r="AYH16"/>
      <c r="AYI16"/>
      <c r="AYJ16"/>
      <c r="AYK16"/>
      <c r="AYL16"/>
      <c r="AYM16"/>
      <c r="AYN16"/>
      <c r="AYO16"/>
      <c r="AYP16"/>
      <c r="AYQ16"/>
      <c r="AYR16"/>
      <c r="AYS16"/>
      <c r="AYT16"/>
      <c r="AYU16"/>
      <c r="AYV16"/>
      <c r="AYW16"/>
      <c r="AYX16"/>
      <c r="AYY16"/>
      <c r="AYZ16"/>
      <c r="AZA16"/>
      <c r="AZB16"/>
      <c r="AZC16"/>
      <c r="AZD16"/>
      <c r="AZE16"/>
      <c r="AZF16"/>
      <c r="AZG16"/>
      <c r="AZH16"/>
      <c r="AZI16"/>
      <c r="AZJ16"/>
      <c r="AZK16"/>
      <c r="AZL16"/>
      <c r="AZM16"/>
      <c r="AZN16"/>
      <c r="AZO16"/>
      <c r="AZP16"/>
      <c r="AZQ16"/>
      <c r="AZR16"/>
      <c r="AZS16"/>
      <c r="AZT16"/>
      <c r="AZU16"/>
      <c r="AZV16"/>
      <c r="AZW16"/>
      <c r="AZX16"/>
      <c r="AZY16"/>
      <c r="AZZ16"/>
      <c r="BAA16"/>
      <c r="BAB16"/>
      <c r="BAC16"/>
      <c r="BAD16"/>
      <c r="BAE16"/>
      <c r="BAF16"/>
      <c r="BAG16"/>
      <c r="BAH16"/>
      <c r="BAI16"/>
      <c r="BAJ16"/>
      <c r="BAK16"/>
      <c r="BAL16"/>
      <c r="BAM16"/>
      <c r="BAN16"/>
      <c r="BAO16"/>
      <c r="BAP16"/>
      <c r="BAQ16"/>
      <c r="BAR16"/>
      <c r="BAS16"/>
      <c r="BAT16"/>
      <c r="BAU16"/>
      <c r="BAV16"/>
      <c r="BAW16"/>
      <c r="BAX16"/>
      <c r="BAY16"/>
      <c r="BAZ16"/>
      <c r="BBA16"/>
      <c r="BBB16"/>
      <c r="BBC16"/>
      <c r="BBD16"/>
      <c r="BBE16"/>
      <c r="BBF16"/>
      <c r="BBG16"/>
      <c r="BBH16"/>
      <c r="BBI16"/>
      <c r="BBJ16"/>
      <c r="BBK16"/>
      <c r="BBL16"/>
      <c r="BBM16"/>
      <c r="BBN16"/>
      <c r="BBO16"/>
      <c r="BBP16"/>
      <c r="BBQ16"/>
      <c r="BBR16"/>
      <c r="BBS16"/>
      <c r="BBT16"/>
      <c r="BBU16"/>
      <c r="BBV16"/>
      <c r="BBW16"/>
      <c r="BBX16"/>
      <c r="BBY16"/>
      <c r="BBZ16"/>
      <c r="BCA16"/>
      <c r="BCB16"/>
      <c r="BCC16"/>
      <c r="BCD16"/>
      <c r="BCE16"/>
      <c r="BCF16"/>
      <c r="BCG16"/>
      <c r="BCH16"/>
      <c r="BCI16"/>
      <c r="BCJ16"/>
      <c r="BCK16"/>
      <c r="BCL16"/>
      <c r="BCM16"/>
      <c r="BCN16"/>
      <c r="BCO16"/>
      <c r="BCP16"/>
      <c r="BCQ16"/>
      <c r="BCR16"/>
      <c r="BCS16"/>
      <c r="BCT16"/>
      <c r="BCU16"/>
      <c r="BCV16"/>
      <c r="BCW16"/>
      <c r="BCX16"/>
      <c r="BCY16"/>
      <c r="BCZ16"/>
      <c r="BDA16"/>
      <c r="BDB16"/>
      <c r="BDC16"/>
      <c r="BDD16"/>
      <c r="BDE16"/>
      <c r="BDF16"/>
      <c r="BDG16"/>
      <c r="BDH16"/>
      <c r="BDI16"/>
      <c r="BDJ16"/>
      <c r="BDK16"/>
      <c r="BDL16"/>
      <c r="BDM16"/>
      <c r="BDN16"/>
      <c r="BDO16"/>
      <c r="BDP16"/>
      <c r="BDQ16"/>
      <c r="BDR16"/>
      <c r="BDS16"/>
      <c r="BDT16"/>
      <c r="BDU16"/>
      <c r="BDV16"/>
      <c r="BDW16"/>
      <c r="BDX16"/>
      <c r="BDY16"/>
      <c r="BDZ16"/>
      <c r="BEA16"/>
      <c r="BEB16"/>
      <c r="BEC16"/>
      <c r="BED16"/>
      <c r="BEE16"/>
      <c r="BEF16"/>
      <c r="BEG16"/>
      <c r="BEH16"/>
      <c r="BEI16"/>
      <c r="BEJ16"/>
      <c r="BEK16"/>
      <c r="BEL16"/>
      <c r="BEM16"/>
      <c r="BEN16"/>
      <c r="BEO16"/>
      <c r="BEP16"/>
      <c r="BEQ16"/>
      <c r="BER16"/>
      <c r="BES16"/>
      <c r="BET16"/>
      <c r="BEU16"/>
      <c r="BEV16"/>
      <c r="BEW16"/>
      <c r="BEX16"/>
      <c r="BEY16"/>
      <c r="BEZ16"/>
      <c r="BFA16"/>
      <c r="BFB16"/>
      <c r="BFC16"/>
      <c r="BFD16"/>
      <c r="BFE16"/>
      <c r="BFF16"/>
      <c r="BFG16"/>
      <c r="BFH16"/>
      <c r="BFI16"/>
      <c r="BFJ16"/>
      <c r="BFK16"/>
      <c r="BFL16"/>
      <c r="BFM16"/>
      <c r="BFN16"/>
      <c r="BFO16"/>
      <c r="BFP16"/>
      <c r="BFQ16"/>
      <c r="BFR16"/>
      <c r="BFS16"/>
      <c r="BFT16"/>
      <c r="BFU16"/>
      <c r="BFV16"/>
      <c r="BFW16"/>
      <c r="BFX16"/>
      <c r="BFY16"/>
      <c r="BFZ16"/>
      <c r="BGA16"/>
      <c r="BGB16"/>
      <c r="BGC16"/>
      <c r="BGD16"/>
      <c r="BGE16"/>
      <c r="BGF16"/>
      <c r="BGG16"/>
      <c r="BGH16"/>
      <c r="BGI16"/>
      <c r="BGJ16"/>
      <c r="BGK16"/>
      <c r="BGL16"/>
      <c r="BGM16"/>
      <c r="BGN16"/>
      <c r="BGO16"/>
      <c r="BGP16"/>
      <c r="BGQ16"/>
      <c r="BGR16"/>
      <c r="BGS16"/>
      <c r="BGT16"/>
      <c r="BGU16"/>
      <c r="BGV16"/>
      <c r="BGW16"/>
      <c r="BGX16"/>
      <c r="BGY16"/>
      <c r="BGZ16"/>
      <c r="BHA16"/>
      <c r="BHB16"/>
      <c r="BHC16"/>
      <c r="BHD16"/>
      <c r="BHE16"/>
      <c r="BHF16"/>
      <c r="BHG16"/>
      <c r="BHH16"/>
      <c r="BHI16"/>
      <c r="BHJ16"/>
      <c r="BHK16"/>
      <c r="BHL16"/>
      <c r="BHM16"/>
      <c r="BHN16"/>
      <c r="BHO16"/>
      <c r="BHP16"/>
      <c r="BHQ16"/>
      <c r="BHR16"/>
      <c r="BHS16"/>
      <c r="BHT16"/>
      <c r="BHU16"/>
      <c r="BHV16"/>
      <c r="BHW16"/>
      <c r="BHX16"/>
      <c r="BHY16"/>
      <c r="BHZ16"/>
      <c r="BIA16"/>
      <c r="BIB16"/>
      <c r="BIC16"/>
      <c r="BID16"/>
      <c r="BIE16"/>
      <c r="BIF16"/>
      <c r="BIG16"/>
      <c r="BIH16"/>
      <c r="BII16"/>
      <c r="BIJ16"/>
      <c r="BIK16"/>
      <c r="BIL16"/>
      <c r="BIM16"/>
      <c r="BIN16"/>
      <c r="BIO16"/>
      <c r="BIP16"/>
      <c r="BIQ16"/>
      <c r="BIR16"/>
      <c r="BIS16"/>
      <c r="BIT16"/>
      <c r="BIU16"/>
      <c r="BIV16"/>
      <c r="BIW16"/>
      <c r="BIX16"/>
      <c r="BIY16"/>
      <c r="BIZ16"/>
      <c r="BJA16"/>
      <c r="BJB16"/>
      <c r="BJC16"/>
      <c r="BJD16"/>
      <c r="BJE16"/>
      <c r="BJF16"/>
      <c r="BJG16"/>
      <c r="BJH16"/>
      <c r="BJI16"/>
      <c r="BJJ16"/>
      <c r="BJK16"/>
      <c r="BJL16"/>
      <c r="BJM16"/>
      <c r="BJN16"/>
      <c r="BJO16"/>
      <c r="BJP16"/>
      <c r="BJQ16"/>
      <c r="BJR16"/>
      <c r="BJS16"/>
      <c r="BJT16"/>
      <c r="BJU16"/>
      <c r="BJV16"/>
      <c r="BJW16"/>
      <c r="BJX16"/>
      <c r="BJY16"/>
      <c r="BJZ16"/>
      <c r="BKA16"/>
      <c r="BKB16"/>
      <c r="BKC16"/>
      <c r="BKD16"/>
      <c r="BKE16"/>
      <c r="BKF16"/>
      <c r="BKG16"/>
      <c r="BKH16"/>
      <c r="BKI16"/>
      <c r="BKJ16"/>
      <c r="BKK16"/>
      <c r="BKL16"/>
      <c r="BKM16"/>
      <c r="BKN16"/>
      <c r="BKO16"/>
      <c r="BKP16"/>
      <c r="BKQ16"/>
      <c r="BKR16"/>
      <c r="BKS16"/>
      <c r="BKT16"/>
      <c r="BKU16"/>
      <c r="BKV16"/>
      <c r="BKW16"/>
      <c r="BKX16"/>
      <c r="BKY16"/>
      <c r="BKZ16"/>
      <c r="BLA16"/>
      <c r="BLB16"/>
      <c r="BLC16"/>
      <c r="BLD16"/>
      <c r="BLE16"/>
      <c r="BLF16"/>
      <c r="BLG16"/>
      <c r="BLH16"/>
      <c r="BLI16"/>
      <c r="BLJ16"/>
      <c r="BLK16"/>
      <c r="BLL16"/>
      <c r="BLM16"/>
      <c r="BLN16"/>
      <c r="BLO16"/>
      <c r="BLP16"/>
      <c r="BLQ16"/>
      <c r="BLR16"/>
      <c r="BLS16"/>
      <c r="BLT16"/>
      <c r="BLU16"/>
      <c r="BLV16"/>
      <c r="BLW16"/>
      <c r="BLX16"/>
      <c r="BLY16"/>
      <c r="BLZ16"/>
      <c r="BMA16"/>
      <c r="BMB16"/>
      <c r="BMC16"/>
      <c r="BMD16"/>
      <c r="BME16"/>
      <c r="BMF16"/>
      <c r="BMG16"/>
      <c r="BMH16"/>
      <c r="BMI16"/>
      <c r="BMJ16"/>
      <c r="BMK16"/>
      <c r="BML16"/>
      <c r="BMM16"/>
      <c r="BMN16"/>
      <c r="BMO16"/>
      <c r="BMP16"/>
      <c r="BMQ16"/>
      <c r="BMR16"/>
      <c r="BMS16"/>
      <c r="BMT16"/>
      <c r="BMU16"/>
      <c r="BMV16"/>
      <c r="BMW16"/>
      <c r="BMX16"/>
      <c r="BMY16"/>
      <c r="BMZ16"/>
      <c r="BNA16"/>
      <c r="BNB16"/>
      <c r="BNC16"/>
      <c r="BND16"/>
      <c r="BNE16"/>
      <c r="BNF16"/>
      <c r="BNG16"/>
      <c r="BNH16"/>
      <c r="BNI16"/>
      <c r="BNJ16"/>
      <c r="BNK16"/>
      <c r="BNL16"/>
      <c r="BNM16"/>
      <c r="BNN16"/>
      <c r="BNO16"/>
      <c r="BNP16"/>
      <c r="BNQ16"/>
      <c r="BNR16"/>
      <c r="BNS16"/>
      <c r="BNT16"/>
      <c r="BNU16"/>
      <c r="BNV16"/>
      <c r="BNW16"/>
      <c r="BNX16"/>
      <c r="BNY16"/>
      <c r="BNZ16"/>
      <c r="BOA16"/>
      <c r="BOB16"/>
      <c r="BOC16"/>
      <c r="BOD16"/>
      <c r="BOE16"/>
      <c r="BOF16"/>
      <c r="BOG16"/>
      <c r="BOH16"/>
      <c r="BOI16"/>
      <c r="BOJ16"/>
      <c r="BOK16"/>
      <c r="BOL16"/>
      <c r="BOM16"/>
      <c r="BON16"/>
      <c r="BOO16"/>
      <c r="BOP16"/>
      <c r="BOQ16"/>
      <c r="BOR16"/>
      <c r="BOS16"/>
      <c r="BOT16"/>
      <c r="BOU16"/>
      <c r="BOV16"/>
      <c r="BOW16"/>
      <c r="BOX16"/>
      <c r="BOY16"/>
      <c r="BOZ16"/>
      <c r="BPA16"/>
      <c r="BPB16"/>
      <c r="BPC16"/>
      <c r="BPD16"/>
      <c r="BPE16"/>
      <c r="BPF16"/>
      <c r="BPG16"/>
      <c r="BPH16"/>
      <c r="BPI16"/>
      <c r="BPJ16"/>
      <c r="BPK16"/>
      <c r="BPL16"/>
      <c r="BPM16"/>
      <c r="BPN16"/>
      <c r="BPO16"/>
      <c r="BPP16"/>
      <c r="BPQ16"/>
      <c r="BPR16"/>
      <c r="BPS16"/>
      <c r="BPT16"/>
      <c r="BPU16"/>
      <c r="BPV16"/>
      <c r="BPW16"/>
      <c r="BPX16"/>
      <c r="BPY16"/>
      <c r="BPZ16"/>
      <c r="BQA16"/>
      <c r="BQB16"/>
      <c r="BQC16"/>
      <c r="BQD16"/>
      <c r="BQE16"/>
      <c r="BQF16"/>
      <c r="BQG16"/>
      <c r="BQH16"/>
      <c r="BQI16"/>
      <c r="BQJ16"/>
      <c r="BQK16"/>
      <c r="BQL16"/>
      <c r="BQM16"/>
      <c r="BQN16"/>
      <c r="BQO16"/>
      <c r="BQP16"/>
      <c r="BQQ16"/>
      <c r="BQR16"/>
      <c r="BQS16"/>
      <c r="BQT16"/>
      <c r="BQU16"/>
      <c r="BQV16"/>
      <c r="BQW16"/>
      <c r="BQX16"/>
      <c r="BQY16"/>
      <c r="BQZ16"/>
      <c r="BRA16"/>
      <c r="BRB16"/>
      <c r="BRC16"/>
      <c r="BRD16"/>
      <c r="BRE16"/>
      <c r="BRF16"/>
      <c r="BRG16"/>
      <c r="BRH16"/>
      <c r="BRI16"/>
      <c r="BRJ16"/>
      <c r="BRK16"/>
      <c r="BRL16"/>
      <c r="BRM16"/>
      <c r="BRN16"/>
      <c r="BRO16"/>
      <c r="BRP16"/>
      <c r="BRQ16"/>
      <c r="BRR16"/>
      <c r="BRS16"/>
      <c r="BRT16"/>
      <c r="BRU16"/>
      <c r="BRV16"/>
      <c r="BRW16"/>
      <c r="BRX16"/>
      <c r="BRY16"/>
      <c r="BRZ16"/>
      <c r="BSA16"/>
      <c r="BSB16"/>
      <c r="BSC16"/>
      <c r="BSD16"/>
      <c r="BSE16"/>
      <c r="BSF16"/>
      <c r="BSG16"/>
      <c r="BSH16"/>
      <c r="BSI16"/>
      <c r="BSJ16"/>
      <c r="BSK16"/>
      <c r="BSL16"/>
      <c r="BSM16"/>
      <c r="BSN16"/>
      <c r="BSO16"/>
      <c r="BSP16"/>
      <c r="BSQ16"/>
      <c r="BSR16"/>
      <c r="BSS16"/>
      <c r="BST16"/>
      <c r="BSU16"/>
      <c r="BSV16"/>
      <c r="BSW16"/>
      <c r="BSX16"/>
      <c r="BSY16"/>
      <c r="BSZ16"/>
      <c r="BTA16"/>
      <c r="BTB16"/>
      <c r="BTC16"/>
      <c r="BTD16"/>
      <c r="BTE16"/>
      <c r="BTF16"/>
      <c r="BTG16"/>
      <c r="BTH16"/>
      <c r="BTI16"/>
      <c r="BTJ16"/>
      <c r="BTK16"/>
      <c r="BTL16"/>
      <c r="BTM16"/>
      <c r="BTN16"/>
      <c r="BTO16"/>
      <c r="BTP16"/>
      <c r="BTQ16"/>
      <c r="BTR16"/>
      <c r="BTS16"/>
      <c r="BTT16"/>
      <c r="BTU16"/>
      <c r="BTV16"/>
      <c r="BTW16"/>
      <c r="BTX16"/>
      <c r="BTY16"/>
      <c r="BTZ16"/>
      <c r="BUA16"/>
      <c r="BUB16"/>
      <c r="BUC16"/>
      <c r="BUD16"/>
      <c r="BUE16"/>
      <c r="BUF16"/>
      <c r="BUG16"/>
      <c r="BUH16"/>
      <c r="BUI16"/>
      <c r="BUJ16"/>
      <c r="BUK16"/>
      <c r="BUL16"/>
      <c r="BUM16"/>
      <c r="BUN16"/>
      <c r="BUO16"/>
      <c r="BUP16"/>
      <c r="BUQ16"/>
      <c r="BUR16"/>
      <c r="BUS16"/>
      <c r="BUT16"/>
      <c r="BUU16"/>
      <c r="BUV16"/>
      <c r="BUW16"/>
      <c r="BUX16"/>
      <c r="BUY16"/>
      <c r="BUZ16"/>
      <c r="BVA16"/>
      <c r="BVB16"/>
      <c r="BVC16"/>
      <c r="BVD16"/>
      <c r="BVE16"/>
      <c r="BVF16"/>
      <c r="BVG16"/>
      <c r="BVH16"/>
      <c r="BVI16"/>
      <c r="BVJ16"/>
      <c r="BVK16"/>
      <c r="BVL16"/>
      <c r="BVM16"/>
      <c r="BVN16"/>
      <c r="BVO16"/>
      <c r="BVP16"/>
      <c r="BVQ16"/>
      <c r="BVR16"/>
      <c r="BVS16"/>
      <c r="BVT16"/>
      <c r="BVU16"/>
      <c r="BVV16"/>
      <c r="BVW16"/>
      <c r="BVX16"/>
      <c r="BVY16"/>
      <c r="BVZ16"/>
      <c r="BWA16"/>
      <c r="BWB16"/>
      <c r="BWC16"/>
      <c r="BWD16"/>
      <c r="BWE16"/>
      <c r="BWF16"/>
      <c r="BWG16"/>
      <c r="BWH16"/>
      <c r="BWI16"/>
      <c r="BWJ16"/>
      <c r="BWK16"/>
      <c r="BWL16"/>
      <c r="BWM16"/>
      <c r="BWN16"/>
      <c r="BWO16"/>
      <c r="BWP16"/>
      <c r="BWQ16"/>
      <c r="BWR16"/>
      <c r="BWS16"/>
      <c r="BWT16"/>
      <c r="BWU16"/>
      <c r="BWV16"/>
      <c r="BWW16"/>
      <c r="BWX16"/>
      <c r="BWY16"/>
      <c r="BWZ16"/>
      <c r="BXA16"/>
      <c r="BXB16"/>
      <c r="BXC16"/>
      <c r="BXD16"/>
      <c r="BXE16"/>
      <c r="BXF16"/>
      <c r="BXG16"/>
      <c r="BXH16"/>
      <c r="BXI16"/>
      <c r="BXJ16"/>
      <c r="BXK16"/>
      <c r="BXL16"/>
      <c r="BXM16"/>
      <c r="BXN16"/>
      <c r="BXO16"/>
      <c r="BXP16"/>
      <c r="BXQ16"/>
      <c r="BXR16"/>
      <c r="BXS16"/>
      <c r="BXT16"/>
      <c r="BXU16"/>
      <c r="BXV16"/>
      <c r="BXW16"/>
      <c r="BXX16"/>
      <c r="BXY16"/>
      <c r="BXZ16"/>
      <c r="BYA16"/>
      <c r="BYB16"/>
      <c r="BYC16"/>
      <c r="BYD16"/>
      <c r="BYE16"/>
      <c r="BYF16"/>
      <c r="BYG16"/>
      <c r="BYH16"/>
      <c r="BYI16"/>
      <c r="BYJ16"/>
      <c r="BYK16"/>
      <c r="BYL16"/>
      <c r="BYM16"/>
      <c r="BYN16"/>
      <c r="BYO16"/>
      <c r="BYP16"/>
      <c r="BYQ16"/>
      <c r="BYR16"/>
      <c r="BYS16"/>
      <c r="BYT16"/>
      <c r="BYU16"/>
      <c r="BYV16"/>
      <c r="BYW16"/>
      <c r="BYX16"/>
      <c r="BYY16"/>
      <c r="BYZ16"/>
      <c r="BZA16"/>
      <c r="BZB16"/>
      <c r="BZC16"/>
      <c r="BZD16"/>
      <c r="BZE16"/>
      <c r="BZF16"/>
      <c r="BZG16"/>
      <c r="BZH16"/>
      <c r="BZI16"/>
      <c r="BZJ16"/>
      <c r="BZK16"/>
      <c r="BZL16"/>
      <c r="BZM16"/>
      <c r="BZN16"/>
      <c r="BZO16"/>
      <c r="BZP16"/>
      <c r="BZQ16"/>
      <c r="BZR16"/>
      <c r="BZS16"/>
      <c r="BZT16"/>
      <c r="BZU16"/>
      <c r="BZV16"/>
      <c r="BZW16"/>
      <c r="BZX16"/>
      <c r="BZY16"/>
      <c r="BZZ16"/>
      <c r="CAA16"/>
      <c r="CAB16"/>
      <c r="CAC16"/>
      <c r="CAD16"/>
      <c r="CAE16"/>
      <c r="CAF16"/>
      <c r="CAG16"/>
      <c r="CAH16"/>
      <c r="CAI16"/>
      <c r="CAJ16"/>
      <c r="CAK16"/>
      <c r="CAL16"/>
      <c r="CAM16"/>
      <c r="CAN16"/>
      <c r="CAO16"/>
      <c r="CAP16"/>
      <c r="CAQ16"/>
      <c r="CAR16"/>
      <c r="CAS16"/>
      <c r="CAT16"/>
      <c r="CAU16"/>
      <c r="CAV16"/>
      <c r="CAW16"/>
      <c r="CAX16"/>
      <c r="CAY16"/>
      <c r="CAZ16"/>
      <c r="CBA16"/>
      <c r="CBB16"/>
      <c r="CBC16"/>
      <c r="CBD16"/>
      <c r="CBE16"/>
      <c r="CBF16"/>
      <c r="CBG16"/>
      <c r="CBH16"/>
      <c r="CBI16"/>
      <c r="CBJ16"/>
      <c r="CBK16"/>
      <c r="CBL16"/>
      <c r="CBM16"/>
      <c r="CBN16"/>
      <c r="CBO16"/>
      <c r="CBP16"/>
      <c r="CBQ16"/>
      <c r="CBR16"/>
      <c r="CBS16"/>
      <c r="CBT16"/>
      <c r="CBU16"/>
      <c r="CBV16"/>
      <c r="CBW16"/>
      <c r="CBX16"/>
      <c r="CBY16"/>
      <c r="CBZ16"/>
      <c r="CCA16"/>
      <c r="CCB16"/>
      <c r="CCC16"/>
      <c r="CCD16"/>
      <c r="CCE16"/>
      <c r="CCF16"/>
      <c r="CCG16"/>
      <c r="CCH16"/>
      <c r="CCI16"/>
      <c r="CCJ16"/>
      <c r="CCK16"/>
      <c r="CCL16"/>
      <c r="CCM16"/>
      <c r="CCN16"/>
      <c r="CCO16"/>
      <c r="CCP16"/>
      <c r="CCQ16"/>
      <c r="CCR16"/>
      <c r="CCS16"/>
      <c r="CCT16"/>
      <c r="CCU16"/>
      <c r="CCV16"/>
      <c r="CCW16"/>
      <c r="CCX16"/>
      <c r="CCY16"/>
      <c r="CCZ16"/>
      <c r="CDA16"/>
      <c r="CDB16"/>
      <c r="CDC16"/>
      <c r="CDD16"/>
      <c r="CDE16"/>
      <c r="CDF16"/>
      <c r="CDG16"/>
      <c r="CDH16"/>
      <c r="CDI16"/>
      <c r="CDJ16"/>
      <c r="CDK16"/>
      <c r="CDL16"/>
      <c r="CDM16"/>
      <c r="CDN16"/>
      <c r="CDO16"/>
      <c r="CDP16"/>
      <c r="CDQ16"/>
      <c r="CDR16"/>
      <c r="CDS16"/>
      <c r="CDT16"/>
      <c r="CDU16"/>
      <c r="CDV16"/>
      <c r="CDW16"/>
      <c r="CDX16"/>
      <c r="CDY16"/>
      <c r="CDZ16"/>
      <c r="CEA16"/>
      <c r="CEB16"/>
      <c r="CEC16"/>
      <c r="CED16"/>
      <c r="CEE16"/>
      <c r="CEF16"/>
      <c r="CEG16"/>
      <c r="CEH16"/>
      <c r="CEI16"/>
      <c r="CEJ16"/>
      <c r="CEK16"/>
      <c r="CEL16"/>
      <c r="CEM16"/>
      <c r="CEN16"/>
      <c r="CEO16"/>
      <c r="CEP16"/>
      <c r="CEQ16"/>
      <c r="CER16"/>
      <c r="CES16"/>
      <c r="CET16"/>
      <c r="CEU16"/>
      <c r="CEV16"/>
      <c r="CEW16"/>
      <c r="CEX16"/>
      <c r="CEY16"/>
      <c r="CEZ16"/>
      <c r="CFA16"/>
      <c r="CFB16"/>
      <c r="CFC16"/>
      <c r="CFD16"/>
      <c r="CFE16"/>
      <c r="CFF16"/>
      <c r="CFG16"/>
      <c r="CFH16"/>
      <c r="CFI16"/>
      <c r="CFJ16"/>
      <c r="CFK16"/>
      <c r="CFL16"/>
      <c r="CFM16"/>
      <c r="CFN16"/>
      <c r="CFO16"/>
      <c r="CFP16"/>
      <c r="CFQ16"/>
      <c r="CFR16"/>
      <c r="CFS16"/>
      <c r="CFT16"/>
      <c r="CFU16"/>
      <c r="CFV16"/>
      <c r="CFW16"/>
      <c r="CFX16"/>
      <c r="CFY16"/>
      <c r="CFZ16"/>
      <c r="CGA16"/>
      <c r="CGB16"/>
      <c r="CGC16"/>
      <c r="CGD16"/>
      <c r="CGE16"/>
      <c r="CGF16"/>
      <c r="CGG16"/>
      <c r="CGH16"/>
      <c r="CGI16"/>
      <c r="CGJ16"/>
      <c r="CGK16"/>
      <c r="CGL16"/>
      <c r="CGM16"/>
      <c r="CGN16"/>
      <c r="CGO16"/>
      <c r="CGP16"/>
      <c r="CGQ16"/>
      <c r="CGR16"/>
      <c r="CGS16"/>
      <c r="CGT16"/>
      <c r="CGU16"/>
      <c r="CGV16"/>
      <c r="CGW16"/>
      <c r="CGX16"/>
      <c r="CGY16"/>
      <c r="CGZ16"/>
      <c r="CHA16"/>
      <c r="CHB16"/>
      <c r="CHC16"/>
      <c r="CHD16"/>
      <c r="CHE16"/>
      <c r="CHF16"/>
      <c r="CHG16"/>
      <c r="CHH16"/>
      <c r="CHI16"/>
      <c r="CHJ16"/>
      <c r="CHK16"/>
      <c r="CHL16"/>
      <c r="CHM16"/>
      <c r="CHN16"/>
      <c r="CHO16"/>
      <c r="CHP16"/>
      <c r="CHQ16"/>
      <c r="CHR16"/>
      <c r="CHS16"/>
      <c r="CHT16"/>
      <c r="CHU16"/>
      <c r="CHV16"/>
      <c r="CHW16"/>
      <c r="CHX16"/>
      <c r="CHY16"/>
      <c r="CHZ16"/>
      <c r="CIA16"/>
      <c r="CIB16"/>
      <c r="CIC16"/>
      <c r="CID16"/>
      <c r="CIE16"/>
      <c r="CIF16"/>
      <c r="CIG16"/>
      <c r="CIH16"/>
      <c r="CII16"/>
      <c r="CIJ16"/>
      <c r="CIK16"/>
      <c r="CIL16"/>
      <c r="CIM16"/>
      <c r="CIN16"/>
      <c r="CIO16"/>
      <c r="CIP16"/>
      <c r="CIQ16"/>
      <c r="CIR16"/>
      <c r="CIS16"/>
      <c r="CIT16"/>
      <c r="CIU16"/>
      <c r="CIV16"/>
      <c r="CIW16"/>
      <c r="CIX16"/>
      <c r="CIY16"/>
      <c r="CIZ16"/>
      <c r="CJA16"/>
      <c r="CJB16"/>
      <c r="CJC16"/>
      <c r="CJD16"/>
      <c r="CJE16"/>
      <c r="CJF16"/>
      <c r="CJG16"/>
      <c r="CJH16"/>
      <c r="CJI16"/>
      <c r="CJJ16"/>
      <c r="CJK16"/>
      <c r="CJL16"/>
      <c r="CJM16"/>
      <c r="CJN16"/>
      <c r="CJO16"/>
      <c r="CJP16"/>
      <c r="CJQ16"/>
      <c r="CJR16"/>
      <c r="CJS16"/>
      <c r="CJT16"/>
      <c r="CJU16"/>
      <c r="CJV16"/>
      <c r="CJW16"/>
      <c r="CJX16"/>
      <c r="CJY16"/>
      <c r="CJZ16"/>
      <c r="CKA16"/>
      <c r="CKB16"/>
      <c r="CKC16"/>
      <c r="CKD16"/>
      <c r="CKE16"/>
      <c r="CKF16"/>
      <c r="CKG16"/>
      <c r="CKH16"/>
      <c r="CKI16"/>
      <c r="CKJ16"/>
      <c r="CKK16"/>
      <c r="CKL16"/>
      <c r="CKM16"/>
      <c r="CKN16"/>
      <c r="CKO16"/>
      <c r="CKP16"/>
      <c r="CKQ16"/>
      <c r="CKR16"/>
      <c r="CKS16"/>
      <c r="CKT16"/>
      <c r="CKU16"/>
      <c r="CKV16"/>
      <c r="CKW16"/>
      <c r="CKX16"/>
      <c r="CKY16"/>
      <c r="CKZ16"/>
      <c r="CLA16"/>
      <c r="CLB16"/>
      <c r="CLC16"/>
      <c r="CLD16"/>
      <c r="CLE16"/>
      <c r="CLF16"/>
      <c r="CLG16"/>
      <c r="CLH16"/>
      <c r="CLI16"/>
      <c r="CLJ16"/>
      <c r="CLK16"/>
      <c r="CLL16"/>
      <c r="CLM16"/>
      <c r="CLN16"/>
      <c r="CLO16"/>
      <c r="CLP16"/>
      <c r="CLQ16"/>
      <c r="CLR16"/>
      <c r="CLS16"/>
      <c r="CLT16"/>
      <c r="CLU16"/>
      <c r="CLV16"/>
      <c r="CLW16"/>
      <c r="CLX16"/>
      <c r="CLY16"/>
      <c r="CLZ16"/>
      <c r="CMA16"/>
      <c r="CMB16"/>
      <c r="CMC16"/>
      <c r="CMD16"/>
      <c r="CME16"/>
      <c r="CMF16"/>
      <c r="CMG16"/>
      <c r="CMH16"/>
      <c r="CMI16"/>
      <c r="CMJ16"/>
      <c r="CMK16"/>
      <c r="CML16"/>
      <c r="CMM16"/>
      <c r="CMN16"/>
      <c r="CMO16"/>
      <c r="CMP16"/>
      <c r="CMQ16"/>
      <c r="CMR16"/>
      <c r="CMS16"/>
      <c r="CMT16"/>
      <c r="CMU16"/>
      <c r="CMV16"/>
      <c r="CMW16"/>
      <c r="CMX16"/>
      <c r="CMY16"/>
      <c r="CMZ16"/>
      <c r="CNA16"/>
      <c r="CNB16"/>
      <c r="CNC16"/>
      <c r="CND16"/>
      <c r="CNE16"/>
      <c r="CNF16"/>
      <c r="CNG16"/>
      <c r="CNH16"/>
      <c r="CNI16"/>
      <c r="CNJ16"/>
      <c r="CNK16"/>
      <c r="CNL16"/>
      <c r="CNM16"/>
      <c r="CNN16"/>
      <c r="CNO16"/>
      <c r="CNP16"/>
      <c r="CNQ16"/>
      <c r="CNR16"/>
      <c r="CNS16"/>
      <c r="CNT16"/>
      <c r="CNU16"/>
      <c r="CNV16"/>
      <c r="CNW16"/>
      <c r="CNX16"/>
      <c r="CNY16"/>
      <c r="CNZ16"/>
      <c r="COA16"/>
      <c r="COB16"/>
      <c r="COC16"/>
      <c r="COD16"/>
      <c r="COE16"/>
      <c r="COF16"/>
      <c r="COG16"/>
      <c r="COH16"/>
      <c r="COI16"/>
      <c r="COJ16"/>
      <c r="COK16"/>
      <c r="COL16"/>
      <c r="COM16"/>
      <c r="CON16"/>
      <c r="COO16"/>
      <c r="COP16"/>
      <c r="COQ16"/>
      <c r="COR16"/>
      <c r="COS16"/>
      <c r="COT16"/>
      <c r="COU16"/>
      <c r="COV16"/>
      <c r="COW16"/>
      <c r="COX16"/>
      <c r="COY16"/>
      <c r="COZ16"/>
      <c r="CPA16"/>
      <c r="CPB16"/>
      <c r="CPC16"/>
      <c r="CPD16"/>
      <c r="CPE16"/>
      <c r="CPF16"/>
      <c r="CPG16"/>
      <c r="CPH16"/>
      <c r="CPI16"/>
      <c r="CPJ16"/>
      <c r="CPK16"/>
      <c r="CPL16"/>
      <c r="CPM16"/>
      <c r="CPN16"/>
      <c r="CPO16"/>
      <c r="CPP16"/>
      <c r="CPQ16"/>
      <c r="CPR16"/>
      <c r="CPS16"/>
      <c r="CPT16"/>
      <c r="CPU16"/>
      <c r="CPV16"/>
      <c r="CPW16"/>
      <c r="CPX16"/>
      <c r="CPY16"/>
      <c r="CPZ16"/>
      <c r="CQA16"/>
      <c r="CQB16"/>
      <c r="CQC16"/>
      <c r="CQD16"/>
      <c r="CQE16"/>
      <c r="CQF16"/>
      <c r="CQG16"/>
      <c r="CQH16"/>
      <c r="CQI16"/>
      <c r="CQJ16"/>
      <c r="CQK16"/>
      <c r="CQL16"/>
      <c r="CQM16"/>
      <c r="CQN16"/>
      <c r="CQO16"/>
      <c r="CQP16"/>
      <c r="CQQ16"/>
      <c r="CQR16"/>
      <c r="CQS16"/>
      <c r="CQT16"/>
      <c r="CQU16"/>
      <c r="CQV16"/>
      <c r="CQW16"/>
      <c r="CQX16"/>
      <c r="CQY16"/>
      <c r="CQZ16"/>
      <c r="CRA16"/>
      <c r="CRB16"/>
      <c r="CRC16"/>
      <c r="CRD16"/>
      <c r="CRE16"/>
      <c r="CRF16"/>
      <c r="CRG16"/>
      <c r="CRH16"/>
      <c r="CRI16"/>
      <c r="CRJ16"/>
      <c r="CRK16"/>
      <c r="CRL16"/>
      <c r="CRM16"/>
      <c r="CRN16"/>
      <c r="CRO16"/>
      <c r="CRP16"/>
      <c r="CRQ16"/>
      <c r="CRR16"/>
      <c r="CRS16"/>
      <c r="CRT16"/>
      <c r="CRU16"/>
      <c r="CRV16"/>
      <c r="CRW16"/>
      <c r="CRX16"/>
      <c r="CRY16"/>
      <c r="CRZ16"/>
      <c r="CSA16"/>
      <c r="CSB16"/>
      <c r="CSC16"/>
      <c r="CSD16"/>
      <c r="CSE16"/>
      <c r="CSF16"/>
      <c r="CSG16"/>
      <c r="CSH16"/>
      <c r="CSI16"/>
      <c r="CSJ16"/>
      <c r="CSK16"/>
      <c r="CSL16"/>
      <c r="CSM16"/>
      <c r="CSN16"/>
      <c r="CSO16"/>
      <c r="CSP16"/>
      <c r="CSQ16"/>
      <c r="CSR16"/>
      <c r="CSS16"/>
      <c r="CST16"/>
      <c r="CSU16"/>
      <c r="CSV16"/>
      <c r="CSW16"/>
      <c r="CSX16"/>
      <c r="CSY16"/>
      <c r="CSZ16"/>
      <c r="CTA16"/>
      <c r="CTB16"/>
      <c r="CTC16"/>
      <c r="CTD16"/>
      <c r="CTE16"/>
      <c r="CTF16"/>
      <c r="CTG16"/>
      <c r="CTH16"/>
      <c r="CTI16"/>
      <c r="CTJ16"/>
      <c r="CTK16"/>
      <c r="CTL16"/>
      <c r="CTM16"/>
      <c r="CTN16"/>
      <c r="CTO16"/>
      <c r="CTP16"/>
      <c r="CTQ16"/>
      <c r="CTR16"/>
      <c r="CTS16"/>
      <c r="CTT16"/>
      <c r="CTU16"/>
      <c r="CTV16"/>
      <c r="CTW16"/>
      <c r="CTX16"/>
      <c r="CTY16"/>
      <c r="CTZ16"/>
      <c r="CUA16"/>
      <c r="CUB16"/>
      <c r="CUC16"/>
      <c r="CUD16"/>
      <c r="CUE16"/>
      <c r="CUF16"/>
      <c r="CUG16"/>
      <c r="CUH16"/>
      <c r="CUI16"/>
      <c r="CUJ16"/>
      <c r="CUK16"/>
      <c r="CUL16"/>
      <c r="CUM16"/>
      <c r="CUN16"/>
      <c r="CUO16"/>
      <c r="CUP16"/>
      <c r="CUQ16"/>
      <c r="CUR16"/>
      <c r="CUS16"/>
      <c r="CUT16"/>
      <c r="CUU16"/>
      <c r="CUV16"/>
      <c r="CUW16"/>
      <c r="CUX16"/>
      <c r="CUY16"/>
      <c r="CUZ16"/>
      <c r="CVA16"/>
      <c r="CVB16"/>
      <c r="CVC16"/>
      <c r="CVD16"/>
      <c r="CVE16"/>
      <c r="CVF16"/>
      <c r="CVG16"/>
      <c r="CVH16"/>
      <c r="CVI16"/>
      <c r="CVJ16"/>
      <c r="CVK16"/>
      <c r="CVL16"/>
      <c r="CVM16"/>
      <c r="CVN16"/>
      <c r="CVO16"/>
      <c r="CVP16"/>
      <c r="CVQ16"/>
      <c r="CVR16"/>
      <c r="CVS16"/>
      <c r="CVT16"/>
      <c r="CVU16"/>
      <c r="CVV16"/>
      <c r="CVW16"/>
      <c r="CVX16"/>
      <c r="CVY16"/>
      <c r="CVZ16"/>
      <c r="CWA16"/>
      <c r="CWB16"/>
      <c r="CWC16"/>
      <c r="CWD16"/>
      <c r="CWE16"/>
      <c r="CWF16"/>
      <c r="CWG16"/>
      <c r="CWH16"/>
      <c r="CWI16"/>
      <c r="CWJ16"/>
      <c r="CWK16"/>
      <c r="CWL16"/>
      <c r="CWM16"/>
      <c r="CWN16"/>
      <c r="CWO16"/>
      <c r="CWP16"/>
      <c r="CWQ16"/>
      <c r="CWR16"/>
      <c r="CWS16"/>
      <c r="CWT16"/>
      <c r="CWU16"/>
      <c r="CWV16"/>
      <c r="CWW16"/>
      <c r="CWX16"/>
      <c r="CWY16"/>
      <c r="CWZ16"/>
      <c r="CXA16"/>
      <c r="CXB16"/>
      <c r="CXC16"/>
      <c r="CXD16"/>
      <c r="CXE16"/>
      <c r="CXF16"/>
      <c r="CXG16"/>
      <c r="CXH16"/>
      <c r="CXI16"/>
      <c r="CXJ16"/>
      <c r="CXK16"/>
      <c r="CXL16"/>
      <c r="CXM16"/>
      <c r="CXN16"/>
      <c r="CXO16"/>
      <c r="CXP16"/>
      <c r="CXQ16"/>
      <c r="CXR16"/>
      <c r="CXS16"/>
      <c r="CXT16"/>
      <c r="CXU16"/>
      <c r="CXV16"/>
      <c r="CXW16"/>
      <c r="CXX16"/>
      <c r="CXY16"/>
      <c r="CXZ16"/>
      <c r="CYA16"/>
      <c r="CYB16"/>
      <c r="CYC16"/>
      <c r="CYD16"/>
      <c r="CYE16"/>
      <c r="CYF16"/>
      <c r="CYG16"/>
      <c r="CYH16"/>
      <c r="CYI16"/>
      <c r="CYJ16"/>
      <c r="CYK16"/>
      <c r="CYL16"/>
      <c r="CYM16"/>
      <c r="CYN16"/>
      <c r="CYO16"/>
      <c r="CYP16"/>
      <c r="CYQ16"/>
      <c r="CYR16"/>
      <c r="CYS16"/>
      <c r="CYT16"/>
      <c r="CYU16"/>
      <c r="CYV16"/>
      <c r="CYW16"/>
      <c r="CYX16"/>
      <c r="CYY16"/>
      <c r="CYZ16"/>
      <c r="CZA16"/>
      <c r="CZB16"/>
      <c r="CZC16"/>
      <c r="CZD16"/>
      <c r="CZE16"/>
      <c r="CZF16"/>
      <c r="CZG16"/>
      <c r="CZH16"/>
      <c r="CZI16"/>
      <c r="CZJ16"/>
      <c r="CZK16"/>
      <c r="CZL16"/>
      <c r="CZM16"/>
      <c r="CZN16"/>
      <c r="CZO16"/>
      <c r="CZP16"/>
      <c r="CZQ16"/>
      <c r="CZR16"/>
      <c r="CZS16"/>
      <c r="CZT16"/>
      <c r="CZU16"/>
      <c r="CZV16"/>
      <c r="CZW16"/>
      <c r="CZX16"/>
      <c r="CZY16"/>
      <c r="CZZ16"/>
      <c r="DAA16"/>
      <c r="DAB16"/>
      <c r="DAC16"/>
      <c r="DAD16"/>
      <c r="DAE16"/>
      <c r="DAF16"/>
      <c r="DAG16"/>
      <c r="DAH16"/>
      <c r="DAI16"/>
      <c r="DAJ16"/>
      <c r="DAK16"/>
      <c r="DAL16"/>
      <c r="DAM16"/>
      <c r="DAN16"/>
      <c r="DAO16"/>
      <c r="DAP16"/>
      <c r="DAQ16"/>
      <c r="DAR16"/>
      <c r="DAS16"/>
      <c r="DAT16"/>
      <c r="DAU16"/>
      <c r="DAV16"/>
      <c r="DAW16"/>
      <c r="DAX16"/>
      <c r="DAY16"/>
      <c r="DAZ16"/>
      <c r="DBA16"/>
      <c r="DBB16"/>
      <c r="DBC16"/>
      <c r="DBD16"/>
      <c r="DBE16"/>
      <c r="DBF16"/>
      <c r="DBG16"/>
      <c r="DBH16"/>
      <c r="DBI16"/>
      <c r="DBJ16"/>
      <c r="DBK16"/>
      <c r="DBL16"/>
      <c r="DBM16"/>
      <c r="DBN16"/>
      <c r="DBO16"/>
      <c r="DBP16"/>
      <c r="DBQ16"/>
      <c r="DBR16"/>
      <c r="DBS16"/>
      <c r="DBT16"/>
      <c r="DBU16"/>
      <c r="DBV16"/>
      <c r="DBW16"/>
      <c r="DBX16"/>
      <c r="DBY16"/>
      <c r="DBZ16"/>
      <c r="DCA16"/>
      <c r="DCB16"/>
      <c r="DCC16"/>
      <c r="DCD16"/>
      <c r="DCE16"/>
      <c r="DCF16"/>
      <c r="DCG16"/>
      <c r="DCH16"/>
      <c r="DCI16"/>
      <c r="DCJ16"/>
      <c r="DCK16"/>
      <c r="DCL16"/>
      <c r="DCM16"/>
      <c r="DCN16"/>
      <c r="DCO16"/>
      <c r="DCP16"/>
      <c r="DCQ16"/>
      <c r="DCR16"/>
      <c r="DCS16"/>
      <c r="DCT16"/>
      <c r="DCU16"/>
      <c r="DCV16"/>
      <c r="DCW16"/>
      <c r="DCX16"/>
      <c r="DCY16"/>
      <c r="DCZ16"/>
      <c r="DDA16"/>
      <c r="DDB16"/>
      <c r="DDC16"/>
      <c r="DDD16"/>
      <c r="DDE16"/>
      <c r="DDF16"/>
      <c r="DDG16"/>
      <c r="DDH16"/>
      <c r="DDI16"/>
      <c r="DDJ16"/>
      <c r="DDK16"/>
      <c r="DDL16"/>
      <c r="DDM16"/>
      <c r="DDN16"/>
      <c r="DDO16"/>
      <c r="DDP16"/>
      <c r="DDQ16"/>
      <c r="DDR16"/>
      <c r="DDS16"/>
      <c r="DDT16"/>
      <c r="DDU16"/>
      <c r="DDV16"/>
      <c r="DDW16"/>
      <c r="DDX16"/>
      <c r="DDY16"/>
      <c r="DDZ16"/>
      <c r="DEA16"/>
      <c r="DEB16"/>
      <c r="DEC16"/>
      <c r="DED16"/>
      <c r="DEE16"/>
      <c r="DEF16"/>
      <c r="DEG16"/>
      <c r="DEH16"/>
      <c r="DEI16"/>
      <c r="DEJ16"/>
      <c r="DEK16"/>
      <c r="DEL16"/>
      <c r="DEM16"/>
      <c r="DEN16"/>
      <c r="DEO16"/>
      <c r="DEP16"/>
      <c r="DEQ16"/>
      <c r="DER16"/>
      <c r="DES16"/>
      <c r="DET16"/>
      <c r="DEU16"/>
      <c r="DEV16"/>
      <c r="DEW16"/>
      <c r="DEX16"/>
      <c r="DEY16"/>
      <c r="DEZ16"/>
      <c r="DFA16"/>
      <c r="DFB16"/>
      <c r="DFC16"/>
      <c r="DFD16"/>
      <c r="DFE16"/>
      <c r="DFF16"/>
      <c r="DFG16"/>
      <c r="DFH16"/>
      <c r="DFI16"/>
      <c r="DFJ16"/>
      <c r="DFK16"/>
      <c r="DFL16"/>
      <c r="DFM16"/>
      <c r="DFN16"/>
      <c r="DFO16"/>
      <c r="DFP16"/>
      <c r="DFQ16"/>
      <c r="DFR16"/>
      <c r="DFS16"/>
      <c r="DFT16"/>
      <c r="DFU16"/>
      <c r="DFV16"/>
      <c r="DFW16"/>
      <c r="DFX16"/>
      <c r="DFY16"/>
      <c r="DFZ16"/>
      <c r="DGA16"/>
      <c r="DGB16"/>
      <c r="DGC16"/>
      <c r="DGD16"/>
      <c r="DGE16"/>
      <c r="DGF16"/>
      <c r="DGG16"/>
      <c r="DGH16"/>
      <c r="DGI16"/>
      <c r="DGJ16"/>
      <c r="DGK16"/>
      <c r="DGL16"/>
      <c r="DGM16"/>
      <c r="DGN16"/>
      <c r="DGO16"/>
      <c r="DGP16"/>
      <c r="DGQ16"/>
      <c r="DGR16"/>
      <c r="DGS16"/>
      <c r="DGT16"/>
      <c r="DGU16"/>
      <c r="DGV16"/>
      <c r="DGW16"/>
      <c r="DGX16"/>
      <c r="DGY16"/>
      <c r="DGZ16"/>
      <c r="DHA16"/>
      <c r="DHB16"/>
      <c r="DHC16"/>
      <c r="DHD16"/>
      <c r="DHE16"/>
      <c r="DHF16"/>
      <c r="DHG16"/>
      <c r="DHH16"/>
      <c r="DHI16"/>
      <c r="DHJ16"/>
      <c r="DHK16"/>
      <c r="DHL16"/>
      <c r="DHM16"/>
      <c r="DHN16"/>
      <c r="DHO16"/>
      <c r="DHP16"/>
      <c r="DHQ16"/>
      <c r="DHR16"/>
      <c r="DHS16"/>
      <c r="DHT16"/>
      <c r="DHU16"/>
      <c r="DHV16"/>
      <c r="DHW16"/>
      <c r="DHX16"/>
      <c r="DHY16"/>
      <c r="DHZ16"/>
      <c r="DIA16"/>
      <c r="DIB16"/>
      <c r="DIC16"/>
      <c r="DID16"/>
      <c r="DIE16"/>
      <c r="DIF16"/>
      <c r="DIG16"/>
      <c r="DIH16"/>
      <c r="DII16"/>
      <c r="DIJ16"/>
      <c r="DIK16"/>
      <c r="DIL16"/>
      <c r="DIM16"/>
      <c r="DIN16"/>
      <c r="DIO16"/>
      <c r="DIP16"/>
      <c r="DIQ16"/>
      <c r="DIR16"/>
      <c r="DIS16"/>
      <c r="DIT16"/>
      <c r="DIU16"/>
      <c r="DIV16"/>
      <c r="DIW16"/>
      <c r="DIX16"/>
      <c r="DIY16"/>
      <c r="DIZ16"/>
      <c r="DJA16"/>
      <c r="DJB16"/>
      <c r="DJC16"/>
      <c r="DJD16"/>
      <c r="DJE16"/>
      <c r="DJF16"/>
      <c r="DJG16"/>
      <c r="DJH16"/>
      <c r="DJI16"/>
      <c r="DJJ16"/>
      <c r="DJK16"/>
      <c r="DJL16"/>
      <c r="DJM16"/>
      <c r="DJN16"/>
      <c r="DJO16"/>
      <c r="DJP16"/>
      <c r="DJQ16"/>
      <c r="DJR16"/>
      <c r="DJS16"/>
      <c r="DJT16"/>
      <c r="DJU16"/>
      <c r="DJV16"/>
      <c r="DJW16"/>
      <c r="DJX16"/>
      <c r="DJY16"/>
      <c r="DJZ16"/>
      <c r="DKA16"/>
      <c r="DKB16"/>
      <c r="DKC16"/>
      <c r="DKD16"/>
      <c r="DKE16"/>
      <c r="DKF16"/>
      <c r="DKG16"/>
      <c r="DKH16"/>
      <c r="DKI16"/>
      <c r="DKJ16"/>
      <c r="DKK16"/>
      <c r="DKL16"/>
      <c r="DKM16"/>
      <c r="DKN16"/>
      <c r="DKO16"/>
      <c r="DKP16"/>
      <c r="DKQ16"/>
      <c r="DKR16"/>
      <c r="DKS16"/>
      <c r="DKT16"/>
      <c r="DKU16"/>
      <c r="DKV16"/>
      <c r="DKW16"/>
      <c r="DKX16"/>
      <c r="DKY16"/>
      <c r="DKZ16"/>
      <c r="DLA16"/>
      <c r="DLB16"/>
      <c r="DLC16"/>
      <c r="DLD16"/>
      <c r="DLE16"/>
      <c r="DLF16"/>
      <c r="DLG16"/>
      <c r="DLH16"/>
      <c r="DLI16"/>
      <c r="DLJ16"/>
      <c r="DLK16"/>
      <c r="DLL16"/>
      <c r="DLM16"/>
      <c r="DLN16"/>
      <c r="DLO16"/>
      <c r="DLP16"/>
      <c r="DLQ16"/>
      <c r="DLR16"/>
      <c r="DLS16"/>
      <c r="DLT16"/>
      <c r="DLU16"/>
      <c r="DLV16"/>
      <c r="DLW16"/>
      <c r="DLX16"/>
      <c r="DLY16"/>
      <c r="DLZ16"/>
      <c r="DMA16"/>
      <c r="DMB16"/>
      <c r="DMC16"/>
      <c r="DMD16"/>
      <c r="DME16"/>
      <c r="DMF16"/>
      <c r="DMG16"/>
      <c r="DMH16"/>
      <c r="DMI16"/>
      <c r="DMJ16"/>
      <c r="DMK16"/>
      <c r="DML16"/>
      <c r="DMM16"/>
      <c r="DMN16"/>
      <c r="DMO16"/>
      <c r="DMP16"/>
      <c r="DMQ16"/>
      <c r="DMR16"/>
      <c r="DMS16"/>
      <c r="DMT16"/>
      <c r="DMU16"/>
      <c r="DMV16"/>
      <c r="DMW16"/>
      <c r="DMX16"/>
      <c r="DMY16"/>
      <c r="DMZ16"/>
      <c r="DNA16"/>
      <c r="DNB16"/>
      <c r="DNC16"/>
      <c r="DND16"/>
      <c r="DNE16"/>
      <c r="DNF16"/>
      <c r="DNG16"/>
      <c r="DNH16"/>
      <c r="DNI16"/>
      <c r="DNJ16"/>
      <c r="DNK16"/>
      <c r="DNL16"/>
      <c r="DNM16"/>
      <c r="DNN16"/>
      <c r="DNO16"/>
      <c r="DNP16"/>
      <c r="DNQ16"/>
      <c r="DNR16"/>
      <c r="DNS16"/>
      <c r="DNT16"/>
      <c r="DNU16"/>
      <c r="DNV16"/>
      <c r="DNW16"/>
      <c r="DNX16"/>
      <c r="DNY16"/>
      <c r="DNZ16"/>
      <c r="DOA16"/>
      <c r="DOB16"/>
      <c r="DOC16"/>
      <c r="DOD16"/>
      <c r="DOE16"/>
      <c r="DOF16"/>
      <c r="DOG16"/>
      <c r="DOH16"/>
      <c r="DOI16"/>
      <c r="DOJ16"/>
      <c r="DOK16"/>
      <c r="DOL16"/>
      <c r="DOM16"/>
      <c r="DON16"/>
      <c r="DOO16"/>
      <c r="DOP16"/>
      <c r="DOQ16"/>
      <c r="DOR16"/>
      <c r="DOS16"/>
      <c r="DOT16"/>
      <c r="DOU16"/>
      <c r="DOV16"/>
      <c r="DOW16"/>
      <c r="DOX16"/>
      <c r="DOY16"/>
      <c r="DOZ16"/>
      <c r="DPA16"/>
      <c r="DPB16"/>
      <c r="DPC16"/>
      <c r="DPD16"/>
      <c r="DPE16"/>
      <c r="DPF16"/>
      <c r="DPG16"/>
      <c r="DPH16"/>
      <c r="DPI16"/>
      <c r="DPJ16"/>
      <c r="DPK16"/>
      <c r="DPL16"/>
      <c r="DPM16"/>
      <c r="DPN16"/>
      <c r="DPO16"/>
      <c r="DPP16"/>
      <c r="DPQ16"/>
      <c r="DPR16"/>
      <c r="DPS16"/>
      <c r="DPT16"/>
      <c r="DPU16"/>
      <c r="DPV16"/>
      <c r="DPW16"/>
      <c r="DPX16"/>
      <c r="DPY16"/>
      <c r="DPZ16"/>
      <c r="DQA16"/>
      <c r="DQB16"/>
      <c r="DQC16"/>
      <c r="DQD16"/>
      <c r="DQE16"/>
      <c r="DQF16"/>
      <c r="DQG16"/>
      <c r="DQH16"/>
      <c r="DQI16"/>
      <c r="DQJ16"/>
      <c r="DQK16"/>
      <c r="DQL16"/>
      <c r="DQM16"/>
      <c r="DQN16"/>
      <c r="DQO16"/>
      <c r="DQP16"/>
      <c r="DQQ16"/>
      <c r="DQR16"/>
      <c r="DQS16"/>
      <c r="DQT16"/>
      <c r="DQU16"/>
      <c r="DQV16"/>
      <c r="DQW16"/>
      <c r="DQX16"/>
      <c r="DQY16"/>
      <c r="DQZ16"/>
      <c r="DRA16"/>
      <c r="DRB16"/>
      <c r="DRC16"/>
      <c r="DRD16"/>
      <c r="DRE16"/>
      <c r="DRF16"/>
      <c r="DRG16"/>
      <c r="DRH16"/>
      <c r="DRI16"/>
      <c r="DRJ16"/>
      <c r="DRK16"/>
      <c r="DRL16"/>
      <c r="DRM16"/>
      <c r="DRN16"/>
      <c r="DRO16"/>
      <c r="DRP16"/>
      <c r="DRQ16"/>
      <c r="DRR16"/>
      <c r="DRS16"/>
      <c r="DRT16"/>
      <c r="DRU16"/>
      <c r="DRV16"/>
      <c r="DRW16"/>
      <c r="DRX16"/>
      <c r="DRY16"/>
      <c r="DRZ16"/>
      <c r="DSA16"/>
      <c r="DSB16"/>
      <c r="DSC16"/>
      <c r="DSD16"/>
      <c r="DSE16"/>
      <c r="DSF16"/>
      <c r="DSG16"/>
      <c r="DSH16"/>
      <c r="DSI16"/>
      <c r="DSJ16"/>
      <c r="DSK16"/>
      <c r="DSL16"/>
      <c r="DSM16"/>
      <c r="DSN16"/>
      <c r="DSO16"/>
      <c r="DSP16"/>
      <c r="DSQ16"/>
      <c r="DSR16"/>
      <c r="DSS16"/>
      <c r="DST16"/>
      <c r="DSU16"/>
      <c r="DSV16"/>
      <c r="DSW16"/>
      <c r="DSX16"/>
      <c r="DSY16"/>
      <c r="DSZ16"/>
      <c r="DTA16"/>
      <c r="DTB16"/>
      <c r="DTC16"/>
      <c r="DTD16"/>
      <c r="DTE16"/>
      <c r="DTF16"/>
      <c r="DTG16"/>
      <c r="DTH16"/>
      <c r="DTI16"/>
      <c r="DTJ16"/>
      <c r="DTK16"/>
      <c r="DTL16"/>
      <c r="DTM16"/>
      <c r="DTN16"/>
      <c r="DTO16"/>
      <c r="DTP16"/>
      <c r="DTQ16"/>
      <c r="DTR16"/>
      <c r="DTS16"/>
      <c r="DTT16"/>
      <c r="DTU16"/>
      <c r="DTV16"/>
      <c r="DTW16"/>
      <c r="DTX16"/>
      <c r="DTY16"/>
      <c r="DTZ16"/>
      <c r="DUA16"/>
      <c r="DUB16"/>
      <c r="DUC16"/>
      <c r="DUD16"/>
      <c r="DUE16"/>
      <c r="DUF16"/>
      <c r="DUG16"/>
      <c r="DUH16"/>
      <c r="DUI16"/>
      <c r="DUJ16"/>
      <c r="DUK16"/>
      <c r="DUL16"/>
      <c r="DUM16"/>
      <c r="DUN16"/>
      <c r="DUO16"/>
      <c r="DUP16"/>
      <c r="DUQ16"/>
      <c r="DUR16"/>
      <c r="DUS16"/>
      <c r="DUT16"/>
      <c r="DUU16"/>
      <c r="DUV16"/>
      <c r="DUW16"/>
      <c r="DUX16"/>
      <c r="DUY16"/>
      <c r="DUZ16"/>
      <c r="DVA16"/>
      <c r="DVB16"/>
      <c r="DVC16"/>
      <c r="DVD16"/>
      <c r="DVE16"/>
      <c r="DVF16"/>
      <c r="DVG16"/>
      <c r="DVH16"/>
      <c r="DVI16"/>
      <c r="DVJ16"/>
      <c r="DVK16"/>
      <c r="DVL16"/>
      <c r="DVM16"/>
      <c r="DVN16"/>
      <c r="DVO16"/>
      <c r="DVP16"/>
      <c r="DVQ16"/>
      <c r="DVR16"/>
      <c r="DVS16"/>
      <c r="DVT16"/>
      <c r="DVU16"/>
      <c r="DVV16"/>
      <c r="DVW16"/>
      <c r="DVX16"/>
      <c r="DVY16"/>
      <c r="DVZ16"/>
      <c r="DWA16"/>
      <c r="DWB16"/>
      <c r="DWC16"/>
      <c r="DWD16"/>
      <c r="DWE16"/>
      <c r="DWF16"/>
      <c r="DWG16"/>
      <c r="DWH16"/>
      <c r="DWI16"/>
      <c r="DWJ16"/>
      <c r="DWK16"/>
      <c r="DWL16"/>
      <c r="DWM16"/>
      <c r="DWN16"/>
      <c r="DWO16"/>
      <c r="DWP16"/>
      <c r="DWQ16"/>
      <c r="DWR16"/>
      <c r="DWS16"/>
      <c r="DWT16"/>
      <c r="DWU16"/>
      <c r="DWV16"/>
      <c r="DWW16"/>
      <c r="DWX16"/>
      <c r="DWY16"/>
      <c r="DWZ16"/>
      <c r="DXA16"/>
      <c r="DXB16"/>
      <c r="DXC16"/>
      <c r="DXD16"/>
      <c r="DXE16"/>
      <c r="DXF16"/>
      <c r="DXG16"/>
      <c r="DXH16"/>
      <c r="DXI16"/>
      <c r="DXJ16"/>
      <c r="DXK16"/>
      <c r="DXL16"/>
      <c r="DXM16"/>
      <c r="DXN16"/>
      <c r="DXO16"/>
      <c r="DXP16"/>
      <c r="DXQ16"/>
      <c r="DXR16"/>
      <c r="DXS16"/>
      <c r="DXT16"/>
      <c r="DXU16"/>
      <c r="DXV16"/>
      <c r="DXW16"/>
      <c r="DXX16"/>
      <c r="DXY16"/>
      <c r="DXZ16"/>
      <c r="DYA16"/>
      <c r="DYB16"/>
      <c r="DYC16"/>
      <c r="DYD16"/>
      <c r="DYE16"/>
      <c r="DYF16"/>
      <c r="DYG16"/>
      <c r="DYH16"/>
      <c r="DYI16"/>
      <c r="DYJ16"/>
      <c r="DYK16"/>
      <c r="DYL16"/>
      <c r="DYM16"/>
      <c r="DYN16"/>
      <c r="DYO16"/>
      <c r="DYP16"/>
      <c r="DYQ16"/>
      <c r="DYR16"/>
      <c r="DYS16"/>
      <c r="DYT16"/>
      <c r="DYU16"/>
      <c r="DYV16"/>
      <c r="DYW16"/>
      <c r="DYX16"/>
      <c r="DYY16"/>
      <c r="DYZ16"/>
      <c r="DZA16"/>
      <c r="DZB16"/>
      <c r="DZC16"/>
      <c r="DZD16"/>
      <c r="DZE16"/>
      <c r="DZF16"/>
      <c r="DZG16"/>
      <c r="DZH16"/>
      <c r="DZI16"/>
      <c r="DZJ16"/>
      <c r="DZK16"/>
      <c r="DZL16"/>
      <c r="DZM16"/>
      <c r="DZN16"/>
      <c r="DZO16"/>
      <c r="DZP16"/>
      <c r="DZQ16"/>
      <c r="DZR16"/>
      <c r="DZS16"/>
      <c r="DZT16"/>
      <c r="DZU16"/>
      <c r="DZV16"/>
      <c r="DZW16"/>
      <c r="DZX16"/>
      <c r="DZY16"/>
      <c r="DZZ16"/>
      <c r="EAA16"/>
      <c r="EAB16"/>
      <c r="EAC16"/>
      <c r="EAD16"/>
      <c r="EAE16"/>
      <c r="EAF16"/>
      <c r="EAG16"/>
      <c r="EAH16"/>
      <c r="EAI16"/>
      <c r="EAJ16"/>
      <c r="EAK16"/>
      <c r="EAL16"/>
      <c r="EAM16"/>
      <c r="EAN16"/>
      <c r="EAO16"/>
      <c r="EAP16"/>
      <c r="EAQ16"/>
      <c r="EAR16"/>
      <c r="EAS16"/>
      <c r="EAT16"/>
      <c r="EAU16"/>
      <c r="EAV16"/>
      <c r="EAW16"/>
      <c r="EAX16"/>
      <c r="EAY16"/>
      <c r="EAZ16"/>
      <c r="EBA16"/>
      <c r="EBB16"/>
      <c r="EBC16"/>
      <c r="EBD16"/>
      <c r="EBE16"/>
      <c r="EBF16"/>
      <c r="EBG16"/>
      <c r="EBH16"/>
      <c r="EBI16"/>
      <c r="EBJ16"/>
      <c r="EBK16"/>
      <c r="EBL16"/>
      <c r="EBM16"/>
      <c r="EBN16"/>
      <c r="EBO16"/>
      <c r="EBP16"/>
      <c r="EBQ16"/>
      <c r="EBR16"/>
      <c r="EBS16"/>
      <c r="EBT16"/>
      <c r="EBU16"/>
      <c r="EBV16"/>
      <c r="EBW16"/>
      <c r="EBX16"/>
      <c r="EBY16"/>
      <c r="EBZ16"/>
      <c r="ECA16"/>
      <c r="ECB16"/>
      <c r="ECC16"/>
      <c r="ECD16"/>
      <c r="ECE16"/>
      <c r="ECF16"/>
      <c r="ECG16"/>
      <c r="ECH16"/>
      <c r="ECI16"/>
      <c r="ECJ16"/>
      <c r="ECK16"/>
      <c r="ECL16"/>
      <c r="ECM16"/>
      <c r="ECN16"/>
      <c r="ECO16"/>
      <c r="ECP16"/>
      <c r="ECQ16"/>
      <c r="ECR16"/>
      <c r="ECS16"/>
      <c r="ECT16"/>
      <c r="ECU16"/>
      <c r="ECV16"/>
      <c r="ECW16"/>
      <c r="ECX16"/>
      <c r="ECY16"/>
      <c r="ECZ16"/>
      <c r="EDA16"/>
      <c r="EDB16"/>
      <c r="EDC16"/>
      <c r="EDD16"/>
      <c r="EDE16"/>
      <c r="EDF16"/>
      <c r="EDG16"/>
      <c r="EDH16"/>
      <c r="EDI16"/>
      <c r="EDJ16"/>
      <c r="EDK16"/>
      <c r="EDL16"/>
      <c r="EDM16"/>
      <c r="EDN16"/>
      <c r="EDO16"/>
      <c r="EDP16"/>
      <c r="EDQ16"/>
      <c r="EDR16"/>
      <c r="EDS16"/>
      <c r="EDT16"/>
      <c r="EDU16"/>
      <c r="EDV16"/>
      <c r="EDW16"/>
      <c r="EDX16"/>
      <c r="EDY16"/>
      <c r="EDZ16"/>
      <c r="EEA16"/>
      <c r="EEB16"/>
      <c r="EEC16"/>
      <c r="EED16"/>
      <c r="EEE16"/>
      <c r="EEF16"/>
      <c r="EEG16"/>
      <c r="EEH16"/>
      <c r="EEI16"/>
      <c r="EEJ16"/>
      <c r="EEK16"/>
      <c r="EEL16"/>
      <c r="EEM16"/>
      <c r="EEN16"/>
      <c r="EEO16"/>
      <c r="EEP16"/>
      <c r="EEQ16"/>
      <c r="EER16"/>
      <c r="EES16"/>
      <c r="EET16"/>
      <c r="EEU16"/>
      <c r="EEV16"/>
      <c r="EEW16"/>
      <c r="EEX16"/>
      <c r="EEY16"/>
      <c r="EEZ16"/>
      <c r="EFA16"/>
      <c r="EFB16"/>
      <c r="EFC16"/>
      <c r="EFD16"/>
      <c r="EFE16"/>
      <c r="EFF16"/>
      <c r="EFG16"/>
      <c r="EFH16"/>
      <c r="EFI16"/>
      <c r="EFJ16"/>
      <c r="EFK16"/>
      <c r="EFL16"/>
      <c r="EFM16"/>
      <c r="EFN16"/>
      <c r="EFO16"/>
      <c r="EFP16"/>
      <c r="EFQ16"/>
      <c r="EFR16"/>
      <c r="EFS16"/>
      <c r="EFT16"/>
      <c r="EFU16"/>
      <c r="EFV16"/>
      <c r="EFW16"/>
      <c r="EFX16"/>
      <c r="EFY16"/>
      <c r="EFZ16"/>
      <c r="EGA16"/>
      <c r="EGB16"/>
      <c r="EGC16"/>
      <c r="EGD16"/>
      <c r="EGE16"/>
      <c r="EGF16"/>
      <c r="EGG16"/>
      <c r="EGH16"/>
      <c r="EGI16"/>
      <c r="EGJ16"/>
      <c r="EGK16"/>
      <c r="EGL16"/>
      <c r="EGM16"/>
      <c r="EGN16"/>
      <c r="EGO16"/>
      <c r="EGP16"/>
      <c r="EGQ16"/>
      <c r="EGR16"/>
      <c r="EGS16"/>
      <c r="EGT16"/>
      <c r="EGU16"/>
      <c r="EGV16"/>
      <c r="EGW16"/>
      <c r="EGX16"/>
      <c r="EGY16"/>
      <c r="EGZ16"/>
      <c r="EHA16"/>
      <c r="EHB16"/>
      <c r="EHC16"/>
      <c r="EHD16"/>
      <c r="EHE16"/>
      <c r="EHF16"/>
      <c r="EHG16"/>
      <c r="EHH16"/>
      <c r="EHI16"/>
      <c r="EHJ16"/>
      <c r="EHK16"/>
      <c r="EHL16"/>
      <c r="EHM16"/>
      <c r="EHN16"/>
      <c r="EHO16"/>
      <c r="EHP16"/>
      <c r="EHQ16"/>
      <c r="EHR16"/>
      <c r="EHS16"/>
      <c r="EHT16"/>
      <c r="EHU16"/>
      <c r="EHV16"/>
      <c r="EHW16"/>
      <c r="EHX16"/>
      <c r="EHY16"/>
      <c r="EHZ16"/>
      <c r="EIA16"/>
      <c r="EIB16"/>
      <c r="EIC16"/>
      <c r="EID16"/>
      <c r="EIE16"/>
      <c r="EIF16"/>
      <c r="EIG16"/>
      <c r="EIH16"/>
      <c r="EII16"/>
      <c r="EIJ16"/>
      <c r="EIK16"/>
      <c r="EIL16"/>
      <c r="EIM16"/>
      <c r="EIN16"/>
      <c r="EIO16"/>
      <c r="EIP16"/>
      <c r="EIQ16"/>
      <c r="EIR16"/>
      <c r="EIS16"/>
      <c r="EIT16"/>
      <c r="EIU16"/>
      <c r="EIV16"/>
      <c r="EIW16"/>
      <c r="EIX16"/>
      <c r="EIY16"/>
      <c r="EIZ16"/>
      <c r="EJA16"/>
      <c r="EJB16"/>
      <c r="EJC16"/>
      <c r="EJD16"/>
      <c r="EJE16"/>
      <c r="EJF16"/>
      <c r="EJG16"/>
      <c r="EJH16"/>
      <c r="EJI16"/>
      <c r="EJJ16"/>
      <c r="EJK16"/>
      <c r="EJL16"/>
      <c r="EJM16"/>
      <c r="EJN16"/>
      <c r="EJO16"/>
      <c r="EJP16"/>
      <c r="EJQ16"/>
      <c r="EJR16"/>
      <c r="EJS16"/>
      <c r="EJT16"/>
      <c r="EJU16"/>
      <c r="EJV16"/>
      <c r="EJW16"/>
      <c r="EJX16"/>
      <c r="EJY16"/>
      <c r="EJZ16"/>
      <c r="EKA16"/>
      <c r="EKB16"/>
      <c r="EKC16"/>
      <c r="EKD16"/>
      <c r="EKE16"/>
      <c r="EKF16"/>
      <c r="EKG16"/>
      <c r="EKH16"/>
      <c r="EKI16"/>
      <c r="EKJ16"/>
      <c r="EKK16"/>
      <c r="EKL16"/>
      <c r="EKM16"/>
      <c r="EKN16"/>
      <c r="EKO16"/>
      <c r="EKP16"/>
      <c r="EKQ16"/>
      <c r="EKR16"/>
      <c r="EKS16"/>
      <c r="EKT16"/>
      <c r="EKU16"/>
      <c r="EKV16"/>
      <c r="EKW16"/>
      <c r="EKX16"/>
      <c r="EKY16"/>
      <c r="EKZ16"/>
      <c r="ELA16"/>
      <c r="ELB16"/>
      <c r="ELC16"/>
      <c r="ELD16"/>
      <c r="ELE16"/>
      <c r="ELF16"/>
      <c r="ELG16"/>
      <c r="ELH16"/>
      <c r="ELI16"/>
      <c r="ELJ16"/>
      <c r="ELK16"/>
      <c r="ELL16"/>
      <c r="ELM16"/>
      <c r="ELN16"/>
      <c r="ELO16"/>
      <c r="ELP16"/>
      <c r="ELQ16"/>
      <c r="ELR16"/>
      <c r="ELS16"/>
      <c r="ELT16"/>
      <c r="ELU16"/>
      <c r="ELV16"/>
      <c r="ELW16"/>
      <c r="ELX16"/>
      <c r="ELY16"/>
      <c r="ELZ16"/>
      <c r="EMA16"/>
      <c r="EMB16"/>
      <c r="EMC16"/>
      <c r="EMD16"/>
      <c r="EME16"/>
      <c r="EMF16"/>
      <c r="EMG16"/>
      <c r="EMH16"/>
      <c r="EMI16"/>
      <c r="EMJ16"/>
      <c r="EMK16"/>
      <c r="EML16"/>
      <c r="EMM16"/>
      <c r="EMN16"/>
      <c r="EMO16"/>
      <c r="EMP16"/>
      <c r="EMQ16"/>
      <c r="EMR16"/>
      <c r="EMS16"/>
      <c r="EMT16"/>
      <c r="EMU16"/>
      <c r="EMV16"/>
      <c r="EMW16"/>
      <c r="EMX16"/>
      <c r="EMY16"/>
      <c r="EMZ16"/>
      <c r="ENA16"/>
      <c r="ENB16"/>
      <c r="ENC16"/>
      <c r="END16"/>
      <c r="ENE16"/>
      <c r="ENF16"/>
      <c r="ENG16"/>
      <c r="ENH16"/>
      <c r="ENI16"/>
      <c r="ENJ16"/>
      <c r="ENK16"/>
      <c r="ENL16"/>
      <c r="ENM16"/>
      <c r="ENN16"/>
      <c r="ENO16"/>
      <c r="ENP16"/>
      <c r="ENQ16"/>
      <c r="ENR16"/>
      <c r="ENS16"/>
      <c r="ENT16"/>
      <c r="ENU16"/>
      <c r="ENV16"/>
      <c r="ENW16"/>
      <c r="ENX16"/>
      <c r="ENY16"/>
      <c r="ENZ16"/>
      <c r="EOA16"/>
      <c r="EOB16"/>
      <c r="EOC16"/>
      <c r="EOD16"/>
      <c r="EOE16"/>
      <c r="EOF16"/>
      <c r="EOG16"/>
      <c r="EOH16"/>
      <c r="EOI16"/>
      <c r="EOJ16"/>
      <c r="EOK16"/>
      <c r="EOL16"/>
      <c r="EOM16"/>
      <c r="EON16"/>
      <c r="EOO16"/>
      <c r="EOP16"/>
      <c r="EOQ16"/>
      <c r="EOR16"/>
      <c r="EOS16"/>
      <c r="EOT16"/>
      <c r="EOU16"/>
      <c r="EOV16"/>
      <c r="EOW16"/>
      <c r="EOX16"/>
      <c r="EOY16"/>
      <c r="EOZ16"/>
      <c r="EPA16"/>
      <c r="EPB16"/>
      <c r="EPC16"/>
      <c r="EPD16"/>
      <c r="EPE16"/>
      <c r="EPF16"/>
      <c r="EPG16"/>
      <c r="EPH16"/>
      <c r="EPI16"/>
      <c r="EPJ16"/>
      <c r="EPK16"/>
      <c r="EPL16"/>
      <c r="EPM16"/>
      <c r="EPN16"/>
      <c r="EPO16"/>
      <c r="EPP16"/>
      <c r="EPQ16"/>
      <c r="EPR16"/>
      <c r="EPS16"/>
      <c r="EPT16"/>
      <c r="EPU16"/>
      <c r="EPV16"/>
      <c r="EPW16"/>
      <c r="EPX16"/>
      <c r="EPY16"/>
      <c r="EPZ16"/>
      <c r="EQA16"/>
      <c r="EQB16"/>
      <c r="EQC16"/>
      <c r="EQD16"/>
      <c r="EQE16"/>
      <c r="EQF16"/>
      <c r="EQG16"/>
      <c r="EQH16"/>
      <c r="EQI16"/>
      <c r="EQJ16"/>
      <c r="EQK16"/>
      <c r="EQL16"/>
      <c r="EQM16"/>
      <c r="EQN16"/>
      <c r="EQO16"/>
      <c r="EQP16"/>
      <c r="EQQ16"/>
      <c r="EQR16"/>
      <c r="EQS16"/>
      <c r="EQT16"/>
      <c r="EQU16"/>
      <c r="EQV16"/>
      <c r="EQW16"/>
      <c r="EQX16"/>
      <c r="EQY16"/>
      <c r="EQZ16"/>
      <c r="ERA16"/>
      <c r="ERB16"/>
      <c r="ERC16"/>
      <c r="ERD16"/>
      <c r="ERE16"/>
      <c r="ERF16"/>
      <c r="ERG16"/>
      <c r="ERH16"/>
      <c r="ERI16"/>
      <c r="ERJ16"/>
      <c r="ERK16"/>
      <c r="ERL16"/>
      <c r="ERM16"/>
      <c r="ERN16"/>
      <c r="ERO16"/>
      <c r="ERP16"/>
      <c r="ERQ16"/>
      <c r="ERR16"/>
      <c r="ERS16"/>
      <c r="ERT16"/>
      <c r="ERU16"/>
      <c r="ERV16"/>
      <c r="ERW16"/>
      <c r="ERX16"/>
      <c r="ERY16"/>
      <c r="ERZ16"/>
      <c r="ESA16"/>
      <c r="ESB16"/>
      <c r="ESC16"/>
      <c r="ESD16"/>
      <c r="ESE16"/>
      <c r="ESF16"/>
      <c r="ESG16"/>
      <c r="ESH16"/>
      <c r="ESI16"/>
      <c r="ESJ16"/>
      <c r="ESK16"/>
      <c r="ESL16"/>
      <c r="ESM16"/>
      <c r="ESN16"/>
      <c r="ESO16"/>
      <c r="ESP16"/>
      <c r="ESQ16"/>
      <c r="ESR16"/>
      <c r="ESS16"/>
      <c r="EST16"/>
      <c r="ESU16"/>
      <c r="ESV16"/>
      <c r="ESW16"/>
      <c r="ESX16"/>
      <c r="ESY16"/>
      <c r="ESZ16"/>
      <c r="ETA16"/>
      <c r="ETB16"/>
      <c r="ETC16"/>
      <c r="ETD16"/>
      <c r="ETE16"/>
      <c r="ETF16"/>
      <c r="ETG16"/>
      <c r="ETH16"/>
      <c r="ETI16"/>
      <c r="ETJ16"/>
      <c r="ETK16"/>
      <c r="ETL16"/>
      <c r="ETM16"/>
      <c r="ETN16"/>
      <c r="ETO16"/>
      <c r="ETP16"/>
      <c r="ETQ16"/>
      <c r="ETR16"/>
      <c r="ETS16"/>
      <c r="ETT16"/>
      <c r="ETU16"/>
      <c r="ETV16"/>
      <c r="ETW16"/>
      <c r="ETX16"/>
      <c r="ETY16"/>
      <c r="ETZ16"/>
      <c r="EUA16"/>
      <c r="EUB16"/>
      <c r="EUC16"/>
      <c r="EUD16"/>
      <c r="EUE16"/>
      <c r="EUF16"/>
      <c r="EUG16"/>
      <c r="EUH16"/>
      <c r="EUI16"/>
      <c r="EUJ16"/>
      <c r="EUK16"/>
      <c r="EUL16"/>
      <c r="EUM16"/>
      <c r="EUN16"/>
      <c r="EUO16"/>
      <c r="EUP16"/>
      <c r="EUQ16"/>
      <c r="EUR16"/>
      <c r="EUS16"/>
      <c r="EUT16"/>
      <c r="EUU16"/>
      <c r="EUV16"/>
      <c r="EUW16"/>
      <c r="EUX16"/>
      <c r="EUY16"/>
      <c r="EUZ16"/>
      <c r="EVA16"/>
      <c r="EVB16"/>
      <c r="EVC16"/>
      <c r="EVD16"/>
      <c r="EVE16"/>
      <c r="EVF16"/>
      <c r="EVG16"/>
      <c r="EVH16"/>
      <c r="EVI16"/>
      <c r="EVJ16"/>
      <c r="EVK16"/>
      <c r="EVL16"/>
      <c r="EVM16"/>
      <c r="EVN16"/>
      <c r="EVO16"/>
      <c r="EVP16"/>
      <c r="EVQ16"/>
      <c r="EVR16"/>
      <c r="EVS16"/>
      <c r="EVT16"/>
      <c r="EVU16"/>
      <c r="EVV16"/>
      <c r="EVW16"/>
      <c r="EVX16"/>
      <c r="EVY16"/>
      <c r="EVZ16"/>
      <c r="EWA16"/>
      <c r="EWB16"/>
      <c r="EWC16"/>
      <c r="EWD16"/>
      <c r="EWE16"/>
      <c r="EWF16"/>
      <c r="EWG16"/>
      <c r="EWH16"/>
      <c r="EWI16"/>
      <c r="EWJ16"/>
      <c r="EWK16"/>
      <c r="EWL16"/>
      <c r="EWM16"/>
      <c r="EWN16"/>
      <c r="EWO16"/>
      <c r="EWP16"/>
      <c r="EWQ16"/>
      <c r="EWR16"/>
      <c r="EWS16"/>
      <c r="EWT16"/>
      <c r="EWU16"/>
      <c r="EWV16"/>
      <c r="EWW16"/>
      <c r="EWX16"/>
      <c r="EWY16"/>
      <c r="EWZ16"/>
      <c r="EXA16"/>
      <c r="EXB16"/>
      <c r="EXC16"/>
      <c r="EXD16"/>
      <c r="EXE16"/>
      <c r="EXF16"/>
      <c r="EXG16"/>
      <c r="EXH16"/>
      <c r="EXI16"/>
      <c r="EXJ16"/>
      <c r="EXK16"/>
      <c r="EXL16"/>
      <c r="EXM16"/>
      <c r="EXN16"/>
      <c r="EXO16"/>
      <c r="EXP16"/>
      <c r="EXQ16"/>
      <c r="EXR16"/>
      <c r="EXS16"/>
      <c r="EXT16"/>
      <c r="EXU16"/>
      <c r="EXV16"/>
      <c r="EXW16"/>
      <c r="EXX16"/>
      <c r="EXY16"/>
      <c r="EXZ16"/>
      <c r="EYA16"/>
      <c r="EYB16"/>
      <c r="EYC16"/>
      <c r="EYD16"/>
      <c r="EYE16"/>
      <c r="EYF16"/>
      <c r="EYG16"/>
      <c r="EYH16"/>
      <c r="EYI16"/>
      <c r="EYJ16"/>
      <c r="EYK16"/>
      <c r="EYL16"/>
      <c r="EYM16"/>
      <c r="EYN16"/>
      <c r="EYO16"/>
      <c r="EYP16"/>
      <c r="EYQ16"/>
      <c r="EYR16"/>
      <c r="EYS16"/>
      <c r="EYT16"/>
      <c r="EYU16"/>
      <c r="EYV16"/>
      <c r="EYW16"/>
      <c r="EYX16"/>
      <c r="EYY16"/>
      <c r="EYZ16"/>
      <c r="EZA16"/>
      <c r="EZB16"/>
      <c r="EZC16"/>
      <c r="EZD16"/>
      <c r="EZE16"/>
      <c r="EZF16"/>
      <c r="EZG16"/>
      <c r="EZH16"/>
      <c r="EZI16"/>
      <c r="EZJ16"/>
      <c r="EZK16"/>
      <c r="EZL16"/>
      <c r="EZM16"/>
      <c r="EZN16"/>
      <c r="EZO16"/>
      <c r="EZP16"/>
      <c r="EZQ16"/>
      <c r="EZR16"/>
      <c r="EZS16"/>
      <c r="EZT16"/>
      <c r="EZU16"/>
      <c r="EZV16"/>
      <c r="EZW16"/>
      <c r="EZX16"/>
      <c r="EZY16"/>
      <c r="EZZ16"/>
      <c r="FAA16"/>
      <c r="FAB16"/>
      <c r="FAC16"/>
      <c r="FAD16"/>
      <c r="FAE16"/>
      <c r="FAF16"/>
      <c r="FAG16"/>
      <c r="FAH16"/>
      <c r="FAI16"/>
      <c r="FAJ16"/>
      <c r="FAK16"/>
      <c r="FAL16"/>
      <c r="FAM16"/>
      <c r="FAN16"/>
      <c r="FAO16"/>
      <c r="FAP16"/>
      <c r="FAQ16"/>
      <c r="FAR16"/>
      <c r="FAS16"/>
      <c r="FAT16"/>
      <c r="FAU16"/>
      <c r="FAV16"/>
      <c r="FAW16"/>
      <c r="FAX16"/>
      <c r="FAY16"/>
      <c r="FAZ16"/>
      <c r="FBA16"/>
      <c r="FBB16"/>
      <c r="FBC16"/>
      <c r="FBD16"/>
      <c r="FBE16"/>
      <c r="FBF16"/>
      <c r="FBG16"/>
      <c r="FBH16"/>
      <c r="FBI16"/>
      <c r="FBJ16"/>
      <c r="FBK16"/>
      <c r="FBL16"/>
      <c r="FBM16"/>
      <c r="FBN16"/>
      <c r="FBO16"/>
      <c r="FBP16"/>
      <c r="FBQ16"/>
      <c r="FBR16"/>
      <c r="FBS16"/>
      <c r="FBT16"/>
      <c r="FBU16"/>
      <c r="FBV16"/>
      <c r="FBW16"/>
      <c r="FBX16"/>
      <c r="FBY16"/>
      <c r="FBZ16"/>
      <c r="FCA16"/>
      <c r="FCB16"/>
      <c r="FCC16"/>
      <c r="FCD16"/>
      <c r="FCE16"/>
      <c r="FCF16"/>
      <c r="FCG16"/>
      <c r="FCH16"/>
      <c r="FCI16"/>
      <c r="FCJ16"/>
      <c r="FCK16"/>
      <c r="FCL16"/>
      <c r="FCM16"/>
      <c r="FCN16"/>
      <c r="FCO16"/>
      <c r="FCP16"/>
      <c r="FCQ16"/>
      <c r="FCR16"/>
      <c r="FCS16"/>
      <c r="FCT16"/>
      <c r="FCU16"/>
      <c r="FCV16"/>
      <c r="FCW16"/>
      <c r="FCX16"/>
      <c r="FCY16"/>
      <c r="FCZ16"/>
      <c r="FDA16"/>
      <c r="FDB16"/>
      <c r="FDC16"/>
      <c r="FDD16"/>
      <c r="FDE16"/>
      <c r="FDF16"/>
      <c r="FDG16"/>
      <c r="FDH16"/>
      <c r="FDI16"/>
      <c r="FDJ16"/>
      <c r="FDK16"/>
      <c r="FDL16"/>
      <c r="FDM16"/>
      <c r="FDN16"/>
      <c r="FDO16"/>
      <c r="FDP16"/>
      <c r="FDQ16"/>
      <c r="FDR16"/>
      <c r="FDS16"/>
      <c r="FDT16"/>
      <c r="FDU16"/>
      <c r="FDV16"/>
      <c r="FDW16"/>
      <c r="FDX16"/>
      <c r="FDY16"/>
      <c r="FDZ16"/>
      <c r="FEA16"/>
      <c r="FEB16"/>
      <c r="FEC16"/>
      <c r="FED16"/>
      <c r="FEE16"/>
      <c r="FEF16"/>
      <c r="FEG16"/>
      <c r="FEH16"/>
      <c r="FEI16"/>
      <c r="FEJ16"/>
      <c r="FEK16"/>
      <c r="FEL16"/>
      <c r="FEM16"/>
      <c r="FEN16"/>
      <c r="FEO16"/>
      <c r="FEP16"/>
      <c r="FEQ16"/>
      <c r="FER16"/>
      <c r="FES16"/>
      <c r="FET16"/>
      <c r="FEU16"/>
      <c r="FEV16"/>
      <c r="FEW16"/>
      <c r="FEX16"/>
      <c r="FEY16"/>
      <c r="FEZ16"/>
      <c r="FFA16"/>
      <c r="FFB16"/>
      <c r="FFC16"/>
      <c r="FFD16"/>
      <c r="FFE16"/>
      <c r="FFF16"/>
      <c r="FFG16"/>
      <c r="FFH16"/>
      <c r="FFI16"/>
      <c r="FFJ16"/>
      <c r="FFK16"/>
      <c r="FFL16"/>
      <c r="FFM16"/>
      <c r="FFN16"/>
      <c r="FFO16"/>
      <c r="FFP16"/>
      <c r="FFQ16"/>
      <c r="FFR16"/>
      <c r="FFS16"/>
      <c r="FFT16"/>
      <c r="FFU16"/>
      <c r="FFV16"/>
      <c r="FFW16"/>
      <c r="FFX16"/>
      <c r="FFY16"/>
      <c r="FFZ16"/>
      <c r="FGA16"/>
      <c r="FGB16"/>
      <c r="FGC16"/>
      <c r="FGD16"/>
      <c r="FGE16"/>
      <c r="FGF16"/>
      <c r="FGG16"/>
      <c r="FGH16"/>
      <c r="FGI16"/>
      <c r="FGJ16"/>
      <c r="FGK16"/>
      <c r="FGL16"/>
      <c r="FGM16"/>
      <c r="FGN16"/>
      <c r="FGO16"/>
      <c r="FGP16"/>
      <c r="FGQ16"/>
      <c r="FGR16"/>
      <c r="FGS16"/>
      <c r="FGT16"/>
      <c r="FGU16"/>
      <c r="FGV16"/>
      <c r="FGW16"/>
      <c r="FGX16"/>
      <c r="FGY16"/>
      <c r="FGZ16"/>
      <c r="FHA16"/>
      <c r="FHB16"/>
      <c r="FHC16"/>
      <c r="FHD16"/>
      <c r="FHE16"/>
      <c r="FHF16"/>
      <c r="FHG16"/>
      <c r="FHH16"/>
      <c r="FHI16"/>
      <c r="FHJ16"/>
      <c r="FHK16"/>
      <c r="FHL16"/>
      <c r="FHM16"/>
      <c r="FHN16"/>
      <c r="FHO16"/>
      <c r="FHP16"/>
      <c r="FHQ16"/>
      <c r="FHR16"/>
      <c r="FHS16"/>
      <c r="FHT16"/>
      <c r="FHU16"/>
      <c r="FHV16"/>
      <c r="FHW16"/>
      <c r="FHX16"/>
      <c r="FHY16"/>
      <c r="FHZ16"/>
      <c r="FIA16"/>
      <c r="FIB16"/>
      <c r="FIC16"/>
      <c r="FID16"/>
      <c r="FIE16"/>
      <c r="FIF16"/>
      <c r="FIG16"/>
      <c r="FIH16"/>
      <c r="FII16"/>
      <c r="FIJ16"/>
      <c r="FIK16"/>
      <c r="FIL16"/>
      <c r="FIM16"/>
      <c r="FIN16"/>
      <c r="FIO16"/>
      <c r="FIP16"/>
      <c r="FIQ16"/>
      <c r="FIR16"/>
      <c r="FIS16"/>
      <c r="FIT16"/>
      <c r="FIU16"/>
      <c r="FIV16"/>
      <c r="FIW16"/>
      <c r="FIX16"/>
      <c r="FIY16"/>
      <c r="FIZ16"/>
      <c r="FJA16"/>
      <c r="FJB16"/>
      <c r="FJC16"/>
      <c r="FJD16"/>
      <c r="FJE16"/>
      <c r="FJF16"/>
      <c r="FJG16"/>
      <c r="FJH16"/>
      <c r="FJI16"/>
      <c r="FJJ16"/>
      <c r="FJK16"/>
      <c r="FJL16"/>
      <c r="FJM16"/>
      <c r="FJN16"/>
      <c r="FJO16"/>
      <c r="FJP16"/>
      <c r="FJQ16"/>
      <c r="FJR16"/>
      <c r="FJS16"/>
      <c r="FJT16"/>
      <c r="FJU16"/>
      <c r="FJV16"/>
      <c r="FJW16"/>
      <c r="FJX16"/>
      <c r="FJY16"/>
      <c r="FJZ16"/>
      <c r="FKA16"/>
      <c r="FKB16"/>
      <c r="FKC16"/>
      <c r="FKD16"/>
      <c r="FKE16"/>
      <c r="FKF16"/>
      <c r="FKG16"/>
      <c r="FKH16"/>
      <c r="FKI16"/>
      <c r="FKJ16"/>
      <c r="FKK16"/>
      <c r="FKL16"/>
      <c r="FKM16"/>
      <c r="FKN16"/>
      <c r="FKO16"/>
      <c r="FKP16"/>
      <c r="FKQ16"/>
      <c r="FKR16"/>
      <c r="FKS16"/>
      <c r="FKT16"/>
      <c r="FKU16"/>
      <c r="FKV16"/>
      <c r="FKW16"/>
      <c r="FKX16"/>
      <c r="FKY16"/>
      <c r="FKZ16"/>
      <c r="FLA16"/>
      <c r="FLB16"/>
      <c r="FLC16"/>
      <c r="FLD16"/>
      <c r="FLE16"/>
      <c r="FLF16"/>
      <c r="FLG16"/>
      <c r="FLH16"/>
      <c r="FLI16"/>
      <c r="FLJ16"/>
      <c r="FLK16"/>
      <c r="FLL16"/>
      <c r="FLM16"/>
      <c r="FLN16"/>
      <c r="FLO16"/>
      <c r="FLP16"/>
      <c r="FLQ16"/>
      <c r="FLR16"/>
      <c r="FLS16"/>
      <c r="FLT16"/>
      <c r="FLU16"/>
      <c r="FLV16"/>
      <c r="FLW16"/>
      <c r="FLX16"/>
      <c r="FLY16"/>
      <c r="FLZ16"/>
      <c r="FMA16"/>
      <c r="FMB16"/>
      <c r="FMC16"/>
      <c r="FMD16"/>
      <c r="FME16"/>
      <c r="FMF16"/>
      <c r="FMG16"/>
      <c r="FMH16"/>
      <c r="FMI16"/>
      <c r="FMJ16"/>
      <c r="FMK16"/>
      <c r="FML16"/>
      <c r="FMM16"/>
      <c r="FMN16"/>
      <c r="FMO16"/>
      <c r="FMP16"/>
      <c r="FMQ16"/>
      <c r="FMR16"/>
      <c r="FMS16"/>
      <c r="FMT16"/>
      <c r="FMU16"/>
      <c r="FMV16"/>
      <c r="FMW16"/>
      <c r="FMX16"/>
      <c r="FMY16"/>
      <c r="FMZ16"/>
      <c r="FNA16"/>
      <c r="FNB16"/>
      <c r="FNC16"/>
      <c r="FND16"/>
      <c r="FNE16"/>
      <c r="FNF16"/>
      <c r="FNG16"/>
      <c r="FNH16"/>
      <c r="FNI16"/>
      <c r="FNJ16"/>
      <c r="FNK16"/>
      <c r="FNL16"/>
      <c r="FNM16"/>
      <c r="FNN16"/>
      <c r="FNO16"/>
      <c r="FNP16"/>
      <c r="FNQ16"/>
      <c r="FNR16"/>
      <c r="FNS16"/>
      <c r="FNT16"/>
      <c r="FNU16"/>
      <c r="FNV16"/>
      <c r="FNW16"/>
      <c r="FNX16"/>
      <c r="FNY16"/>
      <c r="FNZ16"/>
      <c r="FOA16"/>
      <c r="FOB16"/>
      <c r="FOC16"/>
      <c r="FOD16"/>
      <c r="FOE16"/>
      <c r="FOF16"/>
      <c r="FOG16"/>
      <c r="FOH16"/>
      <c r="FOI16"/>
      <c r="FOJ16"/>
      <c r="FOK16"/>
      <c r="FOL16"/>
      <c r="FOM16"/>
      <c r="FON16"/>
      <c r="FOO16"/>
      <c r="FOP16"/>
      <c r="FOQ16"/>
      <c r="FOR16"/>
      <c r="FOS16"/>
      <c r="FOT16"/>
      <c r="FOU16"/>
      <c r="FOV16"/>
      <c r="FOW16"/>
      <c r="FOX16"/>
      <c r="FOY16"/>
      <c r="FOZ16"/>
      <c r="FPA16"/>
      <c r="FPB16"/>
      <c r="FPC16"/>
      <c r="FPD16"/>
      <c r="FPE16"/>
      <c r="FPF16"/>
      <c r="FPG16"/>
      <c r="FPH16"/>
      <c r="FPI16"/>
      <c r="FPJ16"/>
      <c r="FPK16"/>
      <c r="FPL16"/>
      <c r="FPM16"/>
      <c r="FPN16"/>
      <c r="FPO16"/>
      <c r="FPP16"/>
      <c r="FPQ16"/>
      <c r="FPR16"/>
      <c r="FPS16"/>
      <c r="FPT16"/>
      <c r="FPU16"/>
      <c r="FPV16"/>
      <c r="FPW16"/>
      <c r="FPX16"/>
      <c r="FPY16"/>
      <c r="FPZ16"/>
      <c r="FQA16"/>
      <c r="FQB16"/>
      <c r="FQC16"/>
      <c r="FQD16"/>
      <c r="FQE16"/>
      <c r="FQF16"/>
      <c r="FQG16"/>
      <c r="FQH16"/>
      <c r="FQI16"/>
      <c r="FQJ16"/>
      <c r="FQK16"/>
      <c r="FQL16"/>
      <c r="FQM16"/>
      <c r="FQN16"/>
      <c r="FQO16"/>
      <c r="FQP16"/>
      <c r="FQQ16"/>
      <c r="FQR16"/>
      <c r="FQS16"/>
      <c r="FQT16"/>
      <c r="FQU16"/>
      <c r="FQV16"/>
      <c r="FQW16"/>
      <c r="FQX16"/>
      <c r="FQY16"/>
      <c r="FQZ16"/>
      <c r="FRA16"/>
      <c r="FRB16"/>
      <c r="FRC16"/>
      <c r="FRD16"/>
      <c r="FRE16"/>
      <c r="FRF16"/>
      <c r="FRG16"/>
      <c r="FRH16"/>
      <c r="FRI16"/>
      <c r="FRJ16"/>
      <c r="FRK16"/>
      <c r="FRL16"/>
      <c r="FRM16"/>
      <c r="FRN16"/>
      <c r="FRO16"/>
      <c r="FRP16"/>
      <c r="FRQ16"/>
      <c r="FRR16"/>
      <c r="FRS16"/>
      <c r="FRT16"/>
      <c r="FRU16"/>
      <c r="FRV16"/>
      <c r="FRW16"/>
      <c r="FRX16"/>
      <c r="FRY16"/>
      <c r="FRZ16"/>
      <c r="FSA16"/>
      <c r="FSB16"/>
      <c r="FSC16"/>
      <c r="FSD16"/>
      <c r="FSE16"/>
      <c r="FSF16"/>
      <c r="FSG16"/>
      <c r="FSH16"/>
      <c r="FSI16"/>
      <c r="FSJ16"/>
      <c r="FSK16"/>
      <c r="FSL16"/>
      <c r="FSM16"/>
      <c r="FSN16"/>
      <c r="FSO16"/>
      <c r="FSP16"/>
      <c r="FSQ16"/>
      <c r="FSR16"/>
      <c r="FSS16"/>
      <c r="FST16"/>
      <c r="FSU16"/>
      <c r="FSV16"/>
      <c r="FSW16"/>
      <c r="FSX16"/>
      <c r="FSY16"/>
      <c r="FSZ16"/>
      <c r="FTA16"/>
      <c r="FTB16"/>
      <c r="FTC16"/>
      <c r="FTD16"/>
      <c r="FTE16"/>
      <c r="FTF16"/>
      <c r="FTG16"/>
      <c r="FTH16"/>
      <c r="FTI16"/>
      <c r="FTJ16"/>
      <c r="FTK16"/>
      <c r="FTL16"/>
      <c r="FTM16"/>
      <c r="FTN16"/>
      <c r="FTO16"/>
      <c r="FTP16"/>
      <c r="FTQ16"/>
      <c r="FTR16"/>
      <c r="FTS16"/>
      <c r="FTT16"/>
      <c r="FTU16"/>
      <c r="FTV16"/>
      <c r="FTW16"/>
      <c r="FTX16"/>
      <c r="FTY16"/>
      <c r="FTZ16"/>
      <c r="FUA16"/>
      <c r="FUB16"/>
      <c r="FUC16"/>
      <c r="FUD16"/>
      <c r="FUE16"/>
      <c r="FUF16"/>
      <c r="FUG16"/>
      <c r="FUH16"/>
      <c r="FUI16"/>
      <c r="FUJ16"/>
      <c r="FUK16"/>
      <c r="FUL16"/>
      <c r="FUM16"/>
      <c r="FUN16"/>
      <c r="FUO16"/>
      <c r="FUP16"/>
      <c r="FUQ16"/>
      <c r="FUR16"/>
      <c r="FUS16"/>
      <c r="FUT16"/>
      <c r="FUU16"/>
      <c r="FUV16"/>
      <c r="FUW16"/>
      <c r="FUX16"/>
      <c r="FUY16"/>
      <c r="FUZ16"/>
      <c r="FVA16"/>
      <c r="FVB16"/>
      <c r="FVC16"/>
      <c r="FVD16"/>
      <c r="FVE16"/>
      <c r="FVF16"/>
      <c r="FVG16"/>
      <c r="FVH16"/>
      <c r="FVI16"/>
      <c r="FVJ16"/>
      <c r="FVK16"/>
      <c r="FVL16"/>
      <c r="FVM16"/>
      <c r="FVN16"/>
      <c r="FVO16"/>
      <c r="FVP16"/>
      <c r="FVQ16"/>
      <c r="FVR16"/>
      <c r="FVS16"/>
      <c r="FVT16"/>
      <c r="FVU16"/>
      <c r="FVV16"/>
      <c r="FVW16"/>
      <c r="FVX16"/>
      <c r="FVY16"/>
      <c r="FVZ16"/>
      <c r="FWA16"/>
      <c r="FWB16"/>
      <c r="FWC16"/>
      <c r="FWD16"/>
      <c r="FWE16"/>
      <c r="FWF16"/>
      <c r="FWG16"/>
      <c r="FWH16"/>
      <c r="FWI16"/>
      <c r="FWJ16"/>
      <c r="FWK16"/>
      <c r="FWL16"/>
      <c r="FWM16"/>
      <c r="FWN16"/>
      <c r="FWO16"/>
      <c r="FWP16"/>
      <c r="FWQ16"/>
      <c r="FWR16"/>
      <c r="FWS16"/>
      <c r="FWT16"/>
      <c r="FWU16"/>
      <c r="FWV16"/>
      <c r="FWW16"/>
      <c r="FWX16"/>
      <c r="FWY16"/>
      <c r="FWZ16"/>
      <c r="FXA16"/>
      <c r="FXB16"/>
      <c r="FXC16"/>
      <c r="FXD16"/>
      <c r="FXE16"/>
      <c r="FXF16"/>
      <c r="FXG16"/>
      <c r="FXH16"/>
      <c r="FXI16"/>
      <c r="FXJ16"/>
      <c r="FXK16"/>
      <c r="FXL16"/>
      <c r="FXM16"/>
      <c r="FXN16"/>
      <c r="FXO16"/>
      <c r="FXP16"/>
      <c r="FXQ16"/>
      <c r="FXR16"/>
      <c r="FXS16"/>
      <c r="FXT16"/>
      <c r="FXU16"/>
      <c r="FXV16"/>
      <c r="FXW16"/>
      <c r="FXX16"/>
      <c r="FXY16"/>
      <c r="FXZ16"/>
      <c r="FYA16"/>
      <c r="FYB16"/>
      <c r="FYC16"/>
      <c r="FYD16"/>
      <c r="FYE16"/>
      <c r="FYF16"/>
      <c r="FYG16"/>
      <c r="FYH16"/>
      <c r="FYI16"/>
      <c r="FYJ16"/>
      <c r="FYK16"/>
      <c r="FYL16"/>
      <c r="FYM16"/>
      <c r="FYN16"/>
      <c r="FYO16"/>
      <c r="FYP16"/>
      <c r="FYQ16"/>
      <c r="FYR16"/>
      <c r="FYS16"/>
      <c r="FYT16"/>
      <c r="FYU16"/>
      <c r="FYV16"/>
      <c r="FYW16"/>
      <c r="FYX16"/>
      <c r="FYY16"/>
      <c r="FYZ16"/>
      <c r="FZA16"/>
      <c r="FZB16"/>
      <c r="FZC16"/>
      <c r="FZD16"/>
      <c r="FZE16"/>
      <c r="FZF16"/>
      <c r="FZG16"/>
      <c r="FZH16"/>
      <c r="FZI16"/>
      <c r="FZJ16"/>
      <c r="FZK16"/>
      <c r="FZL16"/>
      <c r="FZM16"/>
      <c r="FZN16"/>
      <c r="FZO16"/>
      <c r="FZP16"/>
      <c r="FZQ16"/>
      <c r="FZR16"/>
      <c r="FZS16"/>
      <c r="FZT16"/>
      <c r="FZU16"/>
      <c r="FZV16"/>
      <c r="FZW16"/>
      <c r="FZX16"/>
      <c r="FZY16"/>
      <c r="FZZ16"/>
      <c r="GAA16"/>
      <c r="GAB16"/>
      <c r="GAC16"/>
      <c r="GAD16"/>
      <c r="GAE16"/>
      <c r="GAF16"/>
      <c r="GAG16"/>
      <c r="GAH16"/>
      <c r="GAI16"/>
      <c r="GAJ16"/>
      <c r="GAK16"/>
      <c r="GAL16"/>
      <c r="GAM16"/>
      <c r="GAN16"/>
      <c r="GAO16"/>
      <c r="GAP16"/>
      <c r="GAQ16"/>
      <c r="GAR16"/>
      <c r="GAS16"/>
      <c r="GAT16"/>
      <c r="GAU16"/>
      <c r="GAV16"/>
      <c r="GAW16"/>
      <c r="GAX16"/>
      <c r="GAY16"/>
      <c r="GAZ16"/>
      <c r="GBA16"/>
      <c r="GBB16"/>
      <c r="GBC16"/>
      <c r="GBD16"/>
      <c r="GBE16"/>
      <c r="GBF16"/>
      <c r="GBG16"/>
      <c r="GBH16"/>
      <c r="GBI16"/>
      <c r="GBJ16"/>
      <c r="GBK16"/>
      <c r="GBL16"/>
      <c r="GBM16"/>
      <c r="GBN16"/>
      <c r="GBO16"/>
      <c r="GBP16"/>
      <c r="GBQ16"/>
      <c r="GBR16"/>
      <c r="GBS16"/>
      <c r="GBT16"/>
      <c r="GBU16"/>
      <c r="GBV16"/>
      <c r="GBW16"/>
      <c r="GBX16"/>
      <c r="GBY16"/>
      <c r="GBZ16"/>
      <c r="GCA16"/>
      <c r="GCB16"/>
      <c r="GCC16"/>
      <c r="GCD16"/>
      <c r="GCE16"/>
      <c r="GCF16"/>
      <c r="GCG16"/>
      <c r="GCH16"/>
      <c r="GCI16"/>
      <c r="GCJ16"/>
      <c r="GCK16"/>
      <c r="GCL16"/>
      <c r="GCM16"/>
      <c r="GCN16"/>
      <c r="GCO16"/>
      <c r="GCP16"/>
      <c r="GCQ16"/>
      <c r="GCR16"/>
      <c r="GCS16"/>
      <c r="GCT16"/>
      <c r="GCU16"/>
      <c r="GCV16"/>
      <c r="GCW16"/>
      <c r="GCX16"/>
      <c r="GCY16"/>
      <c r="GCZ16"/>
      <c r="GDA16"/>
      <c r="GDB16"/>
      <c r="GDC16"/>
      <c r="GDD16"/>
      <c r="GDE16"/>
      <c r="GDF16"/>
      <c r="GDG16"/>
      <c r="GDH16"/>
      <c r="GDI16"/>
      <c r="GDJ16"/>
      <c r="GDK16"/>
      <c r="GDL16"/>
      <c r="GDM16"/>
      <c r="GDN16"/>
      <c r="GDO16"/>
      <c r="GDP16"/>
      <c r="GDQ16"/>
      <c r="GDR16"/>
      <c r="GDS16"/>
      <c r="GDT16"/>
      <c r="GDU16"/>
      <c r="GDV16"/>
      <c r="GDW16"/>
      <c r="GDX16"/>
      <c r="GDY16"/>
      <c r="GDZ16"/>
      <c r="GEA16"/>
      <c r="GEB16"/>
      <c r="GEC16"/>
      <c r="GED16"/>
      <c r="GEE16"/>
      <c r="GEF16"/>
      <c r="GEG16"/>
      <c r="GEH16"/>
      <c r="GEI16"/>
      <c r="GEJ16"/>
      <c r="GEK16"/>
      <c r="GEL16"/>
      <c r="GEM16"/>
      <c r="GEN16"/>
      <c r="GEO16"/>
      <c r="GEP16"/>
      <c r="GEQ16"/>
      <c r="GER16"/>
      <c r="GES16"/>
      <c r="GET16"/>
      <c r="GEU16"/>
      <c r="GEV16"/>
      <c r="GEW16"/>
      <c r="GEX16"/>
      <c r="GEY16"/>
      <c r="GEZ16"/>
      <c r="GFA16"/>
      <c r="GFB16"/>
      <c r="GFC16"/>
      <c r="GFD16"/>
      <c r="GFE16"/>
      <c r="GFF16"/>
      <c r="GFG16"/>
      <c r="GFH16"/>
      <c r="GFI16"/>
      <c r="GFJ16"/>
      <c r="GFK16"/>
      <c r="GFL16"/>
      <c r="GFM16"/>
      <c r="GFN16"/>
      <c r="GFO16"/>
      <c r="GFP16"/>
      <c r="GFQ16"/>
      <c r="GFR16"/>
      <c r="GFS16"/>
      <c r="GFT16"/>
      <c r="GFU16"/>
      <c r="GFV16"/>
      <c r="GFW16"/>
      <c r="GFX16"/>
      <c r="GFY16"/>
      <c r="GFZ16"/>
      <c r="GGA16"/>
      <c r="GGB16"/>
      <c r="GGC16"/>
      <c r="GGD16"/>
      <c r="GGE16"/>
      <c r="GGF16"/>
      <c r="GGG16"/>
      <c r="GGH16"/>
      <c r="GGI16"/>
      <c r="GGJ16"/>
      <c r="GGK16"/>
      <c r="GGL16"/>
      <c r="GGM16"/>
      <c r="GGN16"/>
      <c r="GGO16"/>
      <c r="GGP16"/>
      <c r="GGQ16"/>
      <c r="GGR16"/>
      <c r="GGS16"/>
      <c r="GGT16"/>
      <c r="GGU16"/>
      <c r="GGV16"/>
      <c r="GGW16"/>
      <c r="GGX16"/>
      <c r="GGY16"/>
      <c r="GGZ16"/>
      <c r="GHA16"/>
      <c r="GHB16"/>
      <c r="GHC16"/>
      <c r="GHD16"/>
      <c r="GHE16"/>
      <c r="GHF16"/>
      <c r="GHG16"/>
      <c r="GHH16"/>
      <c r="GHI16"/>
      <c r="GHJ16"/>
      <c r="GHK16"/>
      <c r="GHL16"/>
      <c r="GHM16"/>
      <c r="GHN16"/>
      <c r="GHO16"/>
      <c r="GHP16"/>
      <c r="GHQ16"/>
      <c r="GHR16"/>
      <c r="GHS16"/>
      <c r="GHT16"/>
      <c r="GHU16"/>
      <c r="GHV16"/>
      <c r="GHW16"/>
      <c r="GHX16"/>
      <c r="GHY16"/>
      <c r="GHZ16"/>
      <c r="GIA16"/>
      <c r="GIB16"/>
      <c r="GIC16"/>
      <c r="GID16"/>
      <c r="GIE16"/>
      <c r="GIF16"/>
      <c r="GIG16"/>
      <c r="GIH16"/>
      <c r="GII16"/>
      <c r="GIJ16"/>
      <c r="GIK16"/>
      <c r="GIL16"/>
      <c r="GIM16"/>
      <c r="GIN16"/>
      <c r="GIO16"/>
      <c r="GIP16"/>
      <c r="GIQ16"/>
      <c r="GIR16"/>
      <c r="GIS16"/>
      <c r="GIT16"/>
      <c r="GIU16"/>
      <c r="GIV16"/>
      <c r="GIW16"/>
      <c r="GIX16"/>
      <c r="GIY16"/>
      <c r="GIZ16"/>
      <c r="GJA16"/>
      <c r="GJB16"/>
      <c r="GJC16"/>
      <c r="GJD16"/>
      <c r="GJE16"/>
      <c r="GJF16"/>
      <c r="GJG16"/>
      <c r="GJH16"/>
      <c r="GJI16"/>
      <c r="GJJ16"/>
      <c r="GJK16"/>
      <c r="GJL16"/>
      <c r="GJM16"/>
      <c r="GJN16"/>
      <c r="GJO16"/>
      <c r="GJP16"/>
      <c r="GJQ16"/>
      <c r="GJR16"/>
      <c r="GJS16"/>
      <c r="GJT16"/>
      <c r="GJU16"/>
      <c r="GJV16"/>
      <c r="GJW16"/>
      <c r="GJX16"/>
      <c r="GJY16"/>
      <c r="GJZ16"/>
      <c r="GKA16"/>
      <c r="GKB16"/>
      <c r="GKC16"/>
      <c r="GKD16"/>
      <c r="GKE16"/>
      <c r="GKF16"/>
      <c r="GKG16"/>
      <c r="GKH16"/>
      <c r="GKI16"/>
      <c r="GKJ16"/>
      <c r="GKK16"/>
      <c r="GKL16"/>
      <c r="GKM16"/>
      <c r="GKN16"/>
      <c r="GKO16"/>
      <c r="GKP16"/>
      <c r="GKQ16"/>
      <c r="GKR16"/>
      <c r="GKS16"/>
      <c r="GKT16"/>
      <c r="GKU16"/>
      <c r="GKV16"/>
      <c r="GKW16"/>
      <c r="GKX16"/>
      <c r="GKY16"/>
      <c r="GKZ16"/>
      <c r="GLA16"/>
      <c r="GLB16"/>
      <c r="GLC16"/>
      <c r="GLD16"/>
      <c r="GLE16"/>
      <c r="GLF16"/>
      <c r="GLG16"/>
      <c r="GLH16"/>
      <c r="GLI16"/>
      <c r="GLJ16"/>
      <c r="GLK16"/>
      <c r="GLL16"/>
      <c r="GLM16"/>
      <c r="GLN16"/>
      <c r="GLO16"/>
      <c r="GLP16"/>
      <c r="GLQ16"/>
      <c r="GLR16"/>
      <c r="GLS16"/>
      <c r="GLT16"/>
      <c r="GLU16"/>
      <c r="GLV16"/>
      <c r="GLW16"/>
      <c r="GLX16"/>
      <c r="GLY16"/>
      <c r="GLZ16"/>
      <c r="GMA16"/>
      <c r="GMB16"/>
      <c r="GMC16"/>
      <c r="GMD16"/>
      <c r="GME16"/>
      <c r="GMF16"/>
      <c r="GMG16"/>
      <c r="GMH16"/>
      <c r="GMI16"/>
      <c r="GMJ16"/>
      <c r="GMK16"/>
      <c r="GML16"/>
      <c r="GMM16"/>
      <c r="GMN16"/>
      <c r="GMO16"/>
      <c r="GMP16"/>
      <c r="GMQ16"/>
      <c r="GMR16"/>
      <c r="GMS16"/>
      <c r="GMT16"/>
      <c r="GMU16"/>
      <c r="GMV16"/>
      <c r="GMW16"/>
      <c r="GMX16"/>
      <c r="GMY16"/>
      <c r="GMZ16"/>
      <c r="GNA16"/>
      <c r="GNB16"/>
      <c r="GNC16"/>
      <c r="GND16"/>
      <c r="GNE16"/>
      <c r="GNF16"/>
      <c r="GNG16"/>
      <c r="GNH16"/>
      <c r="GNI16"/>
      <c r="GNJ16"/>
      <c r="GNK16"/>
      <c r="GNL16"/>
      <c r="GNM16"/>
      <c r="GNN16"/>
      <c r="GNO16"/>
      <c r="GNP16"/>
      <c r="GNQ16"/>
      <c r="GNR16"/>
      <c r="GNS16"/>
      <c r="GNT16"/>
      <c r="GNU16"/>
      <c r="GNV16"/>
      <c r="GNW16"/>
      <c r="GNX16"/>
      <c r="GNY16"/>
      <c r="GNZ16"/>
      <c r="GOA16"/>
      <c r="GOB16"/>
      <c r="GOC16"/>
      <c r="GOD16"/>
      <c r="GOE16"/>
      <c r="GOF16"/>
      <c r="GOG16"/>
      <c r="GOH16"/>
      <c r="GOI16"/>
      <c r="GOJ16"/>
      <c r="GOK16"/>
      <c r="GOL16"/>
      <c r="GOM16"/>
      <c r="GON16"/>
      <c r="GOO16"/>
      <c r="GOP16"/>
      <c r="GOQ16"/>
      <c r="GOR16"/>
      <c r="GOS16"/>
      <c r="GOT16"/>
      <c r="GOU16"/>
      <c r="GOV16"/>
      <c r="GOW16"/>
      <c r="GOX16"/>
      <c r="GOY16"/>
      <c r="GOZ16"/>
      <c r="GPA16"/>
      <c r="GPB16"/>
      <c r="GPC16"/>
      <c r="GPD16"/>
      <c r="GPE16"/>
      <c r="GPF16"/>
      <c r="GPG16"/>
      <c r="GPH16"/>
      <c r="GPI16"/>
      <c r="GPJ16"/>
      <c r="GPK16"/>
      <c r="GPL16"/>
      <c r="GPM16"/>
      <c r="GPN16"/>
      <c r="GPO16"/>
      <c r="GPP16"/>
      <c r="GPQ16"/>
      <c r="GPR16"/>
      <c r="GPS16"/>
      <c r="GPT16"/>
      <c r="GPU16"/>
      <c r="GPV16"/>
      <c r="GPW16"/>
      <c r="GPX16"/>
      <c r="GPY16"/>
      <c r="GPZ16"/>
      <c r="GQA16"/>
      <c r="GQB16"/>
      <c r="GQC16"/>
      <c r="GQD16"/>
      <c r="GQE16"/>
      <c r="GQF16"/>
      <c r="GQG16"/>
      <c r="GQH16"/>
      <c r="GQI16"/>
      <c r="GQJ16"/>
      <c r="GQK16"/>
      <c r="GQL16"/>
      <c r="GQM16"/>
      <c r="GQN16"/>
      <c r="GQO16"/>
      <c r="GQP16"/>
      <c r="GQQ16"/>
      <c r="GQR16"/>
      <c r="GQS16"/>
      <c r="GQT16"/>
      <c r="GQU16"/>
      <c r="GQV16"/>
      <c r="GQW16"/>
      <c r="GQX16"/>
      <c r="GQY16"/>
      <c r="GQZ16"/>
      <c r="GRA16"/>
      <c r="GRB16"/>
      <c r="GRC16"/>
      <c r="GRD16"/>
      <c r="GRE16"/>
      <c r="GRF16"/>
      <c r="GRG16"/>
      <c r="GRH16"/>
      <c r="GRI16"/>
      <c r="GRJ16"/>
      <c r="GRK16"/>
      <c r="GRL16"/>
      <c r="GRM16"/>
      <c r="GRN16"/>
      <c r="GRO16"/>
      <c r="GRP16"/>
      <c r="GRQ16"/>
      <c r="GRR16"/>
      <c r="GRS16"/>
      <c r="GRT16"/>
      <c r="GRU16"/>
      <c r="GRV16"/>
      <c r="GRW16"/>
      <c r="GRX16"/>
      <c r="GRY16"/>
      <c r="GRZ16"/>
      <c r="GSA16"/>
      <c r="GSB16"/>
      <c r="GSC16"/>
      <c r="GSD16"/>
      <c r="GSE16"/>
      <c r="GSF16"/>
      <c r="GSG16"/>
      <c r="GSH16"/>
      <c r="GSI16"/>
      <c r="GSJ16"/>
      <c r="GSK16"/>
      <c r="GSL16"/>
      <c r="GSM16"/>
      <c r="GSN16"/>
      <c r="GSO16"/>
      <c r="GSP16"/>
      <c r="GSQ16"/>
      <c r="GSR16"/>
      <c r="GSS16"/>
      <c r="GST16"/>
      <c r="GSU16"/>
      <c r="GSV16"/>
      <c r="GSW16"/>
      <c r="GSX16"/>
      <c r="GSY16"/>
      <c r="GSZ16"/>
      <c r="GTA16"/>
      <c r="GTB16"/>
      <c r="GTC16"/>
      <c r="GTD16"/>
      <c r="GTE16"/>
      <c r="GTF16"/>
      <c r="GTG16"/>
      <c r="GTH16"/>
      <c r="GTI16"/>
      <c r="GTJ16"/>
      <c r="GTK16"/>
      <c r="GTL16"/>
      <c r="GTM16"/>
      <c r="GTN16"/>
      <c r="GTO16"/>
      <c r="GTP16"/>
      <c r="GTQ16"/>
      <c r="GTR16"/>
      <c r="GTS16"/>
      <c r="GTT16"/>
      <c r="GTU16"/>
      <c r="GTV16"/>
      <c r="GTW16"/>
      <c r="GTX16"/>
      <c r="GTY16"/>
      <c r="GTZ16"/>
      <c r="GUA16"/>
      <c r="GUB16"/>
      <c r="GUC16"/>
      <c r="GUD16"/>
      <c r="GUE16"/>
      <c r="GUF16"/>
      <c r="GUG16"/>
      <c r="GUH16"/>
      <c r="GUI16"/>
      <c r="GUJ16"/>
      <c r="GUK16"/>
      <c r="GUL16"/>
      <c r="GUM16"/>
      <c r="GUN16"/>
      <c r="GUO16"/>
      <c r="GUP16"/>
      <c r="GUQ16"/>
      <c r="GUR16"/>
      <c r="GUS16"/>
      <c r="GUT16"/>
      <c r="GUU16"/>
      <c r="GUV16"/>
      <c r="GUW16"/>
      <c r="GUX16"/>
      <c r="GUY16"/>
      <c r="GUZ16"/>
      <c r="GVA16"/>
      <c r="GVB16"/>
      <c r="GVC16"/>
      <c r="GVD16"/>
      <c r="GVE16"/>
      <c r="GVF16"/>
      <c r="GVG16"/>
      <c r="GVH16"/>
      <c r="GVI16"/>
      <c r="GVJ16"/>
      <c r="GVK16"/>
      <c r="GVL16"/>
      <c r="GVM16"/>
      <c r="GVN16"/>
      <c r="GVO16"/>
      <c r="GVP16"/>
      <c r="GVQ16"/>
      <c r="GVR16"/>
      <c r="GVS16"/>
      <c r="GVT16"/>
      <c r="GVU16"/>
      <c r="GVV16"/>
      <c r="GVW16"/>
      <c r="GVX16"/>
      <c r="GVY16"/>
      <c r="GVZ16"/>
      <c r="GWA16"/>
      <c r="GWB16"/>
      <c r="GWC16"/>
      <c r="GWD16"/>
      <c r="GWE16"/>
      <c r="GWF16"/>
      <c r="GWG16"/>
      <c r="GWH16"/>
      <c r="GWI16"/>
      <c r="GWJ16"/>
      <c r="GWK16"/>
      <c r="GWL16"/>
      <c r="GWM16"/>
      <c r="GWN16"/>
      <c r="GWO16"/>
      <c r="GWP16"/>
      <c r="GWQ16"/>
      <c r="GWR16"/>
      <c r="GWS16"/>
      <c r="GWT16"/>
      <c r="GWU16"/>
      <c r="GWV16"/>
      <c r="GWW16"/>
      <c r="GWX16"/>
      <c r="GWY16"/>
      <c r="GWZ16"/>
      <c r="GXA16"/>
      <c r="GXB16"/>
      <c r="GXC16"/>
      <c r="GXD16"/>
      <c r="GXE16"/>
      <c r="GXF16"/>
      <c r="GXG16"/>
      <c r="GXH16"/>
      <c r="GXI16"/>
      <c r="GXJ16"/>
      <c r="GXK16"/>
      <c r="GXL16"/>
      <c r="GXM16"/>
      <c r="GXN16"/>
      <c r="GXO16"/>
      <c r="GXP16"/>
      <c r="GXQ16"/>
      <c r="GXR16"/>
      <c r="GXS16"/>
      <c r="GXT16"/>
      <c r="GXU16"/>
      <c r="GXV16"/>
      <c r="GXW16"/>
      <c r="GXX16"/>
      <c r="GXY16"/>
      <c r="GXZ16"/>
      <c r="GYA16"/>
      <c r="GYB16"/>
      <c r="GYC16"/>
      <c r="GYD16"/>
      <c r="GYE16"/>
      <c r="GYF16"/>
      <c r="GYG16"/>
      <c r="GYH16"/>
      <c r="GYI16"/>
      <c r="GYJ16"/>
      <c r="GYK16"/>
      <c r="GYL16"/>
      <c r="GYM16"/>
      <c r="GYN16"/>
      <c r="GYO16"/>
      <c r="GYP16"/>
      <c r="GYQ16"/>
      <c r="GYR16"/>
      <c r="GYS16"/>
      <c r="GYT16"/>
      <c r="GYU16"/>
      <c r="GYV16"/>
      <c r="GYW16"/>
      <c r="GYX16"/>
      <c r="GYY16"/>
      <c r="GYZ16"/>
      <c r="GZA16"/>
      <c r="GZB16"/>
      <c r="GZC16"/>
      <c r="GZD16"/>
      <c r="GZE16"/>
      <c r="GZF16"/>
      <c r="GZG16"/>
      <c r="GZH16"/>
      <c r="GZI16"/>
      <c r="GZJ16"/>
      <c r="GZK16"/>
      <c r="GZL16"/>
      <c r="GZM16"/>
      <c r="GZN16"/>
      <c r="GZO16"/>
      <c r="GZP16"/>
      <c r="GZQ16"/>
      <c r="GZR16"/>
      <c r="GZS16"/>
      <c r="GZT16"/>
      <c r="GZU16"/>
      <c r="GZV16"/>
      <c r="GZW16"/>
      <c r="GZX16"/>
      <c r="GZY16"/>
      <c r="GZZ16"/>
      <c r="HAA16"/>
      <c r="HAB16"/>
      <c r="HAC16"/>
      <c r="HAD16"/>
      <c r="HAE16"/>
      <c r="HAF16"/>
      <c r="HAG16"/>
      <c r="HAH16"/>
      <c r="HAI16"/>
      <c r="HAJ16"/>
      <c r="HAK16"/>
      <c r="HAL16"/>
      <c r="HAM16"/>
      <c r="HAN16"/>
      <c r="HAO16"/>
      <c r="HAP16"/>
      <c r="HAQ16"/>
      <c r="HAR16"/>
      <c r="HAS16"/>
      <c r="HAT16"/>
      <c r="HAU16"/>
      <c r="HAV16"/>
      <c r="HAW16"/>
      <c r="HAX16"/>
      <c r="HAY16"/>
      <c r="HAZ16"/>
      <c r="HBA16"/>
      <c r="HBB16"/>
      <c r="HBC16"/>
      <c r="HBD16"/>
      <c r="HBE16"/>
      <c r="HBF16"/>
      <c r="HBG16"/>
      <c r="HBH16"/>
      <c r="HBI16"/>
      <c r="HBJ16"/>
      <c r="HBK16"/>
      <c r="HBL16"/>
      <c r="HBM16"/>
      <c r="HBN16"/>
      <c r="HBO16"/>
      <c r="HBP16"/>
      <c r="HBQ16"/>
      <c r="HBR16"/>
      <c r="HBS16"/>
      <c r="HBT16"/>
      <c r="HBU16"/>
      <c r="HBV16"/>
      <c r="HBW16"/>
      <c r="HBX16"/>
      <c r="HBY16"/>
      <c r="HBZ16"/>
      <c r="HCA16"/>
      <c r="HCB16"/>
      <c r="HCC16"/>
      <c r="HCD16"/>
      <c r="HCE16"/>
      <c r="HCF16"/>
      <c r="HCG16"/>
      <c r="HCH16"/>
      <c r="HCI16"/>
      <c r="HCJ16"/>
      <c r="HCK16"/>
      <c r="HCL16"/>
      <c r="HCM16"/>
      <c r="HCN16"/>
      <c r="HCO16"/>
      <c r="HCP16"/>
      <c r="HCQ16"/>
      <c r="HCR16"/>
      <c r="HCS16"/>
      <c r="HCT16"/>
      <c r="HCU16"/>
      <c r="HCV16"/>
      <c r="HCW16"/>
      <c r="HCX16"/>
      <c r="HCY16"/>
      <c r="HCZ16"/>
      <c r="HDA16"/>
      <c r="HDB16"/>
      <c r="HDC16"/>
      <c r="HDD16"/>
      <c r="HDE16"/>
      <c r="HDF16"/>
      <c r="HDG16"/>
      <c r="HDH16"/>
      <c r="HDI16"/>
      <c r="HDJ16"/>
      <c r="HDK16"/>
      <c r="HDL16"/>
      <c r="HDM16"/>
      <c r="HDN16"/>
      <c r="HDO16"/>
      <c r="HDP16"/>
      <c r="HDQ16"/>
      <c r="HDR16"/>
      <c r="HDS16"/>
      <c r="HDT16"/>
      <c r="HDU16"/>
      <c r="HDV16"/>
      <c r="HDW16"/>
      <c r="HDX16"/>
      <c r="HDY16"/>
      <c r="HDZ16"/>
      <c r="HEA16"/>
      <c r="HEB16"/>
      <c r="HEC16"/>
      <c r="HED16"/>
      <c r="HEE16"/>
      <c r="HEF16"/>
      <c r="HEG16"/>
      <c r="HEH16"/>
      <c r="HEI16"/>
      <c r="HEJ16"/>
      <c r="HEK16"/>
      <c r="HEL16"/>
      <c r="HEM16"/>
      <c r="HEN16"/>
      <c r="HEO16"/>
      <c r="HEP16"/>
      <c r="HEQ16"/>
      <c r="HER16"/>
      <c r="HES16"/>
      <c r="HET16"/>
      <c r="HEU16"/>
      <c r="HEV16"/>
      <c r="HEW16"/>
      <c r="HEX16"/>
      <c r="HEY16"/>
      <c r="HEZ16"/>
      <c r="HFA16"/>
      <c r="HFB16"/>
      <c r="HFC16"/>
      <c r="HFD16"/>
      <c r="HFE16"/>
      <c r="HFF16"/>
      <c r="HFG16"/>
      <c r="HFH16"/>
      <c r="HFI16"/>
      <c r="HFJ16"/>
      <c r="HFK16"/>
      <c r="HFL16"/>
      <c r="HFM16"/>
      <c r="HFN16"/>
      <c r="HFO16"/>
      <c r="HFP16"/>
      <c r="HFQ16"/>
      <c r="HFR16"/>
      <c r="HFS16"/>
      <c r="HFT16"/>
      <c r="HFU16"/>
      <c r="HFV16"/>
      <c r="HFW16"/>
      <c r="HFX16"/>
      <c r="HFY16"/>
      <c r="HFZ16"/>
      <c r="HGA16"/>
      <c r="HGB16"/>
      <c r="HGC16"/>
      <c r="HGD16"/>
      <c r="HGE16"/>
      <c r="HGF16"/>
      <c r="HGG16"/>
      <c r="HGH16"/>
      <c r="HGI16"/>
      <c r="HGJ16"/>
      <c r="HGK16"/>
      <c r="HGL16"/>
      <c r="HGM16"/>
      <c r="HGN16"/>
      <c r="HGO16"/>
      <c r="HGP16"/>
      <c r="HGQ16"/>
      <c r="HGR16"/>
      <c r="HGS16"/>
      <c r="HGT16"/>
      <c r="HGU16"/>
      <c r="HGV16"/>
      <c r="HGW16"/>
      <c r="HGX16"/>
      <c r="HGY16"/>
      <c r="HGZ16"/>
      <c r="HHA16"/>
      <c r="HHB16"/>
      <c r="HHC16"/>
      <c r="HHD16"/>
      <c r="HHE16"/>
      <c r="HHF16"/>
      <c r="HHG16"/>
      <c r="HHH16"/>
      <c r="HHI16"/>
      <c r="HHJ16"/>
      <c r="HHK16"/>
      <c r="HHL16"/>
      <c r="HHM16"/>
      <c r="HHN16"/>
      <c r="HHO16"/>
      <c r="HHP16"/>
      <c r="HHQ16"/>
      <c r="HHR16"/>
      <c r="HHS16"/>
      <c r="HHT16"/>
      <c r="HHU16"/>
      <c r="HHV16"/>
      <c r="HHW16"/>
      <c r="HHX16"/>
      <c r="HHY16"/>
      <c r="HHZ16"/>
      <c r="HIA16"/>
      <c r="HIB16"/>
      <c r="HIC16"/>
      <c r="HID16"/>
      <c r="HIE16"/>
      <c r="HIF16"/>
      <c r="HIG16"/>
      <c r="HIH16"/>
      <c r="HII16"/>
      <c r="HIJ16"/>
      <c r="HIK16"/>
      <c r="HIL16"/>
      <c r="HIM16"/>
      <c r="HIN16"/>
      <c r="HIO16"/>
      <c r="HIP16"/>
      <c r="HIQ16"/>
      <c r="HIR16"/>
      <c r="HIS16"/>
      <c r="HIT16"/>
      <c r="HIU16"/>
      <c r="HIV16"/>
      <c r="HIW16"/>
      <c r="HIX16"/>
      <c r="HIY16"/>
      <c r="HIZ16"/>
      <c r="HJA16"/>
      <c r="HJB16"/>
      <c r="HJC16"/>
      <c r="HJD16"/>
      <c r="HJE16"/>
      <c r="HJF16"/>
      <c r="HJG16"/>
      <c r="HJH16"/>
      <c r="HJI16"/>
      <c r="HJJ16"/>
      <c r="HJK16"/>
      <c r="HJL16"/>
      <c r="HJM16"/>
      <c r="HJN16"/>
      <c r="HJO16"/>
      <c r="HJP16"/>
      <c r="HJQ16"/>
      <c r="HJR16"/>
      <c r="HJS16"/>
      <c r="HJT16"/>
      <c r="HJU16"/>
      <c r="HJV16"/>
      <c r="HJW16"/>
      <c r="HJX16"/>
      <c r="HJY16"/>
      <c r="HJZ16"/>
      <c r="HKA16"/>
      <c r="HKB16"/>
      <c r="HKC16"/>
      <c r="HKD16"/>
      <c r="HKE16"/>
      <c r="HKF16"/>
      <c r="HKG16"/>
      <c r="HKH16"/>
      <c r="HKI16"/>
      <c r="HKJ16"/>
      <c r="HKK16"/>
      <c r="HKL16"/>
      <c r="HKM16"/>
      <c r="HKN16"/>
      <c r="HKO16"/>
      <c r="HKP16"/>
      <c r="HKQ16"/>
      <c r="HKR16"/>
      <c r="HKS16"/>
      <c r="HKT16"/>
      <c r="HKU16"/>
      <c r="HKV16"/>
      <c r="HKW16"/>
      <c r="HKX16"/>
      <c r="HKY16"/>
      <c r="HKZ16"/>
      <c r="HLA16"/>
      <c r="HLB16"/>
      <c r="HLC16"/>
      <c r="HLD16"/>
      <c r="HLE16"/>
      <c r="HLF16"/>
      <c r="HLG16"/>
      <c r="HLH16"/>
      <c r="HLI16"/>
      <c r="HLJ16"/>
      <c r="HLK16"/>
      <c r="HLL16"/>
      <c r="HLM16"/>
      <c r="HLN16"/>
      <c r="HLO16"/>
      <c r="HLP16"/>
      <c r="HLQ16"/>
      <c r="HLR16"/>
      <c r="HLS16"/>
      <c r="HLT16"/>
      <c r="HLU16"/>
      <c r="HLV16"/>
      <c r="HLW16"/>
      <c r="HLX16"/>
      <c r="HLY16"/>
      <c r="HLZ16"/>
      <c r="HMA16"/>
      <c r="HMB16"/>
      <c r="HMC16"/>
      <c r="HMD16"/>
      <c r="HME16"/>
      <c r="HMF16"/>
      <c r="HMG16"/>
      <c r="HMH16"/>
      <c r="HMI16"/>
      <c r="HMJ16"/>
      <c r="HMK16"/>
      <c r="HML16"/>
      <c r="HMM16"/>
      <c r="HMN16"/>
      <c r="HMO16"/>
      <c r="HMP16"/>
      <c r="HMQ16"/>
      <c r="HMR16"/>
      <c r="HMS16"/>
      <c r="HMT16"/>
      <c r="HMU16"/>
      <c r="HMV16"/>
      <c r="HMW16"/>
      <c r="HMX16"/>
      <c r="HMY16"/>
      <c r="HMZ16"/>
      <c r="HNA16"/>
      <c r="HNB16"/>
      <c r="HNC16"/>
      <c r="HND16"/>
      <c r="HNE16"/>
      <c r="HNF16"/>
      <c r="HNG16"/>
      <c r="HNH16"/>
      <c r="HNI16"/>
      <c r="HNJ16"/>
      <c r="HNK16"/>
      <c r="HNL16"/>
      <c r="HNM16"/>
      <c r="HNN16"/>
      <c r="HNO16"/>
      <c r="HNP16"/>
      <c r="HNQ16"/>
      <c r="HNR16"/>
      <c r="HNS16"/>
      <c r="HNT16"/>
      <c r="HNU16"/>
      <c r="HNV16"/>
      <c r="HNW16"/>
      <c r="HNX16"/>
      <c r="HNY16"/>
      <c r="HNZ16"/>
      <c r="HOA16"/>
      <c r="HOB16"/>
      <c r="HOC16"/>
      <c r="HOD16"/>
      <c r="HOE16"/>
      <c r="HOF16"/>
      <c r="HOG16"/>
      <c r="HOH16"/>
      <c r="HOI16"/>
      <c r="HOJ16"/>
      <c r="HOK16"/>
      <c r="HOL16"/>
      <c r="HOM16"/>
      <c r="HON16"/>
      <c r="HOO16"/>
      <c r="HOP16"/>
      <c r="HOQ16"/>
      <c r="HOR16"/>
      <c r="HOS16"/>
      <c r="HOT16"/>
      <c r="HOU16"/>
      <c r="HOV16"/>
      <c r="HOW16"/>
      <c r="HOX16"/>
      <c r="HOY16"/>
      <c r="HOZ16"/>
      <c r="HPA16"/>
      <c r="HPB16"/>
      <c r="HPC16"/>
      <c r="HPD16"/>
      <c r="HPE16"/>
      <c r="HPF16"/>
      <c r="HPG16"/>
      <c r="HPH16"/>
      <c r="HPI16"/>
      <c r="HPJ16"/>
      <c r="HPK16"/>
      <c r="HPL16"/>
      <c r="HPM16"/>
      <c r="HPN16"/>
      <c r="HPO16"/>
      <c r="HPP16"/>
      <c r="HPQ16"/>
      <c r="HPR16"/>
      <c r="HPS16"/>
      <c r="HPT16"/>
      <c r="HPU16"/>
      <c r="HPV16"/>
      <c r="HPW16"/>
      <c r="HPX16"/>
      <c r="HPY16"/>
      <c r="HPZ16"/>
      <c r="HQA16"/>
      <c r="HQB16"/>
      <c r="HQC16"/>
      <c r="HQD16"/>
      <c r="HQE16"/>
      <c r="HQF16"/>
      <c r="HQG16"/>
      <c r="HQH16"/>
      <c r="HQI16"/>
      <c r="HQJ16"/>
      <c r="HQK16"/>
      <c r="HQL16"/>
      <c r="HQM16"/>
      <c r="HQN16"/>
      <c r="HQO16"/>
      <c r="HQP16"/>
      <c r="HQQ16"/>
      <c r="HQR16"/>
      <c r="HQS16"/>
      <c r="HQT16"/>
      <c r="HQU16"/>
      <c r="HQV16"/>
      <c r="HQW16"/>
      <c r="HQX16"/>
      <c r="HQY16"/>
      <c r="HQZ16"/>
      <c r="HRA16"/>
      <c r="HRB16"/>
      <c r="HRC16"/>
      <c r="HRD16"/>
      <c r="HRE16"/>
      <c r="HRF16"/>
      <c r="HRG16"/>
      <c r="HRH16"/>
      <c r="HRI16"/>
      <c r="HRJ16"/>
      <c r="HRK16"/>
      <c r="HRL16"/>
      <c r="HRM16"/>
      <c r="HRN16"/>
      <c r="HRO16"/>
      <c r="HRP16"/>
      <c r="HRQ16"/>
      <c r="HRR16"/>
      <c r="HRS16"/>
      <c r="HRT16"/>
      <c r="HRU16"/>
      <c r="HRV16"/>
      <c r="HRW16"/>
      <c r="HRX16"/>
      <c r="HRY16"/>
      <c r="HRZ16"/>
      <c r="HSA16"/>
      <c r="HSB16"/>
      <c r="HSC16"/>
      <c r="HSD16"/>
      <c r="HSE16"/>
      <c r="HSF16"/>
      <c r="HSG16"/>
      <c r="HSH16"/>
      <c r="HSI16"/>
      <c r="HSJ16"/>
      <c r="HSK16"/>
      <c r="HSL16"/>
      <c r="HSM16"/>
      <c r="HSN16"/>
      <c r="HSO16"/>
      <c r="HSP16"/>
      <c r="HSQ16"/>
      <c r="HSR16"/>
      <c r="HSS16"/>
      <c r="HST16"/>
      <c r="HSU16"/>
      <c r="HSV16"/>
      <c r="HSW16"/>
      <c r="HSX16"/>
      <c r="HSY16"/>
      <c r="HSZ16"/>
      <c r="HTA16"/>
      <c r="HTB16"/>
      <c r="HTC16"/>
      <c r="HTD16"/>
      <c r="HTE16"/>
      <c r="HTF16"/>
      <c r="HTG16"/>
      <c r="HTH16"/>
      <c r="HTI16"/>
      <c r="HTJ16"/>
      <c r="HTK16"/>
      <c r="HTL16"/>
      <c r="HTM16"/>
      <c r="HTN16"/>
      <c r="HTO16"/>
      <c r="HTP16"/>
      <c r="HTQ16"/>
      <c r="HTR16"/>
      <c r="HTS16"/>
      <c r="HTT16"/>
      <c r="HTU16"/>
      <c r="HTV16"/>
      <c r="HTW16"/>
      <c r="HTX16"/>
      <c r="HTY16"/>
      <c r="HTZ16"/>
      <c r="HUA16"/>
      <c r="HUB16"/>
      <c r="HUC16"/>
      <c r="HUD16"/>
      <c r="HUE16"/>
      <c r="HUF16"/>
      <c r="HUG16"/>
      <c r="HUH16"/>
      <c r="HUI16"/>
      <c r="HUJ16"/>
      <c r="HUK16"/>
      <c r="HUL16"/>
      <c r="HUM16"/>
      <c r="HUN16"/>
      <c r="HUO16"/>
      <c r="HUP16"/>
      <c r="HUQ16"/>
      <c r="HUR16"/>
      <c r="HUS16"/>
      <c r="HUT16"/>
      <c r="HUU16"/>
      <c r="HUV16"/>
      <c r="HUW16"/>
      <c r="HUX16"/>
      <c r="HUY16"/>
      <c r="HUZ16"/>
      <c r="HVA16"/>
      <c r="HVB16"/>
      <c r="HVC16"/>
      <c r="HVD16"/>
      <c r="HVE16"/>
      <c r="HVF16"/>
      <c r="HVG16"/>
      <c r="HVH16"/>
      <c r="HVI16"/>
      <c r="HVJ16"/>
      <c r="HVK16"/>
      <c r="HVL16"/>
      <c r="HVM16"/>
      <c r="HVN16"/>
      <c r="HVO16"/>
      <c r="HVP16"/>
      <c r="HVQ16"/>
      <c r="HVR16"/>
      <c r="HVS16"/>
      <c r="HVT16"/>
      <c r="HVU16"/>
      <c r="HVV16"/>
      <c r="HVW16"/>
      <c r="HVX16"/>
      <c r="HVY16"/>
      <c r="HVZ16"/>
      <c r="HWA16"/>
      <c r="HWB16"/>
      <c r="HWC16"/>
      <c r="HWD16"/>
      <c r="HWE16"/>
      <c r="HWF16"/>
      <c r="HWG16"/>
      <c r="HWH16"/>
      <c r="HWI16"/>
      <c r="HWJ16"/>
      <c r="HWK16"/>
      <c r="HWL16"/>
      <c r="HWM16"/>
      <c r="HWN16"/>
      <c r="HWO16"/>
      <c r="HWP16"/>
      <c r="HWQ16"/>
      <c r="HWR16"/>
      <c r="HWS16"/>
      <c r="HWT16"/>
      <c r="HWU16"/>
      <c r="HWV16"/>
      <c r="HWW16"/>
      <c r="HWX16"/>
      <c r="HWY16"/>
      <c r="HWZ16"/>
      <c r="HXA16"/>
      <c r="HXB16"/>
      <c r="HXC16"/>
      <c r="HXD16"/>
      <c r="HXE16"/>
      <c r="HXF16"/>
      <c r="HXG16"/>
      <c r="HXH16"/>
      <c r="HXI16"/>
      <c r="HXJ16"/>
      <c r="HXK16"/>
      <c r="HXL16"/>
      <c r="HXM16"/>
      <c r="HXN16"/>
      <c r="HXO16"/>
      <c r="HXP16"/>
      <c r="HXQ16"/>
      <c r="HXR16"/>
      <c r="HXS16"/>
      <c r="HXT16"/>
      <c r="HXU16"/>
      <c r="HXV16"/>
      <c r="HXW16"/>
      <c r="HXX16"/>
      <c r="HXY16"/>
      <c r="HXZ16"/>
      <c r="HYA16"/>
      <c r="HYB16"/>
      <c r="HYC16"/>
      <c r="HYD16"/>
      <c r="HYE16"/>
      <c r="HYF16"/>
      <c r="HYG16"/>
      <c r="HYH16"/>
      <c r="HYI16"/>
      <c r="HYJ16"/>
      <c r="HYK16"/>
      <c r="HYL16"/>
      <c r="HYM16"/>
      <c r="HYN16"/>
      <c r="HYO16"/>
      <c r="HYP16"/>
      <c r="HYQ16"/>
      <c r="HYR16"/>
      <c r="HYS16"/>
      <c r="HYT16"/>
      <c r="HYU16"/>
      <c r="HYV16"/>
      <c r="HYW16"/>
      <c r="HYX16"/>
      <c r="HYY16"/>
      <c r="HYZ16"/>
      <c r="HZA16"/>
      <c r="HZB16"/>
      <c r="HZC16"/>
      <c r="HZD16"/>
      <c r="HZE16"/>
      <c r="HZF16"/>
      <c r="HZG16"/>
      <c r="HZH16"/>
      <c r="HZI16"/>
      <c r="HZJ16"/>
      <c r="HZK16"/>
      <c r="HZL16"/>
      <c r="HZM16"/>
      <c r="HZN16"/>
      <c r="HZO16"/>
      <c r="HZP16"/>
      <c r="HZQ16"/>
      <c r="HZR16"/>
      <c r="HZS16"/>
      <c r="HZT16"/>
      <c r="HZU16"/>
      <c r="HZV16"/>
      <c r="HZW16"/>
      <c r="HZX16"/>
      <c r="HZY16"/>
      <c r="HZZ16"/>
      <c r="IAA16"/>
      <c r="IAB16"/>
      <c r="IAC16"/>
      <c r="IAD16"/>
      <c r="IAE16"/>
      <c r="IAF16"/>
      <c r="IAG16"/>
      <c r="IAH16"/>
      <c r="IAI16"/>
      <c r="IAJ16"/>
      <c r="IAK16"/>
      <c r="IAL16"/>
      <c r="IAM16"/>
      <c r="IAN16"/>
      <c r="IAO16"/>
      <c r="IAP16"/>
      <c r="IAQ16"/>
      <c r="IAR16"/>
      <c r="IAS16"/>
      <c r="IAT16"/>
      <c r="IAU16"/>
      <c r="IAV16"/>
      <c r="IAW16"/>
      <c r="IAX16"/>
      <c r="IAY16"/>
      <c r="IAZ16"/>
      <c r="IBA16"/>
      <c r="IBB16"/>
      <c r="IBC16"/>
      <c r="IBD16"/>
      <c r="IBE16"/>
      <c r="IBF16"/>
      <c r="IBG16"/>
      <c r="IBH16"/>
      <c r="IBI16"/>
      <c r="IBJ16"/>
      <c r="IBK16"/>
      <c r="IBL16"/>
      <c r="IBM16"/>
      <c r="IBN16"/>
      <c r="IBO16"/>
      <c r="IBP16"/>
      <c r="IBQ16"/>
      <c r="IBR16"/>
      <c r="IBS16"/>
      <c r="IBT16"/>
      <c r="IBU16"/>
      <c r="IBV16"/>
      <c r="IBW16"/>
      <c r="IBX16"/>
      <c r="IBY16"/>
      <c r="IBZ16"/>
      <c r="ICA16"/>
      <c r="ICB16"/>
      <c r="ICC16"/>
      <c r="ICD16"/>
      <c r="ICE16"/>
      <c r="ICF16"/>
      <c r="ICG16"/>
      <c r="ICH16"/>
      <c r="ICI16"/>
      <c r="ICJ16"/>
      <c r="ICK16"/>
      <c r="ICL16"/>
      <c r="ICM16"/>
      <c r="ICN16"/>
      <c r="ICO16"/>
      <c r="ICP16"/>
      <c r="ICQ16"/>
      <c r="ICR16"/>
      <c r="ICS16"/>
      <c r="ICT16"/>
      <c r="ICU16"/>
      <c r="ICV16"/>
      <c r="ICW16"/>
      <c r="ICX16"/>
      <c r="ICY16"/>
      <c r="ICZ16"/>
      <c r="IDA16"/>
      <c r="IDB16"/>
      <c r="IDC16"/>
      <c r="IDD16"/>
      <c r="IDE16"/>
      <c r="IDF16"/>
      <c r="IDG16"/>
      <c r="IDH16"/>
      <c r="IDI16"/>
      <c r="IDJ16"/>
      <c r="IDK16"/>
      <c r="IDL16"/>
      <c r="IDM16"/>
      <c r="IDN16"/>
      <c r="IDO16"/>
      <c r="IDP16"/>
      <c r="IDQ16"/>
      <c r="IDR16"/>
      <c r="IDS16"/>
      <c r="IDT16"/>
      <c r="IDU16"/>
      <c r="IDV16"/>
      <c r="IDW16"/>
      <c r="IDX16"/>
      <c r="IDY16"/>
      <c r="IDZ16"/>
      <c r="IEA16"/>
      <c r="IEB16"/>
      <c r="IEC16"/>
      <c r="IED16"/>
      <c r="IEE16"/>
      <c r="IEF16"/>
      <c r="IEG16"/>
      <c r="IEH16"/>
      <c r="IEI16"/>
      <c r="IEJ16"/>
      <c r="IEK16"/>
      <c r="IEL16"/>
      <c r="IEM16"/>
      <c r="IEN16"/>
      <c r="IEO16"/>
      <c r="IEP16"/>
      <c r="IEQ16"/>
      <c r="IER16"/>
      <c r="IES16"/>
      <c r="IET16"/>
      <c r="IEU16"/>
      <c r="IEV16"/>
      <c r="IEW16"/>
      <c r="IEX16"/>
      <c r="IEY16"/>
      <c r="IEZ16"/>
      <c r="IFA16"/>
      <c r="IFB16"/>
      <c r="IFC16"/>
      <c r="IFD16"/>
      <c r="IFE16"/>
      <c r="IFF16"/>
      <c r="IFG16"/>
      <c r="IFH16"/>
      <c r="IFI16"/>
      <c r="IFJ16"/>
      <c r="IFK16"/>
      <c r="IFL16"/>
      <c r="IFM16"/>
      <c r="IFN16"/>
      <c r="IFO16"/>
      <c r="IFP16"/>
      <c r="IFQ16"/>
      <c r="IFR16"/>
      <c r="IFS16"/>
      <c r="IFT16"/>
      <c r="IFU16"/>
      <c r="IFV16"/>
      <c r="IFW16"/>
      <c r="IFX16"/>
      <c r="IFY16"/>
      <c r="IFZ16"/>
      <c r="IGA16"/>
      <c r="IGB16"/>
      <c r="IGC16"/>
      <c r="IGD16"/>
      <c r="IGE16"/>
      <c r="IGF16"/>
      <c r="IGG16"/>
      <c r="IGH16"/>
      <c r="IGI16"/>
      <c r="IGJ16"/>
      <c r="IGK16"/>
      <c r="IGL16"/>
      <c r="IGM16"/>
      <c r="IGN16"/>
      <c r="IGO16"/>
      <c r="IGP16"/>
      <c r="IGQ16"/>
      <c r="IGR16"/>
      <c r="IGS16"/>
      <c r="IGT16"/>
      <c r="IGU16"/>
      <c r="IGV16"/>
      <c r="IGW16"/>
      <c r="IGX16"/>
      <c r="IGY16"/>
      <c r="IGZ16"/>
      <c r="IHA16"/>
      <c r="IHB16"/>
      <c r="IHC16"/>
      <c r="IHD16"/>
      <c r="IHE16"/>
      <c r="IHF16"/>
      <c r="IHG16"/>
      <c r="IHH16"/>
      <c r="IHI16"/>
      <c r="IHJ16"/>
      <c r="IHK16"/>
      <c r="IHL16"/>
      <c r="IHM16"/>
      <c r="IHN16"/>
      <c r="IHO16"/>
      <c r="IHP16"/>
      <c r="IHQ16"/>
      <c r="IHR16"/>
      <c r="IHS16"/>
      <c r="IHT16"/>
      <c r="IHU16"/>
      <c r="IHV16"/>
      <c r="IHW16"/>
      <c r="IHX16"/>
      <c r="IHY16"/>
      <c r="IHZ16"/>
      <c r="IIA16"/>
      <c r="IIB16"/>
      <c r="IIC16"/>
      <c r="IID16"/>
      <c r="IIE16"/>
      <c r="IIF16"/>
      <c r="IIG16"/>
      <c r="IIH16"/>
      <c r="III16"/>
      <c r="IIJ16"/>
      <c r="IIK16"/>
      <c r="IIL16"/>
      <c r="IIM16"/>
      <c r="IIN16"/>
      <c r="IIO16"/>
      <c r="IIP16"/>
      <c r="IIQ16"/>
      <c r="IIR16"/>
      <c r="IIS16"/>
      <c r="IIT16"/>
      <c r="IIU16"/>
      <c r="IIV16"/>
      <c r="IIW16"/>
      <c r="IIX16"/>
      <c r="IIY16"/>
      <c r="IIZ16"/>
      <c r="IJA16"/>
      <c r="IJB16"/>
      <c r="IJC16"/>
      <c r="IJD16"/>
      <c r="IJE16"/>
      <c r="IJF16"/>
      <c r="IJG16"/>
      <c r="IJH16"/>
      <c r="IJI16"/>
      <c r="IJJ16"/>
      <c r="IJK16"/>
      <c r="IJL16"/>
      <c r="IJM16"/>
      <c r="IJN16"/>
      <c r="IJO16"/>
      <c r="IJP16"/>
      <c r="IJQ16"/>
      <c r="IJR16"/>
      <c r="IJS16"/>
      <c r="IJT16"/>
      <c r="IJU16"/>
      <c r="IJV16"/>
      <c r="IJW16"/>
      <c r="IJX16"/>
      <c r="IJY16"/>
      <c r="IJZ16"/>
      <c r="IKA16"/>
      <c r="IKB16"/>
      <c r="IKC16"/>
      <c r="IKD16"/>
      <c r="IKE16"/>
      <c r="IKF16"/>
      <c r="IKG16"/>
      <c r="IKH16"/>
      <c r="IKI16"/>
      <c r="IKJ16"/>
      <c r="IKK16"/>
      <c r="IKL16"/>
      <c r="IKM16"/>
      <c r="IKN16"/>
      <c r="IKO16"/>
      <c r="IKP16"/>
      <c r="IKQ16"/>
      <c r="IKR16"/>
      <c r="IKS16"/>
      <c r="IKT16"/>
      <c r="IKU16"/>
      <c r="IKV16"/>
      <c r="IKW16"/>
      <c r="IKX16"/>
      <c r="IKY16"/>
      <c r="IKZ16"/>
      <c r="ILA16"/>
      <c r="ILB16"/>
      <c r="ILC16"/>
      <c r="ILD16"/>
      <c r="ILE16"/>
      <c r="ILF16"/>
      <c r="ILG16"/>
      <c r="ILH16"/>
      <c r="ILI16"/>
      <c r="ILJ16"/>
      <c r="ILK16"/>
      <c r="ILL16"/>
      <c r="ILM16"/>
      <c r="ILN16"/>
      <c r="ILO16"/>
      <c r="ILP16"/>
      <c r="ILQ16"/>
      <c r="ILR16"/>
      <c r="ILS16"/>
      <c r="ILT16"/>
      <c r="ILU16"/>
      <c r="ILV16"/>
      <c r="ILW16"/>
      <c r="ILX16"/>
      <c r="ILY16"/>
      <c r="ILZ16"/>
      <c r="IMA16"/>
      <c r="IMB16"/>
      <c r="IMC16"/>
      <c r="IMD16"/>
      <c r="IME16"/>
      <c r="IMF16"/>
      <c r="IMG16"/>
      <c r="IMH16"/>
      <c r="IMI16"/>
      <c r="IMJ16"/>
      <c r="IMK16"/>
      <c r="IML16"/>
      <c r="IMM16"/>
      <c r="IMN16"/>
      <c r="IMO16"/>
      <c r="IMP16"/>
      <c r="IMQ16"/>
      <c r="IMR16"/>
      <c r="IMS16"/>
      <c r="IMT16"/>
      <c r="IMU16"/>
      <c r="IMV16"/>
      <c r="IMW16"/>
      <c r="IMX16"/>
      <c r="IMY16"/>
      <c r="IMZ16"/>
      <c r="INA16"/>
      <c r="INB16"/>
      <c r="INC16"/>
      <c r="IND16"/>
      <c r="INE16"/>
      <c r="INF16"/>
      <c r="ING16"/>
      <c r="INH16"/>
      <c r="INI16"/>
      <c r="INJ16"/>
      <c r="INK16"/>
      <c r="INL16"/>
      <c r="INM16"/>
      <c r="INN16"/>
      <c r="INO16"/>
      <c r="INP16"/>
      <c r="INQ16"/>
      <c r="INR16"/>
      <c r="INS16"/>
      <c r="INT16"/>
      <c r="INU16"/>
      <c r="INV16"/>
      <c r="INW16"/>
      <c r="INX16"/>
      <c r="INY16"/>
      <c r="INZ16"/>
      <c r="IOA16"/>
      <c r="IOB16"/>
      <c r="IOC16"/>
      <c r="IOD16"/>
      <c r="IOE16"/>
      <c r="IOF16"/>
      <c r="IOG16"/>
      <c r="IOH16"/>
      <c r="IOI16"/>
      <c r="IOJ16"/>
      <c r="IOK16"/>
      <c r="IOL16"/>
      <c r="IOM16"/>
      <c r="ION16"/>
      <c r="IOO16"/>
      <c r="IOP16"/>
      <c r="IOQ16"/>
      <c r="IOR16"/>
      <c r="IOS16"/>
      <c r="IOT16"/>
      <c r="IOU16"/>
      <c r="IOV16"/>
      <c r="IOW16"/>
      <c r="IOX16"/>
      <c r="IOY16"/>
      <c r="IOZ16"/>
      <c r="IPA16"/>
      <c r="IPB16"/>
      <c r="IPC16"/>
      <c r="IPD16"/>
      <c r="IPE16"/>
      <c r="IPF16"/>
      <c r="IPG16"/>
      <c r="IPH16"/>
      <c r="IPI16"/>
      <c r="IPJ16"/>
      <c r="IPK16"/>
      <c r="IPL16"/>
      <c r="IPM16"/>
      <c r="IPN16"/>
      <c r="IPO16"/>
      <c r="IPP16"/>
      <c r="IPQ16"/>
      <c r="IPR16"/>
      <c r="IPS16"/>
      <c r="IPT16"/>
      <c r="IPU16"/>
      <c r="IPV16"/>
      <c r="IPW16"/>
      <c r="IPX16"/>
      <c r="IPY16"/>
      <c r="IPZ16"/>
      <c r="IQA16"/>
      <c r="IQB16"/>
      <c r="IQC16"/>
      <c r="IQD16"/>
      <c r="IQE16"/>
      <c r="IQF16"/>
      <c r="IQG16"/>
      <c r="IQH16"/>
      <c r="IQI16"/>
      <c r="IQJ16"/>
      <c r="IQK16"/>
      <c r="IQL16"/>
      <c r="IQM16"/>
      <c r="IQN16"/>
      <c r="IQO16"/>
      <c r="IQP16"/>
      <c r="IQQ16"/>
      <c r="IQR16"/>
      <c r="IQS16"/>
      <c r="IQT16"/>
      <c r="IQU16"/>
      <c r="IQV16"/>
      <c r="IQW16"/>
      <c r="IQX16"/>
      <c r="IQY16"/>
      <c r="IQZ16"/>
      <c r="IRA16"/>
      <c r="IRB16"/>
      <c r="IRC16"/>
      <c r="IRD16"/>
      <c r="IRE16"/>
      <c r="IRF16"/>
      <c r="IRG16"/>
      <c r="IRH16"/>
      <c r="IRI16"/>
      <c r="IRJ16"/>
      <c r="IRK16"/>
      <c r="IRL16"/>
      <c r="IRM16"/>
      <c r="IRN16"/>
      <c r="IRO16"/>
      <c r="IRP16"/>
      <c r="IRQ16"/>
      <c r="IRR16"/>
      <c r="IRS16"/>
      <c r="IRT16"/>
      <c r="IRU16"/>
      <c r="IRV16"/>
      <c r="IRW16"/>
      <c r="IRX16"/>
      <c r="IRY16"/>
      <c r="IRZ16"/>
      <c r="ISA16"/>
      <c r="ISB16"/>
      <c r="ISC16"/>
      <c r="ISD16"/>
      <c r="ISE16"/>
      <c r="ISF16"/>
      <c r="ISG16"/>
      <c r="ISH16"/>
      <c r="ISI16"/>
      <c r="ISJ16"/>
      <c r="ISK16"/>
      <c r="ISL16"/>
      <c r="ISM16"/>
      <c r="ISN16"/>
      <c r="ISO16"/>
      <c r="ISP16"/>
      <c r="ISQ16"/>
      <c r="ISR16"/>
      <c r="ISS16"/>
      <c r="IST16"/>
      <c r="ISU16"/>
      <c r="ISV16"/>
      <c r="ISW16"/>
      <c r="ISX16"/>
      <c r="ISY16"/>
      <c r="ISZ16"/>
      <c r="ITA16"/>
      <c r="ITB16"/>
      <c r="ITC16"/>
      <c r="ITD16"/>
      <c r="ITE16"/>
      <c r="ITF16"/>
      <c r="ITG16"/>
      <c r="ITH16"/>
      <c r="ITI16"/>
      <c r="ITJ16"/>
      <c r="ITK16"/>
      <c r="ITL16"/>
      <c r="ITM16"/>
      <c r="ITN16"/>
      <c r="ITO16"/>
      <c r="ITP16"/>
      <c r="ITQ16"/>
      <c r="ITR16"/>
      <c r="ITS16"/>
      <c r="ITT16"/>
      <c r="ITU16"/>
      <c r="ITV16"/>
      <c r="ITW16"/>
      <c r="ITX16"/>
      <c r="ITY16"/>
      <c r="ITZ16"/>
      <c r="IUA16"/>
      <c r="IUB16"/>
      <c r="IUC16"/>
      <c r="IUD16"/>
      <c r="IUE16"/>
      <c r="IUF16"/>
      <c r="IUG16"/>
      <c r="IUH16"/>
      <c r="IUI16"/>
      <c r="IUJ16"/>
      <c r="IUK16"/>
      <c r="IUL16"/>
      <c r="IUM16"/>
      <c r="IUN16"/>
      <c r="IUO16"/>
      <c r="IUP16"/>
      <c r="IUQ16"/>
      <c r="IUR16"/>
      <c r="IUS16"/>
      <c r="IUT16"/>
      <c r="IUU16"/>
      <c r="IUV16"/>
      <c r="IUW16"/>
      <c r="IUX16"/>
      <c r="IUY16"/>
      <c r="IUZ16"/>
      <c r="IVA16"/>
      <c r="IVB16"/>
      <c r="IVC16"/>
      <c r="IVD16"/>
      <c r="IVE16"/>
      <c r="IVF16"/>
      <c r="IVG16"/>
      <c r="IVH16"/>
      <c r="IVI16"/>
      <c r="IVJ16"/>
      <c r="IVK16"/>
      <c r="IVL16"/>
      <c r="IVM16"/>
      <c r="IVN16"/>
      <c r="IVO16"/>
      <c r="IVP16"/>
      <c r="IVQ16"/>
      <c r="IVR16"/>
      <c r="IVS16"/>
      <c r="IVT16"/>
      <c r="IVU16"/>
      <c r="IVV16"/>
      <c r="IVW16"/>
      <c r="IVX16"/>
      <c r="IVY16"/>
      <c r="IVZ16"/>
      <c r="IWA16"/>
      <c r="IWB16"/>
      <c r="IWC16"/>
      <c r="IWD16"/>
      <c r="IWE16"/>
      <c r="IWF16"/>
      <c r="IWG16"/>
      <c r="IWH16"/>
      <c r="IWI16"/>
      <c r="IWJ16"/>
      <c r="IWK16"/>
      <c r="IWL16"/>
      <c r="IWM16"/>
      <c r="IWN16"/>
      <c r="IWO16"/>
      <c r="IWP16"/>
      <c r="IWQ16"/>
      <c r="IWR16"/>
      <c r="IWS16"/>
      <c r="IWT16"/>
      <c r="IWU16"/>
      <c r="IWV16"/>
      <c r="IWW16"/>
      <c r="IWX16"/>
      <c r="IWY16"/>
      <c r="IWZ16"/>
      <c r="IXA16"/>
      <c r="IXB16"/>
      <c r="IXC16"/>
      <c r="IXD16"/>
      <c r="IXE16"/>
      <c r="IXF16"/>
      <c r="IXG16"/>
      <c r="IXH16"/>
      <c r="IXI16"/>
      <c r="IXJ16"/>
      <c r="IXK16"/>
      <c r="IXL16"/>
      <c r="IXM16"/>
      <c r="IXN16"/>
      <c r="IXO16"/>
      <c r="IXP16"/>
      <c r="IXQ16"/>
      <c r="IXR16"/>
      <c r="IXS16"/>
      <c r="IXT16"/>
      <c r="IXU16"/>
      <c r="IXV16"/>
      <c r="IXW16"/>
      <c r="IXX16"/>
      <c r="IXY16"/>
      <c r="IXZ16"/>
      <c r="IYA16"/>
      <c r="IYB16"/>
      <c r="IYC16"/>
      <c r="IYD16"/>
      <c r="IYE16"/>
      <c r="IYF16"/>
      <c r="IYG16"/>
      <c r="IYH16"/>
      <c r="IYI16"/>
      <c r="IYJ16"/>
      <c r="IYK16"/>
      <c r="IYL16"/>
      <c r="IYM16"/>
      <c r="IYN16"/>
      <c r="IYO16"/>
      <c r="IYP16"/>
      <c r="IYQ16"/>
      <c r="IYR16"/>
      <c r="IYS16"/>
      <c r="IYT16"/>
      <c r="IYU16"/>
      <c r="IYV16"/>
      <c r="IYW16"/>
      <c r="IYX16"/>
      <c r="IYY16"/>
      <c r="IYZ16"/>
      <c r="IZA16"/>
      <c r="IZB16"/>
      <c r="IZC16"/>
      <c r="IZD16"/>
      <c r="IZE16"/>
      <c r="IZF16"/>
      <c r="IZG16"/>
      <c r="IZH16"/>
      <c r="IZI16"/>
      <c r="IZJ16"/>
      <c r="IZK16"/>
      <c r="IZL16"/>
      <c r="IZM16"/>
      <c r="IZN16"/>
      <c r="IZO16"/>
      <c r="IZP16"/>
      <c r="IZQ16"/>
      <c r="IZR16"/>
      <c r="IZS16"/>
      <c r="IZT16"/>
      <c r="IZU16"/>
      <c r="IZV16"/>
      <c r="IZW16"/>
      <c r="IZX16"/>
      <c r="IZY16"/>
      <c r="IZZ16"/>
      <c r="JAA16"/>
      <c r="JAB16"/>
      <c r="JAC16"/>
      <c r="JAD16"/>
      <c r="JAE16"/>
      <c r="JAF16"/>
      <c r="JAG16"/>
      <c r="JAH16"/>
      <c r="JAI16"/>
      <c r="JAJ16"/>
      <c r="JAK16"/>
      <c r="JAL16"/>
      <c r="JAM16"/>
      <c r="JAN16"/>
      <c r="JAO16"/>
      <c r="JAP16"/>
      <c r="JAQ16"/>
      <c r="JAR16"/>
      <c r="JAS16"/>
      <c r="JAT16"/>
      <c r="JAU16"/>
      <c r="JAV16"/>
      <c r="JAW16"/>
      <c r="JAX16"/>
      <c r="JAY16"/>
      <c r="JAZ16"/>
      <c r="JBA16"/>
      <c r="JBB16"/>
      <c r="JBC16"/>
      <c r="JBD16"/>
      <c r="JBE16"/>
      <c r="JBF16"/>
      <c r="JBG16"/>
      <c r="JBH16"/>
      <c r="JBI16"/>
      <c r="JBJ16"/>
      <c r="JBK16"/>
      <c r="JBL16"/>
      <c r="JBM16"/>
      <c r="JBN16"/>
      <c r="JBO16"/>
      <c r="JBP16"/>
      <c r="JBQ16"/>
      <c r="JBR16"/>
      <c r="JBS16"/>
      <c r="JBT16"/>
      <c r="JBU16"/>
      <c r="JBV16"/>
      <c r="JBW16"/>
      <c r="JBX16"/>
      <c r="JBY16"/>
      <c r="JBZ16"/>
      <c r="JCA16"/>
      <c r="JCB16"/>
      <c r="JCC16"/>
      <c r="JCD16"/>
      <c r="JCE16"/>
      <c r="JCF16"/>
      <c r="JCG16"/>
      <c r="JCH16"/>
      <c r="JCI16"/>
      <c r="JCJ16"/>
      <c r="JCK16"/>
      <c r="JCL16"/>
      <c r="JCM16"/>
      <c r="JCN16"/>
      <c r="JCO16"/>
      <c r="JCP16"/>
      <c r="JCQ16"/>
      <c r="JCR16"/>
      <c r="JCS16"/>
      <c r="JCT16"/>
      <c r="JCU16"/>
      <c r="JCV16"/>
      <c r="JCW16"/>
      <c r="JCX16"/>
      <c r="JCY16"/>
      <c r="JCZ16"/>
      <c r="JDA16"/>
      <c r="JDB16"/>
      <c r="JDC16"/>
      <c r="JDD16"/>
      <c r="JDE16"/>
      <c r="JDF16"/>
      <c r="JDG16"/>
      <c r="JDH16"/>
      <c r="JDI16"/>
      <c r="JDJ16"/>
      <c r="JDK16"/>
      <c r="JDL16"/>
      <c r="JDM16"/>
      <c r="JDN16"/>
      <c r="JDO16"/>
      <c r="JDP16"/>
      <c r="JDQ16"/>
      <c r="JDR16"/>
      <c r="JDS16"/>
      <c r="JDT16"/>
      <c r="JDU16"/>
      <c r="JDV16"/>
      <c r="JDW16"/>
      <c r="JDX16"/>
      <c r="JDY16"/>
      <c r="JDZ16"/>
      <c r="JEA16"/>
      <c r="JEB16"/>
      <c r="JEC16"/>
      <c r="JED16"/>
      <c r="JEE16"/>
      <c r="JEF16"/>
      <c r="JEG16"/>
      <c r="JEH16"/>
      <c r="JEI16"/>
      <c r="JEJ16"/>
      <c r="JEK16"/>
      <c r="JEL16"/>
      <c r="JEM16"/>
      <c r="JEN16"/>
      <c r="JEO16"/>
      <c r="JEP16"/>
      <c r="JEQ16"/>
      <c r="JER16"/>
      <c r="JES16"/>
      <c r="JET16"/>
      <c r="JEU16"/>
      <c r="JEV16"/>
      <c r="JEW16"/>
      <c r="JEX16"/>
      <c r="JEY16"/>
      <c r="JEZ16"/>
      <c r="JFA16"/>
      <c r="JFB16"/>
      <c r="JFC16"/>
      <c r="JFD16"/>
      <c r="JFE16"/>
      <c r="JFF16"/>
      <c r="JFG16"/>
      <c r="JFH16"/>
      <c r="JFI16"/>
      <c r="JFJ16"/>
      <c r="JFK16"/>
      <c r="JFL16"/>
      <c r="JFM16"/>
      <c r="JFN16"/>
      <c r="JFO16"/>
      <c r="JFP16"/>
      <c r="JFQ16"/>
      <c r="JFR16"/>
      <c r="JFS16"/>
      <c r="JFT16"/>
      <c r="JFU16"/>
      <c r="JFV16"/>
      <c r="JFW16"/>
      <c r="JFX16"/>
      <c r="JFY16"/>
      <c r="JFZ16"/>
      <c r="JGA16"/>
      <c r="JGB16"/>
      <c r="JGC16"/>
      <c r="JGD16"/>
      <c r="JGE16"/>
      <c r="JGF16"/>
      <c r="JGG16"/>
      <c r="JGH16"/>
      <c r="JGI16"/>
      <c r="JGJ16"/>
      <c r="JGK16"/>
      <c r="JGL16"/>
      <c r="JGM16"/>
      <c r="JGN16"/>
      <c r="JGO16"/>
      <c r="JGP16"/>
      <c r="JGQ16"/>
      <c r="JGR16"/>
      <c r="JGS16"/>
      <c r="JGT16"/>
      <c r="JGU16"/>
      <c r="JGV16"/>
      <c r="JGW16"/>
      <c r="JGX16"/>
      <c r="JGY16"/>
      <c r="JGZ16"/>
      <c r="JHA16"/>
      <c r="JHB16"/>
      <c r="JHC16"/>
      <c r="JHD16"/>
      <c r="JHE16"/>
      <c r="JHF16"/>
      <c r="JHG16"/>
      <c r="JHH16"/>
      <c r="JHI16"/>
      <c r="JHJ16"/>
      <c r="JHK16"/>
      <c r="JHL16"/>
      <c r="JHM16"/>
      <c r="JHN16"/>
      <c r="JHO16"/>
      <c r="JHP16"/>
      <c r="JHQ16"/>
      <c r="JHR16"/>
      <c r="JHS16"/>
      <c r="JHT16"/>
      <c r="JHU16"/>
      <c r="JHV16"/>
      <c r="JHW16"/>
      <c r="JHX16"/>
      <c r="JHY16"/>
      <c r="JHZ16"/>
      <c r="JIA16"/>
      <c r="JIB16"/>
      <c r="JIC16"/>
      <c r="JID16"/>
      <c r="JIE16"/>
      <c r="JIF16"/>
      <c r="JIG16"/>
      <c r="JIH16"/>
      <c r="JII16"/>
      <c r="JIJ16"/>
      <c r="JIK16"/>
      <c r="JIL16"/>
      <c r="JIM16"/>
      <c r="JIN16"/>
      <c r="JIO16"/>
      <c r="JIP16"/>
      <c r="JIQ16"/>
      <c r="JIR16"/>
      <c r="JIS16"/>
      <c r="JIT16"/>
      <c r="JIU16"/>
      <c r="JIV16"/>
      <c r="JIW16"/>
      <c r="JIX16"/>
      <c r="JIY16"/>
      <c r="JIZ16"/>
      <c r="JJA16"/>
      <c r="JJB16"/>
      <c r="JJC16"/>
      <c r="JJD16"/>
      <c r="JJE16"/>
      <c r="JJF16"/>
      <c r="JJG16"/>
      <c r="JJH16"/>
      <c r="JJI16"/>
      <c r="JJJ16"/>
      <c r="JJK16"/>
      <c r="JJL16"/>
      <c r="JJM16"/>
      <c r="JJN16"/>
      <c r="JJO16"/>
      <c r="JJP16"/>
      <c r="JJQ16"/>
      <c r="JJR16"/>
      <c r="JJS16"/>
      <c r="JJT16"/>
      <c r="JJU16"/>
      <c r="JJV16"/>
      <c r="JJW16"/>
      <c r="JJX16"/>
      <c r="JJY16"/>
      <c r="JJZ16"/>
      <c r="JKA16"/>
      <c r="JKB16"/>
      <c r="JKC16"/>
      <c r="JKD16"/>
      <c r="JKE16"/>
      <c r="JKF16"/>
      <c r="JKG16"/>
      <c r="JKH16"/>
      <c r="JKI16"/>
      <c r="JKJ16"/>
      <c r="JKK16"/>
      <c r="JKL16"/>
      <c r="JKM16"/>
      <c r="JKN16"/>
      <c r="JKO16"/>
      <c r="JKP16"/>
      <c r="JKQ16"/>
      <c r="JKR16"/>
      <c r="JKS16"/>
      <c r="JKT16"/>
      <c r="JKU16"/>
      <c r="JKV16"/>
      <c r="JKW16"/>
      <c r="JKX16"/>
      <c r="JKY16"/>
      <c r="JKZ16"/>
      <c r="JLA16"/>
      <c r="JLB16"/>
      <c r="JLC16"/>
      <c r="JLD16"/>
      <c r="JLE16"/>
      <c r="JLF16"/>
      <c r="JLG16"/>
      <c r="JLH16"/>
      <c r="JLI16"/>
      <c r="JLJ16"/>
      <c r="JLK16"/>
      <c r="JLL16"/>
      <c r="JLM16"/>
      <c r="JLN16"/>
      <c r="JLO16"/>
      <c r="JLP16"/>
      <c r="JLQ16"/>
      <c r="JLR16"/>
      <c r="JLS16"/>
      <c r="JLT16"/>
      <c r="JLU16"/>
      <c r="JLV16"/>
      <c r="JLW16"/>
      <c r="JLX16"/>
      <c r="JLY16"/>
      <c r="JLZ16"/>
      <c r="JMA16"/>
      <c r="JMB16"/>
      <c r="JMC16"/>
      <c r="JMD16"/>
      <c r="JME16"/>
      <c r="JMF16"/>
      <c r="JMG16"/>
      <c r="JMH16"/>
      <c r="JMI16"/>
      <c r="JMJ16"/>
      <c r="JMK16"/>
      <c r="JML16"/>
      <c r="JMM16"/>
      <c r="JMN16"/>
      <c r="JMO16"/>
      <c r="JMP16"/>
      <c r="JMQ16"/>
      <c r="JMR16"/>
      <c r="JMS16"/>
      <c r="JMT16"/>
      <c r="JMU16"/>
      <c r="JMV16"/>
      <c r="JMW16"/>
      <c r="JMX16"/>
      <c r="JMY16"/>
      <c r="JMZ16"/>
      <c r="JNA16"/>
      <c r="JNB16"/>
      <c r="JNC16"/>
      <c r="JND16"/>
      <c r="JNE16"/>
      <c r="JNF16"/>
      <c r="JNG16"/>
      <c r="JNH16"/>
      <c r="JNI16"/>
      <c r="JNJ16"/>
      <c r="JNK16"/>
      <c r="JNL16"/>
      <c r="JNM16"/>
      <c r="JNN16"/>
      <c r="JNO16"/>
      <c r="JNP16"/>
      <c r="JNQ16"/>
      <c r="JNR16"/>
      <c r="JNS16"/>
      <c r="JNT16"/>
      <c r="JNU16"/>
      <c r="JNV16"/>
      <c r="JNW16"/>
      <c r="JNX16"/>
      <c r="JNY16"/>
      <c r="JNZ16"/>
      <c r="JOA16"/>
      <c r="JOB16"/>
      <c r="JOC16"/>
      <c r="JOD16"/>
      <c r="JOE16"/>
      <c r="JOF16"/>
      <c r="JOG16"/>
      <c r="JOH16"/>
      <c r="JOI16"/>
      <c r="JOJ16"/>
      <c r="JOK16"/>
      <c r="JOL16"/>
      <c r="JOM16"/>
      <c r="JON16"/>
      <c r="JOO16"/>
      <c r="JOP16"/>
      <c r="JOQ16"/>
      <c r="JOR16"/>
      <c r="JOS16"/>
      <c r="JOT16"/>
      <c r="JOU16"/>
      <c r="JOV16"/>
      <c r="JOW16"/>
      <c r="JOX16"/>
      <c r="JOY16"/>
      <c r="JOZ16"/>
      <c r="JPA16"/>
      <c r="JPB16"/>
      <c r="JPC16"/>
      <c r="JPD16"/>
      <c r="JPE16"/>
      <c r="JPF16"/>
      <c r="JPG16"/>
      <c r="JPH16"/>
      <c r="JPI16"/>
      <c r="JPJ16"/>
      <c r="JPK16"/>
      <c r="JPL16"/>
      <c r="JPM16"/>
      <c r="JPN16"/>
      <c r="JPO16"/>
      <c r="JPP16"/>
      <c r="JPQ16"/>
      <c r="JPR16"/>
      <c r="JPS16"/>
      <c r="JPT16"/>
      <c r="JPU16"/>
      <c r="JPV16"/>
      <c r="JPW16"/>
      <c r="JPX16"/>
      <c r="JPY16"/>
      <c r="JPZ16"/>
      <c r="JQA16"/>
      <c r="JQB16"/>
      <c r="JQC16"/>
      <c r="JQD16"/>
      <c r="JQE16"/>
      <c r="JQF16"/>
      <c r="JQG16"/>
      <c r="JQH16"/>
      <c r="JQI16"/>
      <c r="JQJ16"/>
      <c r="JQK16"/>
      <c r="JQL16"/>
      <c r="JQM16"/>
      <c r="JQN16"/>
      <c r="JQO16"/>
      <c r="JQP16"/>
      <c r="JQQ16"/>
      <c r="JQR16"/>
      <c r="JQS16"/>
      <c r="JQT16"/>
      <c r="JQU16"/>
      <c r="JQV16"/>
      <c r="JQW16"/>
      <c r="JQX16"/>
      <c r="JQY16"/>
      <c r="JQZ16"/>
      <c r="JRA16"/>
      <c r="JRB16"/>
      <c r="JRC16"/>
      <c r="JRD16"/>
      <c r="JRE16"/>
      <c r="JRF16"/>
      <c r="JRG16"/>
      <c r="JRH16"/>
      <c r="JRI16"/>
      <c r="JRJ16"/>
      <c r="JRK16"/>
      <c r="JRL16"/>
      <c r="JRM16"/>
      <c r="JRN16"/>
      <c r="JRO16"/>
      <c r="JRP16"/>
      <c r="JRQ16"/>
      <c r="JRR16"/>
      <c r="JRS16"/>
      <c r="JRT16"/>
      <c r="JRU16"/>
      <c r="JRV16"/>
      <c r="JRW16"/>
      <c r="JRX16"/>
      <c r="JRY16"/>
      <c r="JRZ16"/>
      <c r="JSA16"/>
      <c r="JSB16"/>
      <c r="JSC16"/>
      <c r="JSD16"/>
      <c r="JSE16"/>
      <c r="JSF16"/>
      <c r="JSG16"/>
      <c r="JSH16"/>
      <c r="JSI16"/>
      <c r="JSJ16"/>
      <c r="JSK16"/>
      <c r="JSL16"/>
      <c r="JSM16"/>
      <c r="JSN16"/>
      <c r="JSO16"/>
      <c r="JSP16"/>
      <c r="JSQ16"/>
      <c r="JSR16"/>
      <c r="JSS16"/>
      <c r="JST16"/>
      <c r="JSU16"/>
      <c r="JSV16"/>
      <c r="JSW16"/>
      <c r="JSX16"/>
      <c r="JSY16"/>
      <c r="JSZ16"/>
      <c r="JTA16"/>
      <c r="JTB16"/>
      <c r="JTC16"/>
      <c r="JTD16"/>
      <c r="JTE16"/>
      <c r="JTF16"/>
      <c r="JTG16"/>
      <c r="JTH16"/>
      <c r="JTI16"/>
      <c r="JTJ16"/>
      <c r="JTK16"/>
      <c r="JTL16"/>
      <c r="JTM16"/>
      <c r="JTN16"/>
      <c r="JTO16"/>
      <c r="JTP16"/>
      <c r="JTQ16"/>
      <c r="JTR16"/>
      <c r="JTS16"/>
      <c r="JTT16"/>
      <c r="JTU16"/>
      <c r="JTV16"/>
      <c r="JTW16"/>
      <c r="JTX16"/>
      <c r="JTY16"/>
      <c r="JTZ16"/>
      <c r="JUA16"/>
      <c r="JUB16"/>
      <c r="JUC16"/>
      <c r="JUD16"/>
      <c r="JUE16"/>
      <c r="JUF16"/>
      <c r="JUG16"/>
      <c r="JUH16"/>
      <c r="JUI16"/>
      <c r="JUJ16"/>
      <c r="JUK16"/>
      <c r="JUL16"/>
      <c r="JUM16"/>
      <c r="JUN16"/>
      <c r="JUO16"/>
      <c r="JUP16"/>
      <c r="JUQ16"/>
      <c r="JUR16"/>
      <c r="JUS16"/>
      <c r="JUT16"/>
      <c r="JUU16"/>
      <c r="JUV16"/>
      <c r="JUW16"/>
      <c r="JUX16"/>
      <c r="JUY16"/>
      <c r="JUZ16"/>
      <c r="JVA16"/>
      <c r="JVB16"/>
      <c r="JVC16"/>
      <c r="JVD16"/>
      <c r="JVE16"/>
      <c r="JVF16"/>
      <c r="JVG16"/>
      <c r="JVH16"/>
      <c r="JVI16"/>
      <c r="JVJ16"/>
      <c r="JVK16"/>
      <c r="JVL16"/>
      <c r="JVM16"/>
      <c r="JVN16"/>
      <c r="JVO16"/>
      <c r="JVP16"/>
      <c r="JVQ16"/>
      <c r="JVR16"/>
      <c r="JVS16"/>
      <c r="JVT16"/>
      <c r="JVU16"/>
      <c r="JVV16"/>
      <c r="JVW16"/>
      <c r="JVX16"/>
      <c r="JVY16"/>
      <c r="JVZ16"/>
      <c r="JWA16"/>
      <c r="JWB16"/>
      <c r="JWC16"/>
      <c r="JWD16"/>
      <c r="JWE16"/>
      <c r="JWF16"/>
      <c r="JWG16"/>
      <c r="JWH16"/>
      <c r="JWI16"/>
      <c r="JWJ16"/>
      <c r="JWK16"/>
      <c r="JWL16"/>
      <c r="JWM16"/>
      <c r="JWN16"/>
      <c r="JWO16"/>
      <c r="JWP16"/>
      <c r="JWQ16"/>
      <c r="JWR16"/>
      <c r="JWS16"/>
      <c r="JWT16"/>
      <c r="JWU16"/>
      <c r="JWV16"/>
      <c r="JWW16"/>
      <c r="JWX16"/>
      <c r="JWY16"/>
      <c r="JWZ16"/>
      <c r="JXA16"/>
      <c r="JXB16"/>
      <c r="JXC16"/>
      <c r="JXD16"/>
      <c r="JXE16"/>
      <c r="JXF16"/>
      <c r="JXG16"/>
      <c r="JXH16"/>
      <c r="JXI16"/>
      <c r="JXJ16"/>
      <c r="JXK16"/>
      <c r="JXL16"/>
      <c r="JXM16"/>
      <c r="JXN16"/>
      <c r="JXO16"/>
      <c r="JXP16"/>
      <c r="JXQ16"/>
      <c r="JXR16"/>
      <c r="JXS16"/>
      <c r="JXT16"/>
      <c r="JXU16"/>
      <c r="JXV16"/>
      <c r="JXW16"/>
      <c r="JXX16"/>
      <c r="JXY16"/>
      <c r="JXZ16"/>
      <c r="JYA16"/>
      <c r="JYB16"/>
      <c r="JYC16"/>
      <c r="JYD16"/>
      <c r="JYE16"/>
      <c r="JYF16"/>
      <c r="JYG16"/>
      <c r="JYH16"/>
      <c r="JYI16"/>
      <c r="JYJ16"/>
      <c r="JYK16"/>
      <c r="JYL16"/>
      <c r="JYM16"/>
      <c r="JYN16"/>
      <c r="JYO16"/>
      <c r="JYP16"/>
      <c r="JYQ16"/>
      <c r="JYR16"/>
      <c r="JYS16"/>
      <c r="JYT16"/>
      <c r="JYU16"/>
      <c r="JYV16"/>
      <c r="JYW16"/>
      <c r="JYX16"/>
      <c r="JYY16"/>
      <c r="JYZ16"/>
      <c r="JZA16"/>
      <c r="JZB16"/>
      <c r="JZC16"/>
      <c r="JZD16"/>
      <c r="JZE16"/>
      <c r="JZF16"/>
      <c r="JZG16"/>
      <c r="JZH16"/>
      <c r="JZI16"/>
      <c r="JZJ16"/>
      <c r="JZK16"/>
      <c r="JZL16"/>
      <c r="JZM16"/>
      <c r="JZN16"/>
      <c r="JZO16"/>
      <c r="JZP16"/>
      <c r="JZQ16"/>
      <c r="JZR16"/>
      <c r="JZS16"/>
      <c r="JZT16"/>
      <c r="JZU16"/>
      <c r="JZV16"/>
      <c r="JZW16"/>
      <c r="JZX16"/>
      <c r="JZY16"/>
      <c r="JZZ16"/>
      <c r="KAA16"/>
      <c r="KAB16"/>
      <c r="KAC16"/>
      <c r="KAD16"/>
      <c r="KAE16"/>
      <c r="KAF16"/>
      <c r="KAG16"/>
      <c r="KAH16"/>
      <c r="KAI16"/>
      <c r="KAJ16"/>
      <c r="KAK16"/>
      <c r="KAL16"/>
      <c r="KAM16"/>
      <c r="KAN16"/>
      <c r="KAO16"/>
      <c r="KAP16"/>
      <c r="KAQ16"/>
      <c r="KAR16"/>
      <c r="KAS16"/>
      <c r="KAT16"/>
      <c r="KAU16"/>
      <c r="KAV16"/>
      <c r="KAW16"/>
      <c r="KAX16"/>
      <c r="KAY16"/>
      <c r="KAZ16"/>
      <c r="KBA16"/>
      <c r="KBB16"/>
      <c r="KBC16"/>
      <c r="KBD16"/>
      <c r="KBE16"/>
      <c r="KBF16"/>
      <c r="KBG16"/>
      <c r="KBH16"/>
      <c r="KBI16"/>
      <c r="KBJ16"/>
      <c r="KBK16"/>
      <c r="KBL16"/>
      <c r="KBM16"/>
      <c r="KBN16"/>
      <c r="KBO16"/>
      <c r="KBP16"/>
      <c r="KBQ16"/>
      <c r="KBR16"/>
      <c r="KBS16"/>
      <c r="KBT16"/>
      <c r="KBU16"/>
      <c r="KBV16"/>
      <c r="KBW16"/>
      <c r="KBX16"/>
      <c r="KBY16"/>
      <c r="KBZ16"/>
      <c r="KCA16"/>
      <c r="KCB16"/>
      <c r="KCC16"/>
      <c r="KCD16"/>
      <c r="KCE16"/>
      <c r="KCF16"/>
      <c r="KCG16"/>
      <c r="KCH16"/>
      <c r="KCI16"/>
      <c r="KCJ16"/>
      <c r="KCK16"/>
      <c r="KCL16"/>
      <c r="KCM16"/>
      <c r="KCN16"/>
      <c r="KCO16"/>
      <c r="KCP16"/>
      <c r="KCQ16"/>
      <c r="KCR16"/>
      <c r="KCS16"/>
      <c r="KCT16"/>
      <c r="KCU16"/>
      <c r="KCV16"/>
      <c r="KCW16"/>
      <c r="KCX16"/>
      <c r="KCY16"/>
      <c r="KCZ16"/>
      <c r="KDA16"/>
      <c r="KDB16"/>
      <c r="KDC16"/>
      <c r="KDD16"/>
      <c r="KDE16"/>
      <c r="KDF16"/>
      <c r="KDG16"/>
      <c r="KDH16"/>
      <c r="KDI16"/>
      <c r="KDJ16"/>
      <c r="KDK16"/>
      <c r="KDL16"/>
      <c r="KDM16"/>
      <c r="KDN16"/>
      <c r="KDO16"/>
      <c r="KDP16"/>
      <c r="KDQ16"/>
      <c r="KDR16"/>
      <c r="KDS16"/>
      <c r="KDT16"/>
      <c r="KDU16"/>
      <c r="KDV16"/>
      <c r="KDW16"/>
      <c r="KDX16"/>
      <c r="KDY16"/>
      <c r="KDZ16"/>
      <c r="KEA16"/>
      <c r="KEB16"/>
      <c r="KEC16"/>
      <c r="KED16"/>
      <c r="KEE16"/>
      <c r="KEF16"/>
      <c r="KEG16"/>
      <c r="KEH16"/>
      <c r="KEI16"/>
      <c r="KEJ16"/>
      <c r="KEK16"/>
      <c r="KEL16"/>
      <c r="KEM16"/>
      <c r="KEN16"/>
      <c r="KEO16"/>
      <c r="KEP16"/>
      <c r="KEQ16"/>
      <c r="KER16"/>
      <c r="KES16"/>
      <c r="KET16"/>
      <c r="KEU16"/>
      <c r="KEV16"/>
      <c r="KEW16"/>
      <c r="KEX16"/>
      <c r="KEY16"/>
      <c r="KEZ16"/>
      <c r="KFA16"/>
      <c r="KFB16"/>
      <c r="KFC16"/>
      <c r="KFD16"/>
      <c r="KFE16"/>
      <c r="KFF16"/>
      <c r="KFG16"/>
      <c r="KFH16"/>
      <c r="KFI16"/>
      <c r="KFJ16"/>
      <c r="KFK16"/>
      <c r="KFL16"/>
      <c r="KFM16"/>
      <c r="KFN16"/>
      <c r="KFO16"/>
      <c r="KFP16"/>
      <c r="KFQ16"/>
      <c r="KFR16"/>
      <c r="KFS16"/>
      <c r="KFT16"/>
      <c r="KFU16"/>
      <c r="KFV16"/>
      <c r="KFW16"/>
      <c r="KFX16"/>
      <c r="KFY16"/>
      <c r="KFZ16"/>
      <c r="KGA16"/>
      <c r="KGB16"/>
      <c r="KGC16"/>
      <c r="KGD16"/>
      <c r="KGE16"/>
      <c r="KGF16"/>
      <c r="KGG16"/>
      <c r="KGH16"/>
      <c r="KGI16"/>
      <c r="KGJ16"/>
      <c r="KGK16"/>
      <c r="KGL16"/>
      <c r="KGM16"/>
      <c r="KGN16"/>
      <c r="KGO16"/>
      <c r="KGP16"/>
      <c r="KGQ16"/>
      <c r="KGR16"/>
      <c r="KGS16"/>
      <c r="KGT16"/>
      <c r="KGU16"/>
      <c r="KGV16"/>
      <c r="KGW16"/>
      <c r="KGX16"/>
      <c r="KGY16"/>
      <c r="KGZ16"/>
      <c r="KHA16"/>
      <c r="KHB16"/>
      <c r="KHC16"/>
      <c r="KHD16"/>
      <c r="KHE16"/>
      <c r="KHF16"/>
      <c r="KHG16"/>
      <c r="KHH16"/>
      <c r="KHI16"/>
      <c r="KHJ16"/>
      <c r="KHK16"/>
      <c r="KHL16"/>
      <c r="KHM16"/>
      <c r="KHN16"/>
      <c r="KHO16"/>
      <c r="KHP16"/>
      <c r="KHQ16"/>
      <c r="KHR16"/>
      <c r="KHS16"/>
      <c r="KHT16"/>
      <c r="KHU16"/>
      <c r="KHV16"/>
      <c r="KHW16"/>
      <c r="KHX16"/>
      <c r="KHY16"/>
      <c r="KHZ16"/>
      <c r="KIA16"/>
      <c r="KIB16"/>
      <c r="KIC16"/>
      <c r="KID16"/>
      <c r="KIE16"/>
      <c r="KIF16"/>
      <c r="KIG16"/>
      <c r="KIH16"/>
      <c r="KII16"/>
      <c r="KIJ16"/>
      <c r="KIK16"/>
      <c r="KIL16"/>
      <c r="KIM16"/>
      <c r="KIN16"/>
      <c r="KIO16"/>
      <c r="KIP16"/>
      <c r="KIQ16"/>
      <c r="KIR16"/>
      <c r="KIS16"/>
      <c r="KIT16"/>
      <c r="KIU16"/>
      <c r="KIV16"/>
      <c r="KIW16"/>
      <c r="KIX16"/>
      <c r="KIY16"/>
      <c r="KIZ16"/>
      <c r="KJA16"/>
      <c r="KJB16"/>
      <c r="KJC16"/>
      <c r="KJD16"/>
      <c r="KJE16"/>
      <c r="KJF16"/>
      <c r="KJG16"/>
      <c r="KJH16"/>
      <c r="KJI16"/>
      <c r="KJJ16"/>
      <c r="KJK16"/>
      <c r="KJL16"/>
      <c r="KJM16"/>
      <c r="KJN16"/>
      <c r="KJO16"/>
      <c r="KJP16"/>
      <c r="KJQ16"/>
      <c r="KJR16"/>
      <c r="KJS16"/>
      <c r="KJT16"/>
      <c r="KJU16"/>
      <c r="KJV16"/>
      <c r="KJW16"/>
      <c r="KJX16"/>
      <c r="KJY16"/>
      <c r="KJZ16"/>
      <c r="KKA16"/>
      <c r="KKB16"/>
      <c r="KKC16"/>
      <c r="KKD16"/>
      <c r="KKE16"/>
      <c r="KKF16"/>
      <c r="KKG16"/>
      <c r="KKH16"/>
      <c r="KKI16"/>
      <c r="KKJ16"/>
      <c r="KKK16"/>
      <c r="KKL16"/>
      <c r="KKM16"/>
      <c r="KKN16"/>
      <c r="KKO16"/>
      <c r="KKP16"/>
      <c r="KKQ16"/>
      <c r="KKR16"/>
      <c r="KKS16"/>
      <c r="KKT16"/>
      <c r="KKU16"/>
      <c r="KKV16"/>
      <c r="KKW16"/>
      <c r="KKX16"/>
      <c r="KKY16"/>
      <c r="KKZ16"/>
      <c r="KLA16"/>
      <c r="KLB16"/>
      <c r="KLC16"/>
      <c r="KLD16"/>
      <c r="KLE16"/>
      <c r="KLF16"/>
      <c r="KLG16"/>
      <c r="KLH16"/>
      <c r="KLI16"/>
      <c r="KLJ16"/>
      <c r="KLK16"/>
      <c r="KLL16"/>
      <c r="KLM16"/>
      <c r="KLN16"/>
      <c r="KLO16"/>
      <c r="KLP16"/>
      <c r="KLQ16"/>
      <c r="KLR16"/>
      <c r="KLS16"/>
      <c r="KLT16"/>
      <c r="KLU16"/>
      <c r="KLV16"/>
      <c r="KLW16"/>
      <c r="KLX16"/>
      <c r="KLY16"/>
      <c r="KLZ16"/>
      <c r="KMA16"/>
      <c r="KMB16"/>
      <c r="KMC16"/>
      <c r="KMD16"/>
      <c r="KME16"/>
      <c r="KMF16"/>
      <c r="KMG16"/>
      <c r="KMH16"/>
      <c r="KMI16"/>
      <c r="KMJ16"/>
      <c r="KMK16"/>
      <c r="KML16"/>
      <c r="KMM16"/>
      <c r="KMN16"/>
      <c r="KMO16"/>
      <c r="KMP16"/>
      <c r="KMQ16"/>
      <c r="KMR16"/>
      <c r="KMS16"/>
      <c r="KMT16"/>
      <c r="KMU16"/>
      <c r="KMV16"/>
      <c r="KMW16"/>
      <c r="KMX16"/>
      <c r="KMY16"/>
      <c r="KMZ16"/>
      <c r="KNA16"/>
      <c r="KNB16"/>
      <c r="KNC16"/>
      <c r="KND16"/>
      <c r="KNE16"/>
      <c r="KNF16"/>
      <c r="KNG16"/>
      <c r="KNH16"/>
      <c r="KNI16"/>
      <c r="KNJ16"/>
      <c r="KNK16"/>
      <c r="KNL16"/>
      <c r="KNM16"/>
      <c r="KNN16"/>
      <c r="KNO16"/>
      <c r="KNP16"/>
      <c r="KNQ16"/>
      <c r="KNR16"/>
      <c r="KNS16"/>
      <c r="KNT16"/>
      <c r="KNU16"/>
      <c r="KNV16"/>
      <c r="KNW16"/>
      <c r="KNX16"/>
      <c r="KNY16"/>
      <c r="KNZ16"/>
      <c r="KOA16"/>
      <c r="KOB16"/>
      <c r="KOC16"/>
      <c r="KOD16"/>
      <c r="KOE16"/>
      <c r="KOF16"/>
      <c r="KOG16"/>
      <c r="KOH16"/>
      <c r="KOI16"/>
      <c r="KOJ16"/>
      <c r="KOK16"/>
      <c r="KOL16"/>
      <c r="KOM16"/>
      <c r="KON16"/>
      <c r="KOO16"/>
      <c r="KOP16"/>
      <c r="KOQ16"/>
      <c r="KOR16"/>
      <c r="KOS16"/>
      <c r="KOT16"/>
      <c r="KOU16"/>
      <c r="KOV16"/>
      <c r="KOW16"/>
      <c r="KOX16"/>
      <c r="KOY16"/>
      <c r="KOZ16"/>
      <c r="KPA16"/>
      <c r="KPB16"/>
      <c r="KPC16"/>
      <c r="KPD16"/>
      <c r="KPE16"/>
      <c r="KPF16"/>
      <c r="KPG16"/>
      <c r="KPH16"/>
      <c r="KPI16"/>
      <c r="KPJ16"/>
      <c r="KPK16"/>
      <c r="KPL16"/>
      <c r="KPM16"/>
      <c r="KPN16"/>
      <c r="KPO16"/>
      <c r="KPP16"/>
      <c r="KPQ16"/>
      <c r="KPR16"/>
      <c r="KPS16"/>
      <c r="KPT16"/>
      <c r="KPU16"/>
      <c r="KPV16"/>
      <c r="KPW16"/>
      <c r="KPX16"/>
      <c r="KPY16"/>
      <c r="KPZ16"/>
      <c r="KQA16"/>
      <c r="KQB16"/>
      <c r="KQC16"/>
      <c r="KQD16"/>
      <c r="KQE16"/>
      <c r="KQF16"/>
      <c r="KQG16"/>
      <c r="KQH16"/>
      <c r="KQI16"/>
      <c r="KQJ16"/>
      <c r="KQK16"/>
      <c r="KQL16"/>
      <c r="KQM16"/>
      <c r="KQN16"/>
      <c r="KQO16"/>
      <c r="KQP16"/>
      <c r="KQQ16"/>
      <c r="KQR16"/>
      <c r="KQS16"/>
      <c r="KQT16"/>
      <c r="KQU16"/>
      <c r="KQV16"/>
      <c r="KQW16"/>
      <c r="KQX16"/>
      <c r="KQY16"/>
      <c r="KQZ16"/>
      <c r="KRA16"/>
      <c r="KRB16"/>
      <c r="KRC16"/>
      <c r="KRD16"/>
      <c r="KRE16"/>
      <c r="KRF16"/>
      <c r="KRG16"/>
      <c r="KRH16"/>
      <c r="KRI16"/>
      <c r="KRJ16"/>
      <c r="KRK16"/>
      <c r="KRL16"/>
      <c r="KRM16"/>
      <c r="KRN16"/>
      <c r="KRO16"/>
      <c r="KRP16"/>
      <c r="KRQ16"/>
      <c r="KRR16"/>
      <c r="KRS16"/>
      <c r="KRT16"/>
      <c r="KRU16"/>
      <c r="KRV16"/>
      <c r="KRW16"/>
      <c r="KRX16"/>
      <c r="KRY16"/>
      <c r="KRZ16"/>
      <c r="KSA16"/>
      <c r="KSB16"/>
      <c r="KSC16"/>
      <c r="KSD16"/>
      <c r="KSE16"/>
      <c r="KSF16"/>
      <c r="KSG16"/>
      <c r="KSH16"/>
      <c r="KSI16"/>
      <c r="KSJ16"/>
      <c r="KSK16"/>
      <c r="KSL16"/>
      <c r="KSM16"/>
      <c r="KSN16"/>
      <c r="KSO16"/>
      <c r="KSP16"/>
      <c r="KSQ16"/>
      <c r="KSR16"/>
      <c r="KSS16"/>
      <c r="KST16"/>
      <c r="KSU16"/>
      <c r="KSV16"/>
      <c r="KSW16"/>
      <c r="KSX16"/>
      <c r="KSY16"/>
      <c r="KSZ16"/>
      <c r="KTA16"/>
      <c r="KTB16"/>
      <c r="KTC16"/>
      <c r="KTD16"/>
      <c r="KTE16"/>
      <c r="KTF16"/>
      <c r="KTG16"/>
      <c r="KTH16"/>
      <c r="KTI16"/>
      <c r="KTJ16"/>
      <c r="KTK16"/>
      <c r="KTL16"/>
      <c r="KTM16"/>
      <c r="KTN16"/>
      <c r="KTO16"/>
      <c r="KTP16"/>
      <c r="KTQ16"/>
      <c r="KTR16"/>
      <c r="KTS16"/>
      <c r="KTT16"/>
      <c r="KTU16"/>
      <c r="KTV16"/>
      <c r="KTW16"/>
      <c r="KTX16"/>
      <c r="KTY16"/>
      <c r="KTZ16"/>
      <c r="KUA16"/>
      <c r="KUB16"/>
      <c r="KUC16"/>
      <c r="KUD16"/>
      <c r="KUE16"/>
      <c r="KUF16"/>
      <c r="KUG16"/>
      <c r="KUH16"/>
      <c r="KUI16"/>
      <c r="KUJ16"/>
      <c r="KUK16"/>
      <c r="KUL16"/>
      <c r="KUM16"/>
      <c r="KUN16"/>
      <c r="KUO16"/>
      <c r="KUP16"/>
      <c r="KUQ16"/>
      <c r="KUR16"/>
      <c r="KUS16"/>
      <c r="KUT16"/>
      <c r="KUU16"/>
      <c r="KUV16"/>
      <c r="KUW16"/>
      <c r="KUX16"/>
      <c r="KUY16"/>
      <c r="KUZ16"/>
      <c r="KVA16"/>
      <c r="KVB16"/>
      <c r="KVC16"/>
      <c r="KVD16"/>
      <c r="KVE16"/>
      <c r="KVF16"/>
      <c r="KVG16"/>
      <c r="KVH16"/>
      <c r="KVI16"/>
      <c r="KVJ16"/>
      <c r="KVK16"/>
      <c r="KVL16"/>
      <c r="KVM16"/>
      <c r="KVN16"/>
      <c r="KVO16"/>
      <c r="KVP16"/>
      <c r="KVQ16"/>
      <c r="KVR16"/>
      <c r="KVS16"/>
      <c r="KVT16"/>
      <c r="KVU16"/>
      <c r="KVV16"/>
      <c r="KVW16"/>
      <c r="KVX16"/>
      <c r="KVY16"/>
      <c r="KVZ16"/>
      <c r="KWA16"/>
      <c r="KWB16"/>
      <c r="KWC16"/>
      <c r="KWD16"/>
      <c r="KWE16"/>
      <c r="KWF16"/>
      <c r="KWG16"/>
      <c r="KWH16"/>
      <c r="KWI16"/>
      <c r="KWJ16"/>
      <c r="KWK16"/>
      <c r="KWL16"/>
      <c r="KWM16"/>
      <c r="KWN16"/>
      <c r="KWO16"/>
      <c r="KWP16"/>
      <c r="KWQ16"/>
      <c r="KWR16"/>
      <c r="KWS16"/>
      <c r="KWT16"/>
      <c r="KWU16"/>
      <c r="KWV16"/>
      <c r="KWW16"/>
      <c r="KWX16"/>
      <c r="KWY16"/>
      <c r="KWZ16"/>
      <c r="KXA16"/>
      <c r="KXB16"/>
      <c r="KXC16"/>
      <c r="KXD16"/>
      <c r="KXE16"/>
      <c r="KXF16"/>
      <c r="KXG16"/>
      <c r="KXH16"/>
      <c r="KXI16"/>
      <c r="KXJ16"/>
      <c r="KXK16"/>
      <c r="KXL16"/>
      <c r="KXM16"/>
      <c r="KXN16"/>
      <c r="KXO16"/>
      <c r="KXP16"/>
      <c r="KXQ16"/>
      <c r="KXR16"/>
      <c r="KXS16"/>
      <c r="KXT16"/>
      <c r="KXU16"/>
      <c r="KXV16"/>
      <c r="KXW16"/>
      <c r="KXX16"/>
      <c r="KXY16"/>
      <c r="KXZ16"/>
      <c r="KYA16"/>
      <c r="KYB16"/>
      <c r="KYC16"/>
      <c r="KYD16"/>
      <c r="KYE16"/>
      <c r="KYF16"/>
      <c r="KYG16"/>
      <c r="KYH16"/>
      <c r="KYI16"/>
      <c r="KYJ16"/>
      <c r="KYK16"/>
      <c r="KYL16"/>
      <c r="KYM16"/>
      <c r="KYN16"/>
      <c r="KYO16"/>
      <c r="KYP16"/>
      <c r="KYQ16"/>
      <c r="KYR16"/>
      <c r="KYS16"/>
      <c r="KYT16"/>
      <c r="KYU16"/>
      <c r="KYV16"/>
      <c r="KYW16"/>
      <c r="KYX16"/>
      <c r="KYY16"/>
      <c r="KYZ16"/>
      <c r="KZA16"/>
      <c r="KZB16"/>
      <c r="KZC16"/>
      <c r="KZD16"/>
      <c r="KZE16"/>
      <c r="KZF16"/>
      <c r="KZG16"/>
      <c r="KZH16"/>
      <c r="KZI16"/>
      <c r="KZJ16"/>
      <c r="KZK16"/>
      <c r="KZL16"/>
      <c r="KZM16"/>
      <c r="KZN16"/>
      <c r="KZO16"/>
      <c r="KZP16"/>
      <c r="KZQ16"/>
      <c r="KZR16"/>
      <c r="KZS16"/>
      <c r="KZT16"/>
      <c r="KZU16"/>
      <c r="KZV16"/>
      <c r="KZW16"/>
      <c r="KZX16"/>
      <c r="KZY16"/>
      <c r="KZZ16"/>
      <c r="LAA16"/>
      <c r="LAB16"/>
      <c r="LAC16"/>
      <c r="LAD16"/>
      <c r="LAE16"/>
      <c r="LAF16"/>
      <c r="LAG16"/>
      <c r="LAH16"/>
      <c r="LAI16"/>
      <c r="LAJ16"/>
      <c r="LAK16"/>
      <c r="LAL16"/>
      <c r="LAM16"/>
      <c r="LAN16"/>
      <c r="LAO16"/>
      <c r="LAP16"/>
      <c r="LAQ16"/>
      <c r="LAR16"/>
      <c r="LAS16"/>
      <c r="LAT16"/>
      <c r="LAU16"/>
      <c r="LAV16"/>
      <c r="LAW16"/>
      <c r="LAX16"/>
      <c r="LAY16"/>
      <c r="LAZ16"/>
      <c r="LBA16"/>
      <c r="LBB16"/>
      <c r="LBC16"/>
      <c r="LBD16"/>
      <c r="LBE16"/>
      <c r="LBF16"/>
      <c r="LBG16"/>
      <c r="LBH16"/>
      <c r="LBI16"/>
      <c r="LBJ16"/>
      <c r="LBK16"/>
      <c r="LBL16"/>
      <c r="LBM16"/>
      <c r="LBN16"/>
      <c r="LBO16"/>
      <c r="LBP16"/>
      <c r="LBQ16"/>
      <c r="LBR16"/>
      <c r="LBS16"/>
      <c r="LBT16"/>
      <c r="LBU16"/>
      <c r="LBV16"/>
      <c r="LBW16"/>
      <c r="LBX16"/>
      <c r="LBY16"/>
      <c r="LBZ16"/>
      <c r="LCA16"/>
      <c r="LCB16"/>
      <c r="LCC16"/>
      <c r="LCD16"/>
      <c r="LCE16"/>
      <c r="LCF16"/>
      <c r="LCG16"/>
      <c r="LCH16"/>
      <c r="LCI16"/>
      <c r="LCJ16"/>
      <c r="LCK16"/>
      <c r="LCL16"/>
      <c r="LCM16"/>
      <c r="LCN16"/>
      <c r="LCO16"/>
      <c r="LCP16"/>
      <c r="LCQ16"/>
      <c r="LCR16"/>
      <c r="LCS16"/>
      <c r="LCT16"/>
      <c r="LCU16"/>
      <c r="LCV16"/>
      <c r="LCW16"/>
      <c r="LCX16"/>
      <c r="LCY16"/>
      <c r="LCZ16"/>
      <c r="LDA16"/>
      <c r="LDB16"/>
      <c r="LDC16"/>
      <c r="LDD16"/>
      <c r="LDE16"/>
      <c r="LDF16"/>
      <c r="LDG16"/>
      <c r="LDH16"/>
      <c r="LDI16"/>
      <c r="LDJ16"/>
      <c r="LDK16"/>
      <c r="LDL16"/>
      <c r="LDM16"/>
      <c r="LDN16"/>
      <c r="LDO16"/>
      <c r="LDP16"/>
      <c r="LDQ16"/>
      <c r="LDR16"/>
      <c r="LDS16"/>
      <c r="LDT16"/>
      <c r="LDU16"/>
      <c r="LDV16"/>
      <c r="LDW16"/>
      <c r="LDX16"/>
      <c r="LDY16"/>
      <c r="LDZ16"/>
      <c r="LEA16"/>
      <c r="LEB16"/>
      <c r="LEC16"/>
      <c r="LED16"/>
      <c r="LEE16"/>
      <c r="LEF16"/>
      <c r="LEG16"/>
      <c r="LEH16"/>
      <c r="LEI16"/>
      <c r="LEJ16"/>
      <c r="LEK16"/>
      <c r="LEL16"/>
      <c r="LEM16"/>
      <c r="LEN16"/>
      <c r="LEO16"/>
      <c r="LEP16"/>
      <c r="LEQ16"/>
      <c r="LER16"/>
      <c r="LES16"/>
      <c r="LET16"/>
      <c r="LEU16"/>
      <c r="LEV16"/>
      <c r="LEW16"/>
      <c r="LEX16"/>
      <c r="LEY16"/>
      <c r="LEZ16"/>
      <c r="LFA16"/>
      <c r="LFB16"/>
      <c r="LFC16"/>
      <c r="LFD16"/>
      <c r="LFE16"/>
      <c r="LFF16"/>
      <c r="LFG16"/>
      <c r="LFH16"/>
      <c r="LFI16"/>
      <c r="LFJ16"/>
      <c r="LFK16"/>
      <c r="LFL16"/>
      <c r="LFM16"/>
      <c r="LFN16"/>
      <c r="LFO16"/>
      <c r="LFP16"/>
      <c r="LFQ16"/>
      <c r="LFR16"/>
      <c r="LFS16"/>
      <c r="LFT16"/>
      <c r="LFU16"/>
      <c r="LFV16"/>
      <c r="LFW16"/>
      <c r="LFX16"/>
      <c r="LFY16"/>
      <c r="LFZ16"/>
      <c r="LGA16"/>
      <c r="LGB16"/>
      <c r="LGC16"/>
      <c r="LGD16"/>
      <c r="LGE16"/>
      <c r="LGF16"/>
      <c r="LGG16"/>
      <c r="LGH16"/>
      <c r="LGI16"/>
      <c r="LGJ16"/>
      <c r="LGK16"/>
      <c r="LGL16"/>
      <c r="LGM16"/>
      <c r="LGN16"/>
      <c r="LGO16"/>
      <c r="LGP16"/>
      <c r="LGQ16"/>
      <c r="LGR16"/>
      <c r="LGS16"/>
      <c r="LGT16"/>
      <c r="LGU16"/>
      <c r="LGV16"/>
      <c r="LGW16"/>
      <c r="LGX16"/>
      <c r="LGY16"/>
      <c r="LGZ16"/>
      <c r="LHA16"/>
      <c r="LHB16"/>
      <c r="LHC16"/>
      <c r="LHD16"/>
      <c r="LHE16"/>
      <c r="LHF16"/>
      <c r="LHG16"/>
      <c r="LHH16"/>
      <c r="LHI16"/>
      <c r="LHJ16"/>
      <c r="LHK16"/>
      <c r="LHL16"/>
      <c r="LHM16"/>
      <c r="LHN16"/>
      <c r="LHO16"/>
      <c r="LHP16"/>
      <c r="LHQ16"/>
      <c r="LHR16"/>
      <c r="LHS16"/>
      <c r="LHT16"/>
      <c r="LHU16"/>
      <c r="LHV16"/>
      <c r="LHW16"/>
      <c r="LHX16"/>
      <c r="LHY16"/>
      <c r="LHZ16"/>
      <c r="LIA16"/>
      <c r="LIB16"/>
      <c r="LIC16"/>
      <c r="LID16"/>
      <c r="LIE16"/>
      <c r="LIF16"/>
      <c r="LIG16"/>
      <c r="LIH16"/>
      <c r="LII16"/>
      <c r="LIJ16"/>
      <c r="LIK16"/>
      <c r="LIL16"/>
      <c r="LIM16"/>
      <c r="LIN16"/>
      <c r="LIO16"/>
      <c r="LIP16"/>
      <c r="LIQ16"/>
      <c r="LIR16"/>
      <c r="LIS16"/>
      <c r="LIT16"/>
      <c r="LIU16"/>
      <c r="LIV16"/>
      <c r="LIW16"/>
      <c r="LIX16"/>
      <c r="LIY16"/>
      <c r="LIZ16"/>
      <c r="LJA16"/>
      <c r="LJB16"/>
      <c r="LJC16"/>
      <c r="LJD16"/>
      <c r="LJE16"/>
      <c r="LJF16"/>
      <c r="LJG16"/>
      <c r="LJH16"/>
      <c r="LJI16"/>
      <c r="LJJ16"/>
      <c r="LJK16"/>
      <c r="LJL16"/>
      <c r="LJM16"/>
      <c r="LJN16"/>
      <c r="LJO16"/>
      <c r="LJP16"/>
      <c r="LJQ16"/>
      <c r="LJR16"/>
      <c r="LJS16"/>
      <c r="LJT16"/>
      <c r="LJU16"/>
      <c r="LJV16"/>
      <c r="LJW16"/>
      <c r="LJX16"/>
      <c r="LJY16"/>
      <c r="LJZ16"/>
      <c r="LKA16"/>
      <c r="LKB16"/>
      <c r="LKC16"/>
      <c r="LKD16"/>
      <c r="LKE16"/>
      <c r="LKF16"/>
      <c r="LKG16"/>
      <c r="LKH16"/>
      <c r="LKI16"/>
      <c r="LKJ16"/>
      <c r="LKK16"/>
      <c r="LKL16"/>
      <c r="LKM16"/>
      <c r="LKN16"/>
      <c r="LKO16"/>
      <c r="LKP16"/>
      <c r="LKQ16"/>
      <c r="LKR16"/>
      <c r="LKS16"/>
      <c r="LKT16"/>
      <c r="LKU16"/>
      <c r="LKV16"/>
      <c r="LKW16"/>
      <c r="LKX16"/>
      <c r="LKY16"/>
      <c r="LKZ16"/>
      <c r="LLA16"/>
      <c r="LLB16"/>
      <c r="LLC16"/>
      <c r="LLD16"/>
      <c r="LLE16"/>
      <c r="LLF16"/>
      <c r="LLG16"/>
      <c r="LLH16"/>
      <c r="LLI16"/>
      <c r="LLJ16"/>
      <c r="LLK16"/>
      <c r="LLL16"/>
      <c r="LLM16"/>
      <c r="LLN16"/>
      <c r="LLO16"/>
      <c r="LLP16"/>
      <c r="LLQ16"/>
      <c r="LLR16"/>
      <c r="LLS16"/>
      <c r="LLT16"/>
      <c r="LLU16"/>
      <c r="LLV16"/>
      <c r="LLW16"/>
      <c r="LLX16"/>
      <c r="LLY16"/>
      <c r="LLZ16"/>
      <c r="LMA16"/>
      <c r="LMB16"/>
      <c r="LMC16"/>
      <c r="LMD16"/>
      <c r="LME16"/>
      <c r="LMF16"/>
      <c r="LMG16"/>
      <c r="LMH16"/>
      <c r="LMI16"/>
      <c r="LMJ16"/>
      <c r="LMK16"/>
      <c r="LML16"/>
      <c r="LMM16"/>
      <c r="LMN16"/>
      <c r="LMO16"/>
      <c r="LMP16"/>
      <c r="LMQ16"/>
      <c r="LMR16"/>
      <c r="LMS16"/>
      <c r="LMT16"/>
      <c r="LMU16"/>
      <c r="LMV16"/>
      <c r="LMW16"/>
      <c r="LMX16"/>
      <c r="LMY16"/>
      <c r="LMZ16"/>
      <c r="LNA16"/>
      <c r="LNB16"/>
      <c r="LNC16"/>
      <c r="LND16"/>
      <c r="LNE16"/>
      <c r="LNF16"/>
      <c r="LNG16"/>
      <c r="LNH16"/>
      <c r="LNI16"/>
      <c r="LNJ16"/>
      <c r="LNK16"/>
      <c r="LNL16"/>
      <c r="LNM16"/>
      <c r="LNN16"/>
      <c r="LNO16"/>
      <c r="LNP16"/>
      <c r="LNQ16"/>
      <c r="LNR16"/>
      <c r="LNS16"/>
      <c r="LNT16"/>
      <c r="LNU16"/>
      <c r="LNV16"/>
      <c r="LNW16"/>
      <c r="LNX16"/>
      <c r="LNY16"/>
      <c r="LNZ16"/>
      <c r="LOA16"/>
      <c r="LOB16"/>
      <c r="LOC16"/>
      <c r="LOD16"/>
      <c r="LOE16"/>
      <c r="LOF16"/>
      <c r="LOG16"/>
      <c r="LOH16"/>
      <c r="LOI16"/>
      <c r="LOJ16"/>
      <c r="LOK16"/>
      <c r="LOL16"/>
      <c r="LOM16"/>
      <c r="LON16"/>
      <c r="LOO16"/>
      <c r="LOP16"/>
      <c r="LOQ16"/>
      <c r="LOR16"/>
      <c r="LOS16"/>
      <c r="LOT16"/>
      <c r="LOU16"/>
      <c r="LOV16"/>
      <c r="LOW16"/>
      <c r="LOX16"/>
      <c r="LOY16"/>
      <c r="LOZ16"/>
      <c r="LPA16"/>
      <c r="LPB16"/>
      <c r="LPC16"/>
      <c r="LPD16"/>
      <c r="LPE16"/>
      <c r="LPF16"/>
      <c r="LPG16"/>
      <c r="LPH16"/>
      <c r="LPI16"/>
      <c r="LPJ16"/>
      <c r="LPK16"/>
      <c r="LPL16"/>
      <c r="LPM16"/>
      <c r="LPN16"/>
      <c r="LPO16"/>
      <c r="LPP16"/>
      <c r="LPQ16"/>
      <c r="LPR16"/>
      <c r="LPS16"/>
      <c r="LPT16"/>
      <c r="LPU16"/>
      <c r="LPV16"/>
      <c r="LPW16"/>
      <c r="LPX16"/>
      <c r="LPY16"/>
      <c r="LPZ16"/>
      <c r="LQA16"/>
      <c r="LQB16"/>
      <c r="LQC16"/>
      <c r="LQD16"/>
      <c r="LQE16"/>
      <c r="LQF16"/>
      <c r="LQG16"/>
      <c r="LQH16"/>
      <c r="LQI16"/>
      <c r="LQJ16"/>
      <c r="LQK16"/>
      <c r="LQL16"/>
      <c r="LQM16"/>
      <c r="LQN16"/>
      <c r="LQO16"/>
      <c r="LQP16"/>
      <c r="LQQ16"/>
      <c r="LQR16"/>
      <c r="LQS16"/>
      <c r="LQT16"/>
      <c r="LQU16"/>
      <c r="LQV16"/>
      <c r="LQW16"/>
      <c r="LQX16"/>
      <c r="LQY16"/>
      <c r="LQZ16"/>
      <c r="LRA16"/>
      <c r="LRB16"/>
      <c r="LRC16"/>
      <c r="LRD16"/>
      <c r="LRE16"/>
      <c r="LRF16"/>
      <c r="LRG16"/>
      <c r="LRH16"/>
      <c r="LRI16"/>
      <c r="LRJ16"/>
      <c r="LRK16"/>
      <c r="LRL16"/>
      <c r="LRM16"/>
      <c r="LRN16"/>
      <c r="LRO16"/>
      <c r="LRP16"/>
      <c r="LRQ16"/>
      <c r="LRR16"/>
      <c r="LRS16"/>
      <c r="LRT16"/>
      <c r="LRU16"/>
      <c r="LRV16"/>
      <c r="LRW16"/>
      <c r="LRX16"/>
      <c r="LRY16"/>
      <c r="LRZ16"/>
      <c r="LSA16"/>
      <c r="LSB16"/>
      <c r="LSC16"/>
      <c r="LSD16"/>
      <c r="LSE16"/>
      <c r="LSF16"/>
      <c r="LSG16"/>
      <c r="LSH16"/>
      <c r="LSI16"/>
      <c r="LSJ16"/>
      <c r="LSK16"/>
      <c r="LSL16"/>
      <c r="LSM16"/>
      <c r="LSN16"/>
      <c r="LSO16"/>
      <c r="LSP16"/>
      <c r="LSQ16"/>
      <c r="LSR16"/>
      <c r="LSS16"/>
      <c r="LST16"/>
      <c r="LSU16"/>
      <c r="LSV16"/>
      <c r="LSW16"/>
      <c r="LSX16"/>
      <c r="LSY16"/>
      <c r="LSZ16"/>
      <c r="LTA16"/>
      <c r="LTB16"/>
      <c r="LTC16"/>
      <c r="LTD16"/>
      <c r="LTE16"/>
      <c r="LTF16"/>
      <c r="LTG16"/>
      <c r="LTH16"/>
      <c r="LTI16"/>
      <c r="LTJ16"/>
      <c r="LTK16"/>
      <c r="LTL16"/>
      <c r="LTM16"/>
      <c r="LTN16"/>
      <c r="LTO16"/>
      <c r="LTP16"/>
      <c r="LTQ16"/>
      <c r="LTR16"/>
      <c r="LTS16"/>
      <c r="LTT16"/>
      <c r="LTU16"/>
      <c r="LTV16"/>
      <c r="LTW16"/>
      <c r="LTX16"/>
      <c r="LTY16"/>
      <c r="LTZ16"/>
      <c r="LUA16"/>
      <c r="LUB16"/>
      <c r="LUC16"/>
      <c r="LUD16"/>
      <c r="LUE16"/>
      <c r="LUF16"/>
      <c r="LUG16"/>
      <c r="LUH16"/>
      <c r="LUI16"/>
      <c r="LUJ16"/>
      <c r="LUK16"/>
      <c r="LUL16"/>
      <c r="LUM16"/>
      <c r="LUN16"/>
      <c r="LUO16"/>
      <c r="LUP16"/>
      <c r="LUQ16"/>
      <c r="LUR16"/>
      <c r="LUS16"/>
      <c r="LUT16"/>
      <c r="LUU16"/>
      <c r="LUV16"/>
      <c r="LUW16"/>
      <c r="LUX16"/>
      <c r="LUY16"/>
      <c r="LUZ16"/>
      <c r="LVA16"/>
      <c r="LVB16"/>
      <c r="LVC16"/>
      <c r="LVD16"/>
      <c r="LVE16"/>
      <c r="LVF16"/>
      <c r="LVG16"/>
      <c r="LVH16"/>
      <c r="LVI16"/>
      <c r="LVJ16"/>
      <c r="LVK16"/>
      <c r="LVL16"/>
      <c r="LVM16"/>
      <c r="LVN16"/>
      <c r="LVO16"/>
      <c r="LVP16"/>
      <c r="LVQ16"/>
      <c r="LVR16"/>
      <c r="LVS16"/>
      <c r="LVT16"/>
      <c r="LVU16"/>
      <c r="LVV16"/>
      <c r="LVW16"/>
      <c r="LVX16"/>
      <c r="LVY16"/>
      <c r="LVZ16"/>
      <c r="LWA16"/>
      <c r="LWB16"/>
      <c r="LWC16"/>
      <c r="LWD16"/>
      <c r="LWE16"/>
      <c r="LWF16"/>
      <c r="LWG16"/>
      <c r="LWH16"/>
      <c r="LWI16"/>
      <c r="LWJ16"/>
      <c r="LWK16"/>
      <c r="LWL16"/>
      <c r="LWM16"/>
      <c r="LWN16"/>
      <c r="LWO16"/>
      <c r="LWP16"/>
      <c r="LWQ16"/>
      <c r="LWR16"/>
      <c r="LWS16"/>
      <c r="LWT16"/>
      <c r="LWU16"/>
      <c r="LWV16"/>
      <c r="LWW16"/>
      <c r="LWX16"/>
      <c r="LWY16"/>
      <c r="LWZ16"/>
      <c r="LXA16"/>
      <c r="LXB16"/>
      <c r="LXC16"/>
      <c r="LXD16"/>
      <c r="LXE16"/>
      <c r="LXF16"/>
      <c r="LXG16"/>
      <c r="LXH16"/>
      <c r="LXI16"/>
      <c r="LXJ16"/>
      <c r="LXK16"/>
      <c r="LXL16"/>
      <c r="LXM16"/>
      <c r="LXN16"/>
      <c r="LXO16"/>
      <c r="LXP16"/>
      <c r="LXQ16"/>
      <c r="LXR16"/>
      <c r="LXS16"/>
      <c r="LXT16"/>
      <c r="LXU16"/>
      <c r="LXV16"/>
      <c r="LXW16"/>
      <c r="LXX16"/>
      <c r="LXY16"/>
      <c r="LXZ16"/>
      <c r="LYA16"/>
      <c r="LYB16"/>
      <c r="LYC16"/>
      <c r="LYD16"/>
      <c r="LYE16"/>
      <c r="LYF16"/>
      <c r="LYG16"/>
      <c r="LYH16"/>
      <c r="LYI16"/>
      <c r="LYJ16"/>
      <c r="LYK16"/>
      <c r="LYL16"/>
      <c r="LYM16"/>
      <c r="LYN16"/>
      <c r="LYO16"/>
      <c r="LYP16"/>
      <c r="LYQ16"/>
      <c r="LYR16"/>
      <c r="LYS16"/>
      <c r="LYT16"/>
      <c r="LYU16"/>
      <c r="LYV16"/>
      <c r="LYW16"/>
      <c r="LYX16"/>
      <c r="LYY16"/>
      <c r="LYZ16"/>
      <c r="LZA16"/>
      <c r="LZB16"/>
      <c r="LZC16"/>
      <c r="LZD16"/>
      <c r="LZE16"/>
      <c r="LZF16"/>
      <c r="LZG16"/>
      <c r="LZH16"/>
      <c r="LZI16"/>
      <c r="LZJ16"/>
      <c r="LZK16"/>
      <c r="LZL16"/>
      <c r="LZM16"/>
      <c r="LZN16"/>
      <c r="LZO16"/>
      <c r="LZP16"/>
      <c r="LZQ16"/>
      <c r="LZR16"/>
      <c r="LZS16"/>
      <c r="LZT16"/>
      <c r="LZU16"/>
      <c r="LZV16"/>
      <c r="LZW16"/>
      <c r="LZX16"/>
      <c r="LZY16"/>
      <c r="LZZ16"/>
      <c r="MAA16"/>
      <c r="MAB16"/>
      <c r="MAC16"/>
      <c r="MAD16"/>
      <c r="MAE16"/>
      <c r="MAF16"/>
      <c r="MAG16"/>
      <c r="MAH16"/>
      <c r="MAI16"/>
      <c r="MAJ16"/>
      <c r="MAK16"/>
      <c r="MAL16"/>
      <c r="MAM16"/>
      <c r="MAN16"/>
      <c r="MAO16"/>
      <c r="MAP16"/>
      <c r="MAQ16"/>
      <c r="MAR16"/>
      <c r="MAS16"/>
      <c r="MAT16"/>
      <c r="MAU16"/>
      <c r="MAV16"/>
      <c r="MAW16"/>
      <c r="MAX16"/>
      <c r="MAY16"/>
      <c r="MAZ16"/>
      <c r="MBA16"/>
      <c r="MBB16"/>
      <c r="MBC16"/>
      <c r="MBD16"/>
      <c r="MBE16"/>
      <c r="MBF16"/>
      <c r="MBG16"/>
      <c r="MBH16"/>
      <c r="MBI16"/>
      <c r="MBJ16"/>
      <c r="MBK16"/>
      <c r="MBL16"/>
      <c r="MBM16"/>
      <c r="MBN16"/>
      <c r="MBO16"/>
      <c r="MBP16"/>
      <c r="MBQ16"/>
      <c r="MBR16"/>
      <c r="MBS16"/>
      <c r="MBT16"/>
      <c r="MBU16"/>
      <c r="MBV16"/>
      <c r="MBW16"/>
      <c r="MBX16"/>
      <c r="MBY16"/>
      <c r="MBZ16"/>
      <c r="MCA16"/>
      <c r="MCB16"/>
      <c r="MCC16"/>
      <c r="MCD16"/>
      <c r="MCE16"/>
      <c r="MCF16"/>
      <c r="MCG16"/>
      <c r="MCH16"/>
      <c r="MCI16"/>
      <c r="MCJ16"/>
      <c r="MCK16"/>
      <c r="MCL16"/>
      <c r="MCM16"/>
      <c r="MCN16"/>
      <c r="MCO16"/>
      <c r="MCP16"/>
      <c r="MCQ16"/>
      <c r="MCR16"/>
      <c r="MCS16"/>
      <c r="MCT16"/>
      <c r="MCU16"/>
      <c r="MCV16"/>
      <c r="MCW16"/>
      <c r="MCX16"/>
      <c r="MCY16"/>
      <c r="MCZ16"/>
      <c r="MDA16"/>
      <c r="MDB16"/>
      <c r="MDC16"/>
      <c r="MDD16"/>
      <c r="MDE16"/>
      <c r="MDF16"/>
      <c r="MDG16"/>
      <c r="MDH16"/>
      <c r="MDI16"/>
      <c r="MDJ16"/>
      <c r="MDK16"/>
      <c r="MDL16"/>
      <c r="MDM16"/>
      <c r="MDN16"/>
      <c r="MDO16"/>
      <c r="MDP16"/>
      <c r="MDQ16"/>
      <c r="MDR16"/>
      <c r="MDS16"/>
      <c r="MDT16"/>
      <c r="MDU16"/>
      <c r="MDV16"/>
      <c r="MDW16"/>
      <c r="MDX16"/>
      <c r="MDY16"/>
      <c r="MDZ16"/>
      <c r="MEA16"/>
      <c r="MEB16"/>
      <c r="MEC16"/>
      <c r="MED16"/>
      <c r="MEE16"/>
      <c r="MEF16"/>
      <c r="MEG16"/>
      <c r="MEH16"/>
      <c r="MEI16"/>
      <c r="MEJ16"/>
      <c r="MEK16"/>
      <c r="MEL16"/>
      <c r="MEM16"/>
      <c r="MEN16"/>
      <c r="MEO16"/>
      <c r="MEP16"/>
      <c r="MEQ16"/>
      <c r="MER16"/>
      <c r="MES16"/>
      <c r="MET16"/>
      <c r="MEU16"/>
      <c r="MEV16"/>
      <c r="MEW16"/>
      <c r="MEX16"/>
      <c r="MEY16"/>
      <c r="MEZ16"/>
      <c r="MFA16"/>
      <c r="MFB16"/>
      <c r="MFC16"/>
      <c r="MFD16"/>
      <c r="MFE16"/>
      <c r="MFF16"/>
      <c r="MFG16"/>
      <c r="MFH16"/>
      <c r="MFI16"/>
      <c r="MFJ16"/>
      <c r="MFK16"/>
      <c r="MFL16"/>
      <c r="MFM16"/>
      <c r="MFN16"/>
      <c r="MFO16"/>
      <c r="MFP16"/>
      <c r="MFQ16"/>
      <c r="MFR16"/>
      <c r="MFS16"/>
      <c r="MFT16"/>
      <c r="MFU16"/>
      <c r="MFV16"/>
      <c r="MFW16"/>
      <c r="MFX16"/>
      <c r="MFY16"/>
      <c r="MFZ16"/>
      <c r="MGA16"/>
      <c r="MGB16"/>
      <c r="MGC16"/>
      <c r="MGD16"/>
      <c r="MGE16"/>
      <c r="MGF16"/>
      <c r="MGG16"/>
      <c r="MGH16"/>
      <c r="MGI16"/>
      <c r="MGJ16"/>
      <c r="MGK16"/>
      <c r="MGL16"/>
      <c r="MGM16"/>
      <c r="MGN16"/>
      <c r="MGO16"/>
      <c r="MGP16"/>
      <c r="MGQ16"/>
      <c r="MGR16"/>
      <c r="MGS16"/>
      <c r="MGT16"/>
      <c r="MGU16"/>
      <c r="MGV16"/>
      <c r="MGW16"/>
      <c r="MGX16"/>
      <c r="MGY16"/>
      <c r="MGZ16"/>
      <c r="MHA16"/>
      <c r="MHB16"/>
      <c r="MHC16"/>
      <c r="MHD16"/>
      <c r="MHE16"/>
      <c r="MHF16"/>
      <c r="MHG16"/>
      <c r="MHH16"/>
      <c r="MHI16"/>
      <c r="MHJ16"/>
      <c r="MHK16"/>
      <c r="MHL16"/>
      <c r="MHM16"/>
      <c r="MHN16"/>
      <c r="MHO16"/>
      <c r="MHP16"/>
      <c r="MHQ16"/>
      <c r="MHR16"/>
      <c r="MHS16"/>
      <c r="MHT16"/>
      <c r="MHU16"/>
      <c r="MHV16"/>
      <c r="MHW16"/>
      <c r="MHX16"/>
      <c r="MHY16"/>
      <c r="MHZ16"/>
      <c r="MIA16"/>
      <c r="MIB16"/>
      <c r="MIC16"/>
      <c r="MID16"/>
      <c r="MIE16"/>
      <c r="MIF16"/>
      <c r="MIG16"/>
      <c r="MIH16"/>
      <c r="MII16"/>
      <c r="MIJ16"/>
      <c r="MIK16"/>
      <c r="MIL16"/>
      <c r="MIM16"/>
      <c r="MIN16"/>
      <c r="MIO16"/>
      <c r="MIP16"/>
      <c r="MIQ16"/>
      <c r="MIR16"/>
      <c r="MIS16"/>
      <c r="MIT16"/>
      <c r="MIU16"/>
      <c r="MIV16"/>
      <c r="MIW16"/>
      <c r="MIX16"/>
      <c r="MIY16"/>
      <c r="MIZ16"/>
      <c r="MJA16"/>
      <c r="MJB16"/>
      <c r="MJC16"/>
      <c r="MJD16"/>
      <c r="MJE16"/>
      <c r="MJF16"/>
      <c r="MJG16"/>
      <c r="MJH16"/>
      <c r="MJI16"/>
      <c r="MJJ16"/>
      <c r="MJK16"/>
      <c r="MJL16"/>
      <c r="MJM16"/>
      <c r="MJN16"/>
      <c r="MJO16"/>
      <c r="MJP16"/>
      <c r="MJQ16"/>
      <c r="MJR16"/>
      <c r="MJS16"/>
      <c r="MJT16"/>
      <c r="MJU16"/>
      <c r="MJV16"/>
      <c r="MJW16"/>
      <c r="MJX16"/>
      <c r="MJY16"/>
      <c r="MJZ16"/>
      <c r="MKA16"/>
      <c r="MKB16"/>
      <c r="MKC16"/>
      <c r="MKD16"/>
      <c r="MKE16"/>
      <c r="MKF16"/>
      <c r="MKG16"/>
      <c r="MKH16"/>
      <c r="MKI16"/>
      <c r="MKJ16"/>
      <c r="MKK16"/>
      <c r="MKL16"/>
      <c r="MKM16"/>
      <c r="MKN16"/>
      <c r="MKO16"/>
      <c r="MKP16"/>
      <c r="MKQ16"/>
      <c r="MKR16"/>
      <c r="MKS16"/>
      <c r="MKT16"/>
      <c r="MKU16"/>
      <c r="MKV16"/>
      <c r="MKW16"/>
      <c r="MKX16"/>
      <c r="MKY16"/>
      <c r="MKZ16"/>
      <c r="MLA16"/>
      <c r="MLB16"/>
      <c r="MLC16"/>
      <c r="MLD16"/>
      <c r="MLE16"/>
      <c r="MLF16"/>
      <c r="MLG16"/>
      <c r="MLH16"/>
      <c r="MLI16"/>
      <c r="MLJ16"/>
      <c r="MLK16"/>
      <c r="MLL16"/>
      <c r="MLM16"/>
      <c r="MLN16"/>
      <c r="MLO16"/>
      <c r="MLP16"/>
      <c r="MLQ16"/>
      <c r="MLR16"/>
      <c r="MLS16"/>
      <c r="MLT16"/>
      <c r="MLU16"/>
      <c r="MLV16"/>
      <c r="MLW16"/>
      <c r="MLX16"/>
      <c r="MLY16"/>
      <c r="MLZ16"/>
      <c r="MMA16"/>
      <c r="MMB16"/>
      <c r="MMC16"/>
      <c r="MMD16"/>
      <c r="MME16"/>
      <c r="MMF16"/>
      <c r="MMG16"/>
      <c r="MMH16"/>
      <c r="MMI16"/>
      <c r="MMJ16"/>
      <c r="MMK16"/>
      <c r="MML16"/>
      <c r="MMM16"/>
      <c r="MMN16"/>
      <c r="MMO16"/>
      <c r="MMP16"/>
      <c r="MMQ16"/>
      <c r="MMR16"/>
      <c r="MMS16"/>
      <c r="MMT16"/>
      <c r="MMU16"/>
      <c r="MMV16"/>
      <c r="MMW16"/>
      <c r="MMX16"/>
      <c r="MMY16"/>
      <c r="MMZ16"/>
      <c r="MNA16"/>
      <c r="MNB16"/>
      <c r="MNC16"/>
      <c r="MND16"/>
      <c r="MNE16"/>
      <c r="MNF16"/>
      <c r="MNG16"/>
      <c r="MNH16"/>
      <c r="MNI16"/>
      <c r="MNJ16"/>
      <c r="MNK16"/>
      <c r="MNL16"/>
      <c r="MNM16"/>
      <c r="MNN16"/>
      <c r="MNO16"/>
      <c r="MNP16"/>
      <c r="MNQ16"/>
      <c r="MNR16"/>
      <c r="MNS16"/>
      <c r="MNT16"/>
      <c r="MNU16"/>
      <c r="MNV16"/>
      <c r="MNW16"/>
      <c r="MNX16"/>
      <c r="MNY16"/>
      <c r="MNZ16"/>
      <c r="MOA16"/>
      <c r="MOB16"/>
      <c r="MOC16"/>
      <c r="MOD16"/>
      <c r="MOE16"/>
      <c r="MOF16"/>
      <c r="MOG16"/>
      <c r="MOH16"/>
      <c r="MOI16"/>
      <c r="MOJ16"/>
      <c r="MOK16"/>
      <c r="MOL16"/>
      <c r="MOM16"/>
      <c r="MON16"/>
      <c r="MOO16"/>
      <c r="MOP16"/>
      <c r="MOQ16"/>
      <c r="MOR16"/>
      <c r="MOS16"/>
      <c r="MOT16"/>
      <c r="MOU16"/>
      <c r="MOV16"/>
      <c r="MOW16"/>
      <c r="MOX16"/>
      <c r="MOY16"/>
      <c r="MOZ16"/>
      <c r="MPA16"/>
      <c r="MPB16"/>
      <c r="MPC16"/>
      <c r="MPD16"/>
      <c r="MPE16"/>
      <c r="MPF16"/>
      <c r="MPG16"/>
      <c r="MPH16"/>
      <c r="MPI16"/>
      <c r="MPJ16"/>
      <c r="MPK16"/>
      <c r="MPL16"/>
      <c r="MPM16"/>
      <c r="MPN16"/>
      <c r="MPO16"/>
      <c r="MPP16"/>
      <c r="MPQ16"/>
      <c r="MPR16"/>
      <c r="MPS16"/>
      <c r="MPT16"/>
      <c r="MPU16"/>
      <c r="MPV16"/>
      <c r="MPW16"/>
      <c r="MPX16"/>
      <c r="MPY16"/>
      <c r="MPZ16"/>
      <c r="MQA16"/>
      <c r="MQB16"/>
      <c r="MQC16"/>
      <c r="MQD16"/>
      <c r="MQE16"/>
      <c r="MQF16"/>
      <c r="MQG16"/>
      <c r="MQH16"/>
      <c r="MQI16"/>
      <c r="MQJ16"/>
      <c r="MQK16"/>
      <c r="MQL16"/>
      <c r="MQM16"/>
      <c r="MQN16"/>
      <c r="MQO16"/>
      <c r="MQP16"/>
      <c r="MQQ16"/>
      <c r="MQR16"/>
      <c r="MQS16"/>
      <c r="MQT16"/>
      <c r="MQU16"/>
      <c r="MQV16"/>
      <c r="MQW16"/>
      <c r="MQX16"/>
      <c r="MQY16"/>
      <c r="MQZ16"/>
      <c r="MRA16"/>
      <c r="MRB16"/>
      <c r="MRC16"/>
      <c r="MRD16"/>
      <c r="MRE16"/>
      <c r="MRF16"/>
      <c r="MRG16"/>
      <c r="MRH16"/>
      <c r="MRI16"/>
      <c r="MRJ16"/>
      <c r="MRK16"/>
      <c r="MRL16"/>
      <c r="MRM16"/>
      <c r="MRN16"/>
      <c r="MRO16"/>
      <c r="MRP16"/>
      <c r="MRQ16"/>
      <c r="MRR16"/>
      <c r="MRS16"/>
      <c r="MRT16"/>
      <c r="MRU16"/>
      <c r="MRV16"/>
      <c r="MRW16"/>
      <c r="MRX16"/>
      <c r="MRY16"/>
      <c r="MRZ16"/>
      <c r="MSA16"/>
      <c r="MSB16"/>
      <c r="MSC16"/>
      <c r="MSD16"/>
      <c r="MSE16"/>
      <c r="MSF16"/>
      <c r="MSG16"/>
      <c r="MSH16"/>
      <c r="MSI16"/>
      <c r="MSJ16"/>
      <c r="MSK16"/>
      <c r="MSL16"/>
      <c r="MSM16"/>
      <c r="MSN16"/>
      <c r="MSO16"/>
      <c r="MSP16"/>
      <c r="MSQ16"/>
      <c r="MSR16"/>
      <c r="MSS16"/>
      <c r="MST16"/>
      <c r="MSU16"/>
      <c r="MSV16"/>
      <c r="MSW16"/>
      <c r="MSX16"/>
      <c r="MSY16"/>
      <c r="MSZ16"/>
      <c r="MTA16"/>
      <c r="MTB16"/>
      <c r="MTC16"/>
      <c r="MTD16"/>
      <c r="MTE16"/>
      <c r="MTF16"/>
      <c r="MTG16"/>
      <c r="MTH16"/>
      <c r="MTI16"/>
      <c r="MTJ16"/>
      <c r="MTK16"/>
      <c r="MTL16"/>
      <c r="MTM16"/>
      <c r="MTN16"/>
      <c r="MTO16"/>
      <c r="MTP16"/>
      <c r="MTQ16"/>
      <c r="MTR16"/>
      <c r="MTS16"/>
      <c r="MTT16"/>
      <c r="MTU16"/>
      <c r="MTV16"/>
      <c r="MTW16"/>
      <c r="MTX16"/>
      <c r="MTY16"/>
      <c r="MTZ16"/>
      <c r="MUA16"/>
      <c r="MUB16"/>
      <c r="MUC16"/>
      <c r="MUD16"/>
      <c r="MUE16"/>
      <c r="MUF16"/>
      <c r="MUG16"/>
      <c r="MUH16"/>
      <c r="MUI16"/>
      <c r="MUJ16"/>
      <c r="MUK16"/>
      <c r="MUL16"/>
      <c r="MUM16"/>
      <c r="MUN16"/>
      <c r="MUO16"/>
      <c r="MUP16"/>
      <c r="MUQ16"/>
      <c r="MUR16"/>
      <c r="MUS16"/>
      <c r="MUT16"/>
      <c r="MUU16"/>
      <c r="MUV16"/>
      <c r="MUW16"/>
      <c r="MUX16"/>
      <c r="MUY16"/>
      <c r="MUZ16"/>
      <c r="MVA16"/>
      <c r="MVB16"/>
      <c r="MVC16"/>
      <c r="MVD16"/>
      <c r="MVE16"/>
      <c r="MVF16"/>
      <c r="MVG16"/>
      <c r="MVH16"/>
      <c r="MVI16"/>
      <c r="MVJ16"/>
      <c r="MVK16"/>
      <c r="MVL16"/>
      <c r="MVM16"/>
      <c r="MVN16"/>
      <c r="MVO16"/>
      <c r="MVP16"/>
      <c r="MVQ16"/>
      <c r="MVR16"/>
      <c r="MVS16"/>
      <c r="MVT16"/>
      <c r="MVU16"/>
      <c r="MVV16"/>
      <c r="MVW16"/>
      <c r="MVX16"/>
      <c r="MVY16"/>
      <c r="MVZ16"/>
      <c r="MWA16"/>
      <c r="MWB16"/>
      <c r="MWC16"/>
      <c r="MWD16"/>
      <c r="MWE16"/>
      <c r="MWF16"/>
      <c r="MWG16"/>
      <c r="MWH16"/>
      <c r="MWI16"/>
      <c r="MWJ16"/>
      <c r="MWK16"/>
      <c r="MWL16"/>
      <c r="MWM16"/>
      <c r="MWN16"/>
      <c r="MWO16"/>
      <c r="MWP16"/>
      <c r="MWQ16"/>
      <c r="MWR16"/>
      <c r="MWS16"/>
      <c r="MWT16"/>
      <c r="MWU16"/>
      <c r="MWV16"/>
      <c r="MWW16"/>
      <c r="MWX16"/>
      <c r="MWY16"/>
      <c r="MWZ16"/>
      <c r="MXA16"/>
      <c r="MXB16"/>
      <c r="MXC16"/>
      <c r="MXD16"/>
      <c r="MXE16"/>
      <c r="MXF16"/>
      <c r="MXG16"/>
      <c r="MXH16"/>
      <c r="MXI16"/>
      <c r="MXJ16"/>
      <c r="MXK16"/>
      <c r="MXL16"/>
      <c r="MXM16"/>
      <c r="MXN16"/>
      <c r="MXO16"/>
      <c r="MXP16"/>
      <c r="MXQ16"/>
      <c r="MXR16"/>
      <c r="MXS16"/>
      <c r="MXT16"/>
      <c r="MXU16"/>
      <c r="MXV16"/>
      <c r="MXW16"/>
      <c r="MXX16"/>
      <c r="MXY16"/>
      <c r="MXZ16"/>
      <c r="MYA16"/>
      <c r="MYB16"/>
      <c r="MYC16"/>
      <c r="MYD16"/>
      <c r="MYE16"/>
      <c r="MYF16"/>
      <c r="MYG16"/>
      <c r="MYH16"/>
      <c r="MYI16"/>
      <c r="MYJ16"/>
      <c r="MYK16"/>
      <c r="MYL16"/>
      <c r="MYM16"/>
      <c r="MYN16"/>
      <c r="MYO16"/>
      <c r="MYP16"/>
      <c r="MYQ16"/>
      <c r="MYR16"/>
      <c r="MYS16"/>
      <c r="MYT16"/>
      <c r="MYU16"/>
      <c r="MYV16"/>
      <c r="MYW16"/>
      <c r="MYX16"/>
      <c r="MYY16"/>
      <c r="MYZ16"/>
      <c r="MZA16"/>
      <c r="MZB16"/>
      <c r="MZC16"/>
      <c r="MZD16"/>
      <c r="MZE16"/>
      <c r="MZF16"/>
      <c r="MZG16"/>
      <c r="MZH16"/>
      <c r="MZI16"/>
      <c r="MZJ16"/>
      <c r="MZK16"/>
      <c r="MZL16"/>
      <c r="MZM16"/>
      <c r="MZN16"/>
      <c r="MZO16"/>
      <c r="MZP16"/>
      <c r="MZQ16"/>
      <c r="MZR16"/>
      <c r="MZS16"/>
      <c r="MZT16"/>
      <c r="MZU16"/>
      <c r="MZV16"/>
      <c r="MZW16"/>
      <c r="MZX16"/>
      <c r="MZY16"/>
      <c r="MZZ16"/>
      <c r="NAA16"/>
      <c r="NAB16"/>
      <c r="NAC16"/>
      <c r="NAD16"/>
      <c r="NAE16"/>
      <c r="NAF16"/>
      <c r="NAG16"/>
      <c r="NAH16"/>
      <c r="NAI16"/>
      <c r="NAJ16"/>
      <c r="NAK16"/>
      <c r="NAL16"/>
      <c r="NAM16"/>
      <c r="NAN16"/>
      <c r="NAO16"/>
      <c r="NAP16"/>
      <c r="NAQ16"/>
      <c r="NAR16"/>
      <c r="NAS16"/>
      <c r="NAT16"/>
      <c r="NAU16"/>
      <c r="NAV16"/>
      <c r="NAW16"/>
      <c r="NAX16"/>
      <c r="NAY16"/>
      <c r="NAZ16"/>
      <c r="NBA16"/>
      <c r="NBB16"/>
      <c r="NBC16"/>
      <c r="NBD16"/>
      <c r="NBE16"/>
      <c r="NBF16"/>
      <c r="NBG16"/>
      <c r="NBH16"/>
      <c r="NBI16"/>
      <c r="NBJ16"/>
      <c r="NBK16"/>
      <c r="NBL16"/>
      <c r="NBM16"/>
      <c r="NBN16"/>
      <c r="NBO16"/>
      <c r="NBP16"/>
      <c r="NBQ16"/>
      <c r="NBR16"/>
      <c r="NBS16"/>
      <c r="NBT16"/>
      <c r="NBU16"/>
      <c r="NBV16"/>
      <c r="NBW16"/>
      <c r="NBX16"/>
      <c r="NBY16"/>
      <c r="NBZ16"/>
      <c r="NCA16"/>
      <c r="NCB16"/>
      <c r="NCC16"/>
      <c r="NCD16"/>
      <c r="NCE16"/>
      <c r="NCF16"/>
      <c r="NCG16"/>
      <c r="NCH16"/>
      <c r="NCI16"/>
      <c r="NCJ16"/>
      <c r="NCK16"/>
      <c r="NCL16"/>
      <c r="NCM16"/>
      <c r="NCN16"/>
      <c r="NCO16"/>
      <c r="NCP16"/>
      <c r="NCQ16"/>
      <c r="NCR16"/>
      <c r="NCS16"/>
      <c r="NCT16"/>
      <c r="NCU16"/>
      <c r="NCV16"/>
      <c r="NCW16"/>
      <c r="NCX16"/>
      <c r="NCY16"/>
      <c r="NCZ16"/>
      <c r="NDA16"/>
      <c r="NDB16"/>
      <c r="NDC16"/>
      <c r="NDD16"/>
      <c r="NDE16"/>
      <c r="NDF16"/>
      <c r="NDG16"/>
      <c r="NDH16"/>
      <c r="NDI16"/>
      <c r="NDJ16"/>
      <c r="NDK16"/>
      <c r="NDL16"/>
      <c r="NDM16"/>
      <c r="NDN16"/>
      <c r="NDO16"/>
      <c r="NDP16"/>
      <c r="NDQ16"/>
      <c r="NDR16"/>
      <c r="NDS16"/>
      <c r="NDT16"/>
      <c r="NDU16"/>
      <c r="NDV16"/>
      <c r="NDW16"/>
      <c r="NDX16"/>
      <c r="NDY16"/>
      <c r="NDZ16"/>
      <c r="NEA16"/>
      <c r="NEB16"/>
      <c r="NEC16"/>
      <c r="NED16"/>
      <c r="NEE16"/>
      <c r="NEF16"/>
      <c r="NEG16"/>
      <c r="NEH16"/>
      <c r="NEI16"/>
      <c r="NEJ16"/>
      <c r="NEK16"/>
      <c r="NEL16"/>
      <c r="NEM16"/>
      <c r="NEN16"/>
      <c r="NEO16"/>
      <c r="NEP16"/>
      <c r="NEQ16"/>
      <c r="NER16"/>
      <c r="NES16"/>
      <c r="NET16"/>
      <c r="NEU16"/>
      <c r="NEV16"/>
      <c r="NEW16"/>
      <c r="NEX16"/>
      <c r="NEY16"/>
      <c r="NEZ16"/>
      <c r="NFA16"/>
      <c r="NFB16"/>
      <c r="NFC16"/>
      <c r="NFD16"/>
      <c r="NFE16"/>
      <c r="NFF16"/>
      <c r="NFG16"/>
      <c r="NFH16"/>
      <c r="NFI16"/>
      <c r="NFJ16"/>
      <c r="NFK16"/>
      <c r="NFL16"/>
      <c r="NFM16"/>
      <c r="NFN16"/>
      <c r="NFO16"/>
      <c r="NFP16"/>
      <c r="NFQ16"/>
      <c r="NFR16"/>
      <c r="NFS16"/>
      <c r="NFT16"/>
      <c r="NFU16"/>
      <c r="NFV16"/>
      <c r="NFW16"/>
      <c r="NFX16"/>
      <c r="NFY16"/>
      <c r="NFZ16"/>
      <c r="NGA16"/>
      <c r="NGB16"/>
      <c r="NGC16"/>
      <c r="NGD16"/>
      <c r="NGE16"/>
      <c r="NGF16"/>
      <c r="NGG16"/>
      <c r="NGH16"/>
      <c r="NGI16"/>
      <c r="NGJ16"/>
      <c r="NGK16"/>
      <c r="NGL16"/>
      <c r="NGM16"/>
      <c r="NGN16"/>
      <c r="NGO16"/>
      <c r="NGP16"/>
      <c r="NGQ16"/>
      <c r="NGR16"/>
      <c r="NGS16"/>
      <c r="NGT16"/>
      <c r="NGU16"/>
      <c r="NGV16"/>
      <c r="NGW16"/>
      <c r="NGX16"/>
      <c r="NGY16"/>
      <c r="NGZ16"/>
      <c r="NHA16"/>
      <c r="NHB16"/>
      <c r="NHC16"/>
      <c r="NHD16"/>
      <c r="NHE16"/>
      <c r="NHF16"/>
      <c r="NHG16"/>
      <c r="NHH16"/>
      <c r="NHI16"/>
      <c r="NHJ16"/>
      <c r="NHK16"/>
      <c r="NHL16"/>
      <c r="NHM16"/>
      <c r="NHN16"/>
      <c r="NHO16"/>
      <c r="NHP16"/>
      <c r="NHQ16"/>
      <c r="NHR16"/>
      <c r="NHS16"/>
      <c r="NHT16"/>
      <c r="NHU16"/>
      <c r="NHV16"/>
      <c r="NHW16"/>
      <c r="NHX16"/>
      <c r="NHY16"/>
      <c r="NHZ16"/>
      <c r="NIA16"/>
      <c r="NIB16"/>
      <c r="NIC16"/>
      <c r="NID16"/>
      <c r="NIE16"/>
      <c r="NIF16"/>
      <c r="NIG16"/>
      <c r="NIH16"/>
      <c r="NII16"/>
      <c r="NIJ16"/>
      <c r="NIK16"/>
      <c r="NIL16"/>
      <c r="NIM16"/>
      <c r="NIN16"/>
      <c r="NIO16"/>
      <c r="NIP16"/>
      <c r="NIQ16"/>
      <c r="NIR16"/>
      <c r="NIS16"/>
      <c r="NIT16"/>
      <c r="NIU16"/>
      <c r="NIV16"/>
      <c r="NIW16"/>
      <c r="NIX16"/>
      <c r="NIY16"/>
      <c r="NIZ16"/>
      <c r="NJA16"/>
      <c r="NJB16"/>
      <c r="NJC16"/>
      <c r="NJD16"/>
      <c r="NJE16"/>
      <c r="NJF16"/>
      <c r="NJG16"/>
      <c r="NJH16"/>
      <c r="NJI16"/>
      <c r="NJJ16"/>
      <c r="NJK16"/>
      <c r="NJL16"/>
      <c r="NJM16"/>
      <c r="NJN16"/>
      <c r="NJO16"/>
      <c r="NJP16"/>
      <c r="NJQ16"/>
      <c r="NJR16"/>
      <c r="NJS16"/>
      <c r="NJT16"/>
      <c r="NJU16"/>
      <c r="NJV16"/>
      <c r="NJW16"/>
      <c r="NJX16"/>
      <c r="NJY16"/>
      <c r="NJZ16"/>
      <c r="NKA16"/>
      <c r="NKB16"/>
      <c r="NKC16"/>
      <c r="NKD16"/>
      <c r="NKE16"/>
      <c r="NKF16"/>
      <c r="NKG16"/>
      <c r="NKH16"/>
      <c r="NKI16"/>
      <c r="NKJ16"/>
      <c r="NKK16"/>
      <c r="NKL16"/>
      <c r="NKM16"/>
      <c r="NKN16"/>
      <c r="NKO16"/>
      <c r="NKP16"/>
      <c r="NKQ16"/>
      <c r="NKR16"/>
      <c r="NKS16"/>
      <c r="NKT16"/>
      <c r="NKU16"/>
      <c r="NKV16"/>
      <c r="NKW16"/>
      <c r="NKX16"/>
      <c r="NKY16"/>
      <c r="NKZ16"/>
      <c r="NLA16"/>
      <c r="NLB16"/>
      <c r="NLC16"/>
      <c r="NLD16"/>
      <c r="NLE16"/>
      <c r="NLF16"/>
      <c r="NLG16"/>
      <c r="NLH16"/>
      <c r="NLI16"/>
      <c r="NLJ16"/>
      <c r="NLK16"/>
      <c r="NLL16"/>
      <c r="NLM16"/>
      <c r="NLN16"/>
      <c r="NLO16"/>
      <c r="NLP16"/>
      <c r="NLQ16"/>
      <c r="NLR16"/>
      <c r="NLS16"/>
      <c r="NLT16"/>
      <c r="NLU16"/>
      <c r="NLV16"/>
      <c r="NLW16"/>
      <c r="NLX16"/>
      <c r="NLY16"/>
      <c r="NLZ16"/>
      <c r="NMA16"/>
      <c r="NMB16"/>
      <c r="NMC16"/>
      <c r="NMD16"/>
      <c r="NME16"/>
      <c r="NMF16"/>
      <c r="NMG16"/>
      <c r="NMH16"/>
      <c r="NMI16"/>
      <c r="NMJ16"/>
      <c r="NMK16"/>
      <c r="NML16"/>
      <c r="NMM16"/>
      <c r="NMN16"/>
      <c r="NMO16"/>
      <c r="NMP16"/>
      <c r="NMQ16"/>
      <c r="NMR16"/>
      <c r="NMS16"/>
      <c r="NMT16"/>
      <c r="NMU16"/>
      <c r="NMV16"/>
      <c r="NMW16"/>
      <c r="NMX16"/>
      <c r="NMY16"/>
      <c r="NMZ16"/>
      <c r="NNA16"/>
      <c r="NNB16"/>
      <c r="NNC16"/>
      <c r="NND16"/>
      <c r="NNE16"/>
      <c r="NNF16"/>
      <c r="NNG16"/>
      <c r="NNH16"/>
      <c r="NNI16"/>
      <c r="NNJ16"/>
      <c r="NNK16"/>
      <c r="NNL16"/>
      <c r="NNM16"/>
      <c r="NNN16"/>
      <c r="NNO16"/>
      <c r="NNP16"/>
      <c r="NNQ16"/>
      <c r="NNR16"/>
      <c r="NNS16"/>
      <c r="NNT16"/>
      <c r="NNU16"/>
      <c r="NNV16"/>
      <c r="NNW16"/>
      <c r="NNX16"/>
      <c r="NNY16"/>
      <c r="NNZ16"/>
      <c r="NOA16"/>
      <c r="NOB16"/>
      <c r="NOC16"/>
      <c r="NOD16"/>
      <c r="NOE16"/>
      <c r="NOF16"/>
      <c r="NOG16"/>
      <c r="NOH16"/>
      <c r="NOI16"/>
      <c r="NOJ16"/>
      <c r="NOK16"/>
      <c r="NOL16"/>
      <c r="NOM16"/>
      <c r="NON16"/>
      <c r="NOO16"/>
      <c r="NOP16"/>
      <c r="NOQ16"/>
      <c r="NOR16"/>
      <c r="NOS16"/>
      <c r="NOT16"/>
      <c r="NOU16"/>
      <c r="NOV16"/>
      <c r="NOW16"/>
      <c r="NOX16"/>
      <c r="NOY16"/>
      <c r="NOZ16"/>
      <c r="NPA16"/>
      <c r="NPB16"/>
      <c r="NPC16"/>
      <c r="NPD16"/>
      <c r="NPE16"/>
      <c r="NPF16"/>
      <c r="NPG16"/>
      <c r="NPH16"/>
      <c r="NPI16"/>
      <c r="NPJ16"/>
      <c r="NPK16"/>
      <c r="NPL16"/>
      <c r="NPM16"/>
      <c r="NPN16"/>
      <c r="NPO16"/>
      <c r="NPP16"/>
      <c r="NPQ16"/>
      <c r="NPR16"/>
      <c r="NPS16"/>
      <c r="NPT16"/>
      <c r="NPU16"/>
      <c r="NPV16"/>
      <c r="NPW16"/>
      <c r="NPX16"/>
      <c r="NPY16"/>
      <c r="NPZ16"/>
      <c r="NQA16"/>
      <c r="NQB16"/>
      <c r="NQC16"/>
      <c r="NQD16"/>
      <c r="NQE16"/>
      <c r="NQF16"/>
      <c r="NQG16"/>
      <c r="NQH16"/>
      <c r="NQI16"/>
      <c r="NQJ16"/>
      <c r="NQK16"/>
      <c r="NQL16"/>
      <c r="NQM16"/>
      <c r="NQN16"/>
      <c r="NQO16"/>
      <c r="NQP16"/>
      <c r="NQQ16"/>
      <c r="NQR16"/>
      <c r="NQS16"/>
      <c r="NQT16"/>
      <c r="NQU16"/>
      <c r="NQV16"/>
      <c r="NQW16"/>
      <c r="NQX16"/>
      <c r="NQY16"/>
      <c r="NQZ16"/>
      <c r="NRA16"/>
      <c r="NRB16"/>
      <c r="NRC16"/>
      <c r="NRD16"/>
      <c r="NRE16"/>
      <c r="NRF16"/>
      <c r="NRG16"/>
      <c r="NRH16"/>
      <c r="NRI16"/>
      <c r="NRJ16"/>
      <c r="NRK16"/>
      <c r="NRL16"/>
      <c r="NRM16"/>
      <c r="NRN16"/>
      <c r="NRO16"/>
      <c r="NRP16"/>
      <c r="NRQ16"/>
      <c r="NRR16"/>
      <c r="NRS16"/>
      <c r="NRT16"/>
      <c r="NRU16"/>
      <c r="NRV16"/>
      <c r="NRW16"/>
      <c r="NRX16"/>
      <c r="NRY16"/>
      <c r="NRZ16"/>
      <c r="NSA16"/>
      <c r="NSB16"/>
      <c r="NSC16"/>
      <c r="NSD16"/>
      <c r="NSE16"/>
      <c r="NSF16"/>
      <c r="NSG16"/>
      <c r="NSH16"/>
      <c r="NSI16"/>
      <c r="NSJ16"/>
      <c r="NSK16"/>
      <c r="NSL16"/>
      <c r="NSM16"/>
      <c r="NSN16"/>
      <c r="NSO16"/>
      <c r="NSP16"/>
      <c r="NSQ16"/>
      <c r="NSR16"/>
      <c r="NSS16"/>
      <c r="NST16"/>
      <c r="NSU16"/>
      <c r="NSV16"/>
      <c r="NSW16"/>
      <c r="NSX16"/>
      <c r="NSY16"/>
      <c r="NSZ16"/>
      <c r="NTA16"/>
      <c r="NTB16"/>
      <c r="NTC16"/>
      <c r="NTD16"/>
      <c r="NTE16"/>
      <c r="NTF16"/>
      <c r="NTG16"/>
      <c r="NTH16"/>
      <c r="NTI16"/>
      <c r="NTJ16"/>
      <c r="NTK16"/>
      <c r="NTL16"/>
      <c r="NTM16"/>
      <c r="NTN16"/>
      <c r="NTO16"/>
      <c r="NTP16"/>
      <c r="NTQ16"/>
      <c r="NTR16"/>
      <c r="NTS16"/>
      <c r="NTT16"/>
      <c r="NTU16"/>
      <c r="NTV16"/>
      <c r="NTW16"/>
      <c r="NTX16"/>
      <c r="NTY16"/>
      <c r="NTZ16"/>
      <c r="NUA16"/>
      <c r="NUB16"/>
      <c r="NUC16"/>
      <c r="NUD16"/>
      <c r="NUE16"/>
      <c r="NUF16"/>
      <c r="NUG16"/>
      <c r="NUH16"/>
      <c r="NUI16"/>
      <c r="NUJ16"/>
      <c r="NUK16"/>
      <c r="NUL16"/>
      <c r="NUM16"/>
      <c r="NUN16"/>
      <c r="NUO16"/>
      <c r="NUP16"/>
      <c r="NUQ16"/>
      <c r="NUR16"/>
      <c r="NUS16"/>
      <c r="NUT16"/>
      <c r="NUU16"/>
      <c r="NUV16"/>
      <c r="NUW16"/>
      <c r="NUX16"/>
      <c r="NUY16"/>
      <c r="NUZ16"/>
      <c r="NVA16"/>
      <c r="NVB16"/>
      <c r="NVC16"/>
      <c r="NVD16"/>
      <c r="NVE16"/>
      <c r="NVF16"/>
      <c r="NVG16"/>
      <c r="NVH16"/>
      <c r="NVI16"/>
      <c r="NVJ16"/>
      <c r="NVK16"/>
      <c r="NVL16"/>
      <c r="NVM16"/>
      <c r="NVN16"/>
      <c r="NVO16"/>
      <c r="NVP16"/>
      <c r="NVQ16"/>
      <c r="NVR16"/>
      <c r="NVS16"/>
      <c r="NVT16"/>
      <c r="NVU16"/>
      <c r="NVV16"/>
      <c r="NVW16"/>
      <c r="NVX16"/>
      <c r="NVY16"/>
      <c r="NVZ16"/>
      <c r="NWA16"/>
      <c r="NWB16"/>
      <c r="NWC16"/>
      <c r="NWD16"/>
      <c r="NWE16"/>
      <c r="NWF16"/>
      <c r="NWG16"/>
      <c r="NWH16"/>
      <c r="NWI16"/>
      <c r="NWJ16"/>
      <c r="NWK16"/>
      <c r="NWL16"/>
      <c r="NWM16"/>
      <c r="NWN16"/>
      <c r="NWO16"/>
      <c r="NWP16"/>
      <c r="NWQ16"/>
      <c r="NWR16"/>
      <c r="NWS16"/>
      <c r="NWT16"/>
      <c r="NWU16"/>
      <c r="NWV16"/>
      <c r="NWW16"/>
      <c r="NWX16"/>
      <c r="NWY16"/>
      <c r="NWZ16"/>
      <c r="NXA16"/>
      <c r="NXB16"/>
      <c r="NXC16"/>
      <c r="NXD16"/>
      <c r="NXE16"/>
      <c r="NXF16"/>
      <c r="NXG16"/>
      <c r="NXH16"/>
      <c r="NXI16"/>
      <c r="NXJ16"/>
      <c r="NXK16"/>
      <c r="NXL16"/>
      <c r="NXM16"/>
      <c r="NXN16"/>
      <c r="NXO16"/>
      <c r="NXP16"/>
      <c r="NXQ16"/>
      <c r="NXR16"/>
      <c r="NXS16"/>
      <c r="NXT16"/>
      <c r="NXU16"/>
      <c r="NXV16"/>
      <c r="NXW16"/>
      <c r="NXX16"/>
      <c r="NXY16"/>
      <c r="NXZ16"/>
      <c r="NYA16"/>
      <c r="NYB16"/>
      <c r="NYC16"/>
      <c r="NYD16"/>
      <c r="NYE16"/>
      <c r="NYF16"/>
      <c r="NYG16"/>
      <c r="NYH16"/>
      <c r="NYI16"/>
      <c r="NYJ16"/>
      <c r="NYK16"/>
      <c r="NYL16"/>
      <c r="NYM16"/>
      <c r="NYN16"/>
      <c r="NYO16"/>
      <c r="NYP16"/>
      <c r="NYQ16"/>
      <c r="NYR16"/>
      <c r="NYS16"/>
      <c r="NYT16"/>
      <c r="NYU16"/>
      <c r="NYV16"/>
      <c r="NYW16"/>
      <c r="NYX16"/>
      <c r="NYY16"/>
      <c r="NYZ16"/>
      <c r="NZA16"/>
      <c r="NZB16"/>
      <c r="NZC16"/>
      <c r="NZD16"/>
      <c r="NZE16"/>
      <c r="NZF16"/>
      <c r="NZG16"/>
      <c r="NZH16"/>
      <c r="NZI16"/>
      <c r="NZJ16"/>
      <c r="NZK16"/>
      <c r="NZL16"/>
      <c r="NZM16"/>
      <c r="NZN16"/>
      <c r="NZO16"/>
      <c r="NZP16"/>
      <c r="NZQ16"/>
      <c r="NZR16"/>
      <c r="NZS16"/>
      <c r="NZT16"/>
      <c r="NZU16"/>
      <c r="NZV16"/>
      <c r="NZW16"/>
      <c r="NZX16"/>
      <c r="NZY16"/>
      <c r="NZZ16"/>
      <c r="OAA16"/>
      <c r="OAB16"/>
      <c r="OAC16"/>
      <c r="OAD16"/>
      <c r="OAE16"/>
      <c r="OAF16"/>
      <c r="OAG16"/>
      <c r="OAH16"/>
      <c r="OAI16"/>
      <c r="OAJ16"/>
      <c r="OAK16"/>
      <c r="OAL16"/>
      <c r="OAM16"/>
      <c r="OAN16"/>
      <c r="OAO16"/>
      <c r="OAP16"/>
      <c r="OAQ16"/>
      <c r="OAR16"/>
      <c r="OAS16"/>
      <c r="OAT16"/>
      <c r="OAU16"/>
      <c r="OAV16"/>
      <c r="OAW16"/>
      <c r="OAX16"/>
      <c r="OAY16"/>
      <c r="OAZ16"/>
      <c r="OBA16"/>
      <c r="OBB16"/>
      <c r="OBC16"/>
      <c r="OBD16"/>
      <c r="OBE16"/>
      <c r="OBF16"/>
      <c r="OBG16"/>
      <c r="OBH16"/>
      <c r="OBI16"/>
      <c r="OBJ16"/>
      <c r="OBK16"/>
      <c r="OBL16"/>
      <c r="OBM16"/>
      <c r="OBN16"/>
      <c r="OBO16"/>
      <c r="OBP16"/>
      <c r="OBQ16"/>
      <c r="OBR16"/>
      <c r="OBS16"/>
      <c r="OBT16"/>
      <c r="OBU16"/>
      <c r="OBV16"/>
      <c r="OBW16"/>
      <c r="OBX16"/>
      <c r="OBY16"/>
      <c r="OBZ16"/>
      <c r="OCA16"/>
      <c r="OCB16"/>
      <c r="OCC16"/>
      <c r="OCD16"/>
      <c r="OCE16"/>
      <c r="OCF16"/>
      <c r="OCG16"/>
      <c r="OCH16"/>
      <c r="OCI16"/>
      <c r="OCJ16"/>
      <c r="OCK16"/>
      <c r="OCL16"/>
      <c r="OCM16"/>
      <c r="OCN16"/>
      <c r="OCO16"/>
      <c r="OCP16"/>
      <c r="OCQ16"/>
      <c r="OCR16"/>
      <c r="OCS16"/>
      <c r="OCT16"/>
      <c r="OCU16"/>
      <c r="OCV16"/>
      <c r="OCW16"/>
      <c r="OCX16"/>
      <c r="OCY16"/>
      <c r="OCZ16"/>
      <c r="ODA16"/>
      <c r="ODB16"/>
      <c r="ODC16"/>
      <c r="ODD16"/>
      <c r="ODE16"/>
      <c r="ODF16"/>
      <c r="ODG16"/>
      <c r="ODH16"/>
      <c r="ODI16"/>
      <c r="ODJ16"/>
      <c r="ODK16"/>
      <c r="ODL16"/>
      <c r="ODM16"/>
      <c r="ODN16"/>
      <c r="ODO16"/>
      <c r="ODP16"/>
      <c r="ODQ16"/>
      <c r="ODR16"/>
      <c r="ODS16"/>
      <c r="ODT16"/>
      <c r="ODU16"/>
      <c r="ODV16"/>
      <c r="ODW16"/>
      <c r="ODX16"/>
      <c r="ODY16"/>
      <c r="ODZ16"/>
      <c r="OEA16"/>
      <c r="OEB16"/>
      <c r="OEC16"/>
      <c r="OED16"/>
      <c r="OEE16"/>
      <c r="OEF16"/>
      <c r="OEG16"/>
      <c r="OEH16"/>
      <c r="OEI16"/>
      <c r="OEJ16"/>
      <c r="OEK16"/>
      <c r="OEL16"/>
      <c r="OEM16"/>
      <c r="OEN16"/>
      <c r="OEO16"/>
      <c r="OEP16"/>
      <c r="OEQ16"/>
      <c r="OER16"/>
      <c r="OES16"/>
      <c r="OET16"/>
      <c r="OEU16"/>
      <c r="OEV16"/>
      <c r="OEW16"/>
      <c r="OEX16"/>
      <c r="OEY16"/>
      <c r="OEZ16"/>
      <c r="OFA16"/>
      <c r="OFB16"/>
      <c r="OFC16"/>
      <c r="OFD16"/>
      <c r="OFE16"/>
      <c r="OFF16"/>
      <c r="OFG16"/>
      <c r="OFH16"/>
      <c r="OFI16"/>
      <c r="OFJ16"/>
      <c r="OFK16"/>
      <c r="OFL16"/>
      <c r="OFM16"/>
      <c r="OFN16"/>
      <c r="OFO16"/>
      <c r="OFP16"/>
      <c r="OFQ16"/>
      <c r="OFR16"/>
      <c r="OFS16"/>
      <c r="OFT16"/>
      <c r="OFU16"/>
      <c r="OFV16"/>
      <c r="OFW16"/>
      <c r="OFX16"/>
      <c r="OFY16"/>
      <c r="OFZ16"/>
      <c r="OGA16"/>
      <c r="OGB16"/>
      <c r="OGC16"/>
      <c r="OGD16"/>
      <c r="OGE16"/>
      <c r="OGF16"/>
      <c r="OGG16"/>
      <c r="OGH16"/>
      <c r="OGI16"/>
      <c r="OGJ16"/>
      <c r="OGK16"/>
      <c r="OGL16"/>
      <c r="OGM16"/>
      <c r="OGN16"/>
      <c r="OGO16"/>
      <c r="OGP16"/>
      <c r="OGQ16"/>
      <c r="OGR16"/>
      <c r="OGS16"/>
      <c r="OGT16"/>
      <c r="OGU16"/>
      <c r="OGV16"/>
      <c r="OGW16"/>
      <c r="OGX16"/>
      <c r="OGY16"/>
      <c r="OGZ16"/>
      <c r="OHA16"/>
      <c r="OHB16"/>
      <c r="OHC16"/>
      <c r="OHD16"/>
      <c r="OHE16"/>
      <c r="OHF16"/>
      <c r="OHG16"/>
      <c r="OHH16"/>
      <c r="OHI16"/>
      <c r="OHJ16"/>
      <c r="OHK16"/>
      <c r="OHL16"/>
      <c r="OHM16"/>
      <c r="OHN16"/>
      <c r="OHO16"/>
      <c r="OHP16"/>
      <c r="OHQ16"/>
      <c r="OHR16"/>
      <c r="OHS16"/>
      <c r="OHT16"/>
      <c r="OHU16"/>
      <c r="OHV16"/>
      <c r="OHW16"/>
      <c r="OHX16"/>
      <c r="OHY16"/>
      <c r="OHZ16"/>
      <c r="OIA16"/>
      <c r="OIB16"/>
      <c r="OIC16"/>
      <c r="OID16"/>
      <c r="OIE16"/>
      <c r="OIF16"/>
      <c r="OIG16"/>
      <c r="OIH16"/>
      <c r="OII16"/>
      <c r="OIJ16"/>
      <c r="OIK16"/>
      <c r="OIL16"/>
    </row>
    <row r="17" spans="1:2100" s="1" customFormat="1" ht="20.100000000000001" customHeight="1" thickTop="1" x14ac:dyDescent="0.25">
      <c r="A17" s="408" t="s">
        <v>183</v>
      </c>
      <c r="B17" s="409">
        <f>2/3</f>
        <v>0.66666666666666663</v>
      </c>
      <c r="C17" s="363" t="s">
        <v>262</v>
      </c>
      <c r="E17" s="361"/>
      <c r="F17" s="361"/>
      <c r="G17" s="361"/>
      <c r="H17" s="361"/>
      <c r="I17" s="361"/>
      <c r="J17" s="361"/>
      <c r="K17" s="361"/>
      <c r="L17" s="361"/>
      <c r="M17" s="361"/>
      <c r="O17" s="361"/>
      <c r="P17" s="361"/>
      <c r="Q17" s="361"/>
      <c r="R17" s="361"/>
      <c r="S17" s="361"/>
      <c r="T17" s="361"/>
      <c r="U17" s="361"/>
      <c r="V17" s="361"/>
      <c r="W17" s="361"/>
      <c r="X17" s="361"/>
      <c r="Y17" s="361"/>
      <c r="Z17" s="361"/>
      <c r="AA17" s="361"/>
      <c r="AB17" s="361"/>
      <c r="AC17" s="361"/>
      <c r="AD17" s="361"/>
      <c r="AE17" s="361"/>
      <c r="AF17" s="361"/>
      <c r="AG17" s="361"/>
      <c r="AH17" s="361"/>
      <c r="AI17" s="361"/>
      <c r="AJ17" s="361"/>
      <c r="AK17" s="361"/>
      <c r="AL17" s="361"/>
      <c r="AM17" s="361"/>
      <c r="AN17" s="361"/>
      <c r="AO17" s="361"/>
      <c r="AP17" s="361"/>
      <c r="AQ17" s="361"/>
      <c r="AR17" s="361"/>
      <c r="AS17" s="361"/>
      <c r="AT17" s="361"/>
      <c r="AU17" s="361"/>
      <c r="AV17" s="361"/>
      <c r="AW17" s="361"/>
      <c r="AX17" s="361"/>
      <c r="AY17" s="361"/>
      <c r="AZ17" s="361"/>
      <c r="BA17" s="361"/>
      <c r="BB17" s="361"/>
      <c r="BC17" s="361"/>
      <c r="BD17" s="361"/>
      <c r="BE17" s="361"/>
      <c r="BF17" s="361"/>
      <c r="BG17" s="361"/>
      <c r="BH17" s="361"/>
      <c r="BI17" s="361"/>
      <c r="BJ17" s="361"/>
      <c r="BK17" s="361"/>
      <c r="BL17" s="361"/>
      <c r="BM17" s="361"/>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c r="QP17"/>
      <c r="QQ17"/>
      <c r="QR17"/>
      <c r="QS17"/>
      <c r="QT17"/>
      <c r="QU17"/>
      <c r="QV17"/>
      <c r="QW17"/>
      <c r="QX17"/>
      <c r="QY17"/>
      <c r="QZ17"/>
      <c r="RA17"/>
      <c r="RB17"/>
      <c r="RC17"/>
      <c r="RD17"/>
      <c r="RE17"/>
      <c r="RF17"/>
      <c r="RG17"/>
      <c r="RH17"/>
      <c r="RI17"/>
      <c r="RJ17"/>
      <c r="RK17"/>
      <c r="RL17"/>
      <c r="RM17"/>
      <c r="RN17"/>
      <c r="RO17"/>
      <c r="RP17"/>
      <c r="RQ17"/>
      <c r="RR17"/>
      <c r="RS17"/>
      <c r="RT17"/>
      <c r="RU17"/>
      <c r="RV17"/>
      <c r="RW17"/>
      <c r="RX17"/>
      <c r="RY17"/>
      <c r="RZ17"/>
      <c r="SA17"/>
      <c r="SB17"/>
      <c r="SC17"/>
      <c r="SD17"/>
      <c r="SE17"/>
      <c r="SF17"/>
      <c r="SG17"/>
      <c r="SH17"/>
      <c r="SI17"/>
      <c r="SJ17"/>
      <c r="SK17"/>
      <c r="SL17"/>
      <c r="SM17"/>
      <c r="SN17"/>
      <c r="SO17"/>
      <c r="SP17"/>
      <c r="SQ17"/>
      <c r="SR17"/>
      <c r="SS17"/>
      <c r="ST17"/>
      <c r="SU17"/>
      <c r="SV17"/>
      <c r="SW17"/>
      <c r="SX17"/>
      <c r="SY17"/>
      <c r="SZ17"/>
      <c r="TA17"/>
      <c r="TB17"/>
      <c r="TC17"/>
      <c r="TD17"/>
      <c r="TE17"/>
      <c r="TF17"/>
      <c r="TG17"/>
      <c r="TH17"/>
      <c r="TI17"/>
      <c r="TJ17"/>
      <c r="TK17"/>
      <c r="TL17"/>
      <c r="TM17"/>
      <c r="TN17"/>
      <c r="TO17"/>
      <c r="TP17"/>
      <c r="TQ17"/>
      <c r="TR17"/>
      <c r="TS17"/>
      <c r="TT17"/>
      <c r="TU17"/>
      <c r="TV17"/>
      <c r="TW17"/>
      <c r="TX17"/>
      <c r="TY17"/>
      <c r="TZ17"/>
      <c r="UA17"/>
      <c r="UB17"/>
      <c r="UC17"/>
      <c r="UD17"/>
      <c r="UE17"/>
      <c r="UF17"/>
      <c r="UG17"/>
      <c r="UH17"/>
      <c r="UI17"/>
      <c r="UJ17"/>
      <c r="UK17"/>
      <c r="UL17"/>
      <c r="UM17"/>
      <c r="UN17"/>
      <c r="UO17"/>
      <c r="UP17"/>
      <c r="UQ17"/>
      <c r="UR17"/>
      <c r="US17"/>
      <c r="UT17"/>
      <c r="UU17"/>
      <c r="UV17"/>
      <c r="UW17"/>
      <c r="UX17"/>
      <c r="UY17"/>
      <c r="UZ17"/>
      <c r="VA17"/>
      <c r="VB17"/>
      <c r="VC17"/>
      <c r="VD17"/>
      <c r="VE17"/>
      <c r="VF17"/>
      <c r="VG17"/>
      <c r="VH17"/>
      <c r="VI17"/>
      <c r="VJ17"/>
      <c r="VK17"/>
      <c r="VL17"/>
      <c r="VM17"/>
      <c r="VN17"/>
      <c r="VO17"/>
      <c r="VP17"/>
      <c r="VQ17"/>
      <c r="VR17"/>
      <c r="VS17"/>
      <c r="VT17"/>
      <c r="VU17"/>
      <c r="VV17"/>
      <c r="VW17"/>
      <c r="VX17"/>
      <c r="VY17"/>
      <c r="VZ17"/>
      <c r="WA17"/>
      <c r="WB17"/>
      <c r="WC17"/>
      <c r="WD17"/>
      <c r="WE17"/>
      <c r="WF17"/>
      <c r="WG17"/>
      <c r="WH17"/>
      <c r="WI17"/>
      <c r="WJ17"/>
      <c r="WK17"/>
      <c r="WL17"/>
      <c r="WM17"/>
      <c r="WN17"/>
      <c r="WO17"/>
      <c r="WP17"/>
      <c r="WQ17"/>
      <c r="WR17"/>
      <c r="WS17"/>
      <c r="WT17"/>
      <c r="WU17"/>
      <c r="WV17"/>
      <c r="WW17"/>
      <c r="WX17"/>
      <c r="WY17"/>
      <c r="WZ17"/>
      <c r="XA17"/>
      <c r="XB17"/>
      <c r="XC17"/>
      <c r="XD17"/>
      <c r="XE17"/>
      <c r="XF17"/>
      <c r="XG17"/>
      <c r="XH17"/>
      <c r="XI17"/>
      <c r="XJ17"/>
      <c r="XK17"/>
      <c r="XL17"/>
      <c r="XM17"/>
      <c r="XN17"/>
      <c r="XO17"/>
      <c r="XP17"/>
      <c r="XQ17"/>
      <c r="XR17"/>
      <c r="XS17"/>
      <c r="XT17"/>
      <c r="XU17"/>
      <c r="XV17"/>
      <c r="XW17"/>
      <c r="XX17"/>
      <c r="XY17"/>
      <c r="XZ17"/>
      <c r="YA17"/>
      <c r="YB17"/>
      <c r="YC17"/>
      <c r="YD17"/>
      <c r="YE17"/>
      <c r="YF17"/>
      <c r="YG17"/>
      <c r="YH17"/>
      <c r="YI17"/>
      <c r="YJ17"/>
      <c r="YK17"/>
      <c r="YL17"/>
      <c r="YM17"/>
      <c r="YN17"/>
      <c r="YO17"/>
      <c r="YP17"/>
      <c r="YQ17"/>
      <c r="YR17"/>
      <c r="YS17"/>
      <c r="YT17"/>
      <c r="YU17"/>
      <c r="YV17"/>
      <c r="YW17"/>
      <c r="YX17"/>
      <c r="YY17"/>
      <c r="YZ17"/>
      <c r="ZA17"/>
      <c r="ZB17"/>
      <c r="ZC17"/>
      <c r="ZD17"/>
      <c r="ZE17"/>
      <c r="ZF17"/>
      <c r="ZG17"/>
      <c r="ZH17"/>
      <c r="ZI17"/>
      <c r="ZJ17"/>
      <c r="ZK17"/>
      <c r="ZL17"/>
      <c r="ZM17"/>
      <c r="ZN17"/>
      <c r="ZO17"/>
      <c r="ZP17"/>
      <c r="ZQ17"/>
      <c r="ZR17"/>
      <c r="ZS17"/>
      <c r="ZT17"/>
      <c r="ZU17"/>
      <c r="ZV17"/>
      <c r="ZW17"/>
      <c r="ZX17"/>
      <c r="ZY17"/>
      <c r="ZZ17"/>
      <c r="AAA17"/>
      <c r="AAB17"/>
      <c r="AAC17"/>
      <c r="AAD17"/>
      <c r="AAE17"/>
      <c r="AAF17"/>
      <c r="AAG17"/>
      <c r="AAH17"/>
      <c r="AAI17"/>
      <c r="AAJ17"/>
      <c r="AAK17"/>
      <c r="AAL17"/>
      <c r="AAM17"/>
      <c r="AAN17"/>
      <c r="AAO17"/>
      <c r="AAP17"/>
      <c r="AAQ17"/>
      <c r="AAR17"/>
      <c r="AAS17"/>
      <c r="AAT17"/>
      <c r="AAU17"/>
      <c r="AAV17"/>
      <c r="AAW17"/>
      <c r="AAX17"/>
      <c r="AAY17"/>
      <c r="AAZ17"/>
      <c r="ABA17"/>
      <c r="ABB17"/>
      <c r="ABC17"/>
      <c r="ABD17"/>
      <c r="ABE17"/>
      <c r="ABF17"/>
      <c r="ABG17"/>
      <c r="ABH17"/>
      <c r="ABI17"/>
      <c r="ABJ17"/>
      <c r="ABK17"/>
      <c r="ABL17"/>
      <c r="ABM17"/>
      <c r="ABN17"/>
      <c r="ABO17"/>
      <c r="ABP17"/>
      <c r="ABQ17"/>
      <c r="ABR17"/>
      <c r="ABS17"/>
      <c r="ABT17"/>
      <c r="ABU17"/>
      <c r="ABV17"/>
      <c r="ABW17"/>
      <c r="ABX17"/>
      <c r="ABY17"/>
      <c r="ABZ17"/>
      <c r="ACA17"/>
      <c r="ACB17"/>
      <c r="ACC17"/>
      <c r="ACD17"/>
      <c r="ACE17"/>
      <c r="ACF17"/>
      <c r="ACG17"/>
      <c r="ACH17"/>
      <c r="ACI17"/>
      <c r="ACJ17"/>
      <c r="ACK17"/>
      <c r="ACL17"/>
      <c r="ACM17"/>
      <c r="ACN17"/>
      <c r="ACO17"/>
      <c r="ACP17"/>
      <c r="ACQ17"/>
      <c r="ACR17"/>
      <c r="ACS17"/>
      <c r="ACT17"/>
      <c r="ACU17"/>
      <c r="ACV17"/>
      <c r="ACW17"/>
      <c r="ACX17"/>
      <c r="ACY17"/>
      <c r="ACZ17"/>
      <c r="ADA17"/>
      <c r="ADB17"/>
      <c r="ADC17"/>
      <c r="ADD17"/>
      <c r="ADE17"/>
      <c r="ADF17"/>
      <c r="ADG17"/>
      <c r="ADH17"/>
      <c r="ADI17"/>
      <c r="ADJ17"/>
      <c r="ADK17"/>
      <c r="ADL17"/>
      <c r="ADM17"/>
      <c r="ADN17"/>
      <c r="ADO17"/>
      <c r="ADP17"/>
      <c r="ADQ17"/>
      <c r="ADR17"/>
      <c r="ADS17"/>
      <c r="ADT17"/>
      <c r="ADU17"/>
      <c r="ADV17"/>
      <c r="ADW17"/>
      <c r="ADX17"/>
      <c r="ADY17"/>
      <c r="ADZ17"/>
      <c r="AEA17"/>
      <c r="AEB17"/>
      <c r="AEC17"/>
      <c r="AED17"/>
      <c r="AEE17"/>
      <c r="AEF17"/>
      <c r="AEG17"/>
      <c r="AEH17"/>
      <c r="AEI17"/>
      <c r="AEJ17"/>
      <c r="AEK17"/>
      <c r="AEL17"/>
      <c r="AEM17"/>
      <c r="AEN17"/>
      <c r="AEO17"/>
      <c r="AEP17"/>
      <c r="AEQ17"/>
      <c r="AER17"/>
      <c r="AES17"/>
      <c r="AET17"/>
      <c r="AEU17"/>
      <c r="AEV17"/>
      <c r="AEW17"/>
      <c r="AEX17"/>
      <c r="AEY17"/>
      <c r="AEZ17"/>
      <c r="AFA17"/>
      <c r="AFB17"/>
      <c r="AFC17"/>
      <c r="AFD17"/>
      <c r="AFE17"/>
      <c r="AFF17"/>
      <c r="AFG17"/>
      <c r="AFH17"/>
      <c r="AFI17"/>
      <c r="AFJ17"/>
      <c r="AFK17"/>
      <c r="AFL17"/>
      <c r="AFM17"/>
      <c r="AFN17"/>
      <c r="AFO17"/>
      <c r="AFP17"/>
      <c r="AFQ17"/>
      <c r="AFR17"/>
      <c r="AFS17"/>
      <c r="AFT17"/>
      <c r="AFU17"/>
      <c r="AFV17"/>
      <c r="AFW17"/>
      <c r="AFX17"/>
      <c r="AFY17"/>
      <c r="AFZ17"/>
      <c r="AGA17"/>
      <c r="AGB17"/>
      <c r="AGC17"/>
      <c r="AGD17"/>
      <c r="AGE17"/>
      <c r="AGF17"/>
      <c r="AGG17"/>
      <c r="AGH17"/>
      <c r="AGI17"/>
      <c r="AGJ17"/>
      <c r="AGK17"/>
      <c r="AGL17"/>
      <c r="AGM17"/>
      <c r="AGN17"/>
      <c r="AGO17"/>
      <c r="AGP17"/>
      <c r="AGQ17"/>
      <c r="AGR17"/>
      <c r="AGS17"/>
      <c r="AGT17"/>
      <c r="AGU17"/>
      <c r="AGV17"/>
      <c r="AGW17"/>
      <c r="AGX17"/>
      <c r="AGY17"/>
      <c r="AGZ17"/>
      <c r="AHA17"/>
      <c r="AHB17"/>
      <c r="AHC17"/>
      <c r="AHD17"/>
      <c r="AHE17"/>
      <c r="AHF17"/>
      <c r="AHG17"/>
      <c r="AHH17"/>
      <c r="AHI17"/>
      <c r="AHJ17"/>
      <c r="AHK17"/>
      <c r="AHL17"/>
      <c r="AHM17"/>
      <c r="AHN17"/>
      <c r="AHO17"/>
      <c r="AHP17"/>
      <c r="AHQ17"/>
      <c r="AHR17"/>
      <c r="AHS17"/>
      <c r="AHT17"/>
      <c r="AHU17"/>
      <c r="AHV17"/>
      <c r="AHW17"/>
      <c r="AHX17"/>
      <c r="AHY17"/>
      <c r="AHZ17"/>
      <c r="AIA17"/>
      <c r="AIB17"/>
      <c r="AIC17"/>
      <c r="AID17"/>
      <c r="AIE17"/>
      <c r="AIF17"/>
      <c r="AIG17"/>
      <c r="AIH17"/>
      <c r="AII17"/>
      <c r="AIJ17"/>
      <c r="AIK17"/>
      <c r="AIL17"/>
      <c r="AIM17"/>
      <c r="AIN17"/>
      <c r="AIO17"/>
      <c r="AIP17"/>
      <c r="AIQ17"/>
      <c r="AIR17"/>
      <c r="AIS17"/>
      <c r="AIT17"/>
      <c r="AIU17"/>
      <c r="AIV17"/>
      <c r="AIW17"/>
      <c r="AIX17"/>
      <c r="AIY17"/>
      <c r="AIZ17"/>
      <c r="AJA17"/>
      <c r="AJB17"/>
      <c r="AJC17"/>
      <c r="AJD17"/>
      <c r="AJE17"/>
      <c r="AJF17"/>
      <c r="AJG17"/>
      <c r="AJH17"/>
      <c r="AJI17"/>
      <c r="AJJ17"/>
      <c r="AJK17"/>
      <c r="AJL17"/>
      <c r="AJM17"/>
      <c r="AJN17"/>
      <c r="AJO17"/>
      <c r="AJP17"/>
      <c r="AJQ17"/>
      <c r="AJR17"/>
      <c r="AJS17"/>
      <c r="AJT17"/>
      <c r="AJU17"/>
      <c r="AJV17"/>
      <c r="AJW17"/>
      <c r="AJX17"/>
      <c r="AJY17"/>
      <c r="AJZ17"/>
      <c r="AKA17"/>
      <c r="AKB17"/>
      <c r="AKC17"/>
      <c r="AKD17"/>
      <c r="AKE17"/>
      <c r="AKF17"/>
      <c r="AKG17"/>
      <c r="AKH17"/>
      <c r="AKI17"/>
      <c r="AKJ17"/>
      <c r="AKK17"/>
      <c r="AKL17"/>
      <c r="AKM17"/>
      <c r="AKN17"/>
      <c r="AKO17"/>
      <c r="AKP17"/>
      <c r="AKQ17"/>
      <c r="AKR17"/>
      <c r="AKS17"/>
      <c r="AKT17"/>
      <c r="AKU17"/>
      <c r="AKV17"/>
      <c r="AKW17"/>
      <c r="AKX17"/>
      <c r="AKY17"/>
      <c r="AKZ17"/>
      <c r="ALA17"/>
      <c r="ALB17"/>
      <c r="ALC17"/>
      <c r="ALD17"/>
      <c r="ALE17"/>
      <c r="ALF17"/>
      <c r="ALG17"/>
      <c r="ALH17"/>
      <c r="ALI17"/>
      <c r="ALJ17"/>
      <c r="ALK17"/>
      <c r="ALL17"/>
      <c r="ALM17"/>
      <c r="ALN17"/>
      <c r="ALO17"/>
      <c r="ALP17"/>
      <c r="ALQ17"/>
      <c r="ALR17"/>
      <c r="ALS17"/>
      <c r="ALT17"/>
      <c r="ALU17"/>
      <c r="ALV17"/>
      <c r="ALW17"/>
      <c r="ALX17"/>
      <c r="ALY17"/>
      <c r="ALZ17"/>
      <c r="AMA17"/>
      <c r="AMB17"/>
      <c r="AMC17"/>
      <c r="AMD17"/>
      <c r="AME17"/>
      <c r="AMF17"/>
      <c r="AMG17"/>
      <c r="AMH17"/>
      <c r="AMI17"/>
      <c r="AMJ17"/>
      <c r="AMK17"/>
      <c r="AML17"/>
      <c r="AMM17"/>
      <c r="AMN17"/>
      <c r="AMO17"/>
      <c r="AMP17"/>
      <c r="AMQ17"/>
      <c r="AMR17"/>
      <c r="AMS17"/>
      <c r="AMT17"/>
      <c r="AMU17"/>
      <c r="AMV17"/>
      <c r="AMW17"/>
      <c r="AMX17"/>
      <c r="AMY17"/>
      <c r="AMZ17"/>
      <c r="ANA17"/>
      <c r="ANB17"/>
      <c r="ANC17"/>
      <c r="AND17"/>
      <c r="ANE17"/>
      <c r="ANF17"/>
      <c r="ANG17"/>
      <c r="ANH17"/>
      <c r="ANI17"/>
      <c r="ANJ17"/>
      <c r="ANK17"/>
      <c r="ANL17"/>
      <c r="ANM17"/>
      <c r="ANN17"/>
      <c r="ANO17"/>
      <c r="ANP17"/>
      <c r="ANQ17"/>
      <c r="ANR17"/>
      <c r="ANS17"/>
      <c r="ANT17"/>
      <c r="ANU17"/>
      <c r="ANV17"/>
      <c r="ANW17"/>
      <c r="ANX17"/>
      <c r="ANY17"/>
      <c r="ANZ17"/>
      <c r="AOA17"/>
      <c r="AOB17"/>
      <c r="AOC17"/>
      <c r="AOD17"/>
      <c r="AOE17"/>
      <c r="AOF17"/>
      <c r="AOG17"/>
      <c r="AOH17"/>
      <c r="AOI17"/>
      <c r="AOJ17"/>
      <c r="AOK17"/>
      <c r="AOL17"/>
      <c r="AOM17"/>
      <c r="AON17"/>
      <c r="AOO17"/>
      <c r="AOP17"/>
      <c r="AOQ17"/>
      <c r="AOR17"/>
      <c r="AOS17"/>
      <c r="AOT17"/>
      <c r="AOU17"/>
      <c r="AOV17"/>
      <c r="AOW17"/>
      <c r="AOX17"/>
      <c r="AOY17"/>
      <c r="AOZ17"/>
      <c r="APA17"/>
      <c r="APB17"/>
      <c r="APC17"/>
      <c r="APD17"/>
      <c r="APE17"/>
      <c r="APF17"/>
      <c r="APG17"/>
      <c r="APH17"/>
      <c r="API17"/>
      <c r="APJ17"/>
      <c r="APK17"/>
      <c r="APL17"/>
      <c r="APM17"/>
      <c r="APN17"/>
      <c r="APO17"/>
      <c r="APP17"/>
      <c r="APQ17"/>
      <c r="APR17"/>
      <c r="APS17"/>
      <c r="APT17"/>
      <c r="APU17"/>
      <c r="APV17"/>
      <c r="APW17"/>
      <c r="APX17"/>
      <c r="APY17"/>
      <c r="APZ17"/>
      <c r="AQA17"/>
      <c r="AQB17"/>
      <c r="AQC17"/>
      <c r="AQD17"/>
      <c r="AQE17"/>
      <c r="AQF17"/>
      <c r="AQG17"/>
      <c r="AQH17"/>
      <c r="AQI17"/>
      <c r="AQJ17"/>
      <c r="AQK17"/>
      <c r="AQL17"/>
      <c r="AQM17"/>
      <c r="AQN17"/>
      <c r="AQO17"/>
      <c r="AQP17"/>
      <c r="AQQ17"/>
      <c r="AQR17"/>
      <c r="AQS17"/>
      <c r="AQT17"/>
      <c r="AQU17"/>
      <c r="AQV17"/>
      <c r="AQW17"/>
      <c r="AQX17"/>
      <c r="AQY17"/>
      <c r="AQZ17"/>
      <c r="ARA17"/>
      <c r="ARB17"/>
      <c r="ARC17"/>
      <c r="ARD17"/>
      <c r="ARE17"/>
      <c r="ARF17"/>
      <c r="ARG17"/>
      <c r="ARH17"/>
      <c r="ARI17"/>
      <c r="ARJ17"/>
      <c r="ARK17"/>
      <c r="ARL17"/>
      <c r="ARM17"/>
      <c r="ARN17"/>
      <c r="ARO17"/>
      <c r="ARP17"/>
      <c r="ARQ17"/>
      <c r="ARR17"/>
      <c r="ARS17"/>
      <c r="ART17"/>
      <c r="ARU17"/>
      <c r="ARV17"/>
      <c r="ARW17"/>
      <c r="ARX17"/>
      <c r="ARY17"/>
      <c r="ARZ17"/>
      <c r="ASA17"/>
      <c r="ASB17"/>
      <c r="ASC17"/>
      <c r="ASD17"/>
      <c r="ASE17"/>
      <c r="ASF17"/>
      <c r="ASG17"/>
      <c r="ASH17"/>
      <c r="ASI17"/>
      <c r="ASJ17"/>
      <c r="ASK17"/>
      <c r="ASL17"/>
      <c r="ASM17"/>
      <c r="ASN17"/>
      <c r="ASO17"/>
      <c r="ASP17"/>
      <c r="ASQ17"/>
      <c r="ASR17"/>
      <c r="ASS17"/>
      <c r="AST17"/>
      <c r="ASU17"/>
      <c r="ASV17"/>
      <c r="ASW17"/>
      <c r="ASX17"/>
      <c r="ASY17"/>
      <c r="ASZ17"/>
      <c r="ATA17"/>
      <c r="ATB17"/>
      <c r="ATC17"/>
      <c r="ATD17"/>
      <c r="ATE17"/>
      <c r="ATF17"/>
      <c r="ATG17"/>
      <c r="ATH17"/>
      <c r="ATI17"/>
      <c r="ATJ17"/>
      <c r="ATK17"/>
      <c r="ATL17"/>
      <c r="ATM17"/>
      <c r="ATN17"/>
      <c r="ATO17"/>
      <c r="ATP17"/>
      <c r="ATQ17"/>
      <c r="ATR17"/>
      <c r="ATS17"/>
      <c r="ATT17"/>
      <c r="ATU17"/>
      <c r="ATV17"/>
      <c r="ATW17"/>
      <c r="ATX17"/>
      <c r="ATY17"/>
      <c r="ATZ17"/>
      <c r="AUA17"/>
      <c r="AUB17"/>
      <c r="AUC17"/>
      <c r="AUD17"/>
      <c r="AUE17"/>
      <c r="AUF17"/>
      <c r="AUG17"/>
      <c r="AUH17"/>
      <c r="AUI17"/>
      <c r="AUJ17"/>
      <c r="AUK17"/>
      <c r="AUL17"/>
      <c r="AUM17"/>
      <c r="AUN17"/>
      <c r="AUO17"/>
      <c r="AUP17"/>
      <c r="AUQ17"/>
      <c r="AUR17"/>
      <c r="AUS17"/>
      <c r="AUT17"/>
      <c r="AUU17"/>
      <c r="AUV17"/>
      <c r="AUW17"/>
      <c r="AUX17"/>
      <c r="AUY17"/>
      <c r="AUZ17"/>
      <c r="AVA17"/>
      <c r="AVB17"/>
      <c r="AVC17"/>
      <c r="AVD17"/>
      <c r="AVE17"/>
      <c r="AVF17"/>
      <c r="AVG17"/>
      <c r="AVH17"/>
      <c r="AVI17"/>
      <c r="AVJ17"/>
      <c r="AVK17"/>
      <c r="AVL17"/>
      <c r="AVM17"/>
      <c r="AVN17"/>
      <c r="AVO17"/>
      <c r="AVP17"/>
      <c r="AVQ17"/>
      <c r="AVR17"/>
      <c r="AVS17"/>
      <c r="AVT17"/>
      <c r="AVU17"/>
      <c r="AVV17"/>
      <c r="AVW17"/>
      <c r="AVX17"/>
      <c r="AVY17"/>
      <c r="AVZ17"/>
      <c r="AWA17"/>
      <c r="AWB17"/>
      <c r="AWC17"/>
      <c r="AWD17"/>
      <c r="AWE17"/>
      <c r="AWF17"/>
      <c r="AWG17"/>
      <c r="AWH17"/>
      <c r="AWI17"/>
      <c r="AWJ17"/>
      <c r="AWK17"/>
      <c r="AWL17"/>
      <c r="AWM17"/>
      <c r="AWN17"/>
      <c r="AWO17"/>
      <c r="AWP17"/>
      <c r="AWQ17"/>
      <c r="AWR17"/>
      <c r="AWS17"/>
      <c r="AWT17"/>
      <c r="AWU17"/>
      <c r="AWV17"/>
      <c r="AWW17"/>
      <c r="AWX17"/>
      <c r="AWY17"/>
      <c r="AWZ17"/>
      <c r="AXA17"/>
      <c r="AXB17"/>
      <c r="AXC17"/>
      <c r="AXD17"/>
      <c r="AXE17"/>
      <c r="AXF17"/>
      <c r="AXG17"/>
      <c r="AXH17"/>
      <c r="AXI17"/>
      <c r="AXJ17"/>
      <c r="AXK17"/>
      <c r="AXL17"/>
      <c r="AXM17"/>
      <c r="AXN17"/>
      <c r="AXO17"/>
      <c r="AXP17"/>
      <c r="AXQ17"/>
      <c r="AXR17"/>
      <c r="AXS17"/>
      <c r="AXT17"/>
      <c r="AXU17"/>
      <c r="AXV17"/>
      <c r="AXW17"/>
      <c r="AXX17"/>
      <c r="AXY17"/>
      <c r="AXZ17"/>
      <c r="AYA17"/>
      <c r="AYB17"/>
      <c r="AYC17"/>
      <c r="AYD17"/>
      <c r="AYE17"/>
      <c r="AYF17"/>
      <c r="AYG17"/>
      <c r="AYH17"/>
      <c r="AYI17"/>
      <c r="AYJ17"/>
      <c r="AYK17"/>
      <c r="AYL17"/>
      <c r="AYM17"/>
      <c r="AYN17"/>
      <c r="AYO17"/>
      <c r="AYP17"/>
      <c r="AYQ17"/>
      <c r="AYR17"/>
      <c r="AYS17"/>
      <c r="AYT17"/>
      <c r="AYU17"/>
      <c r="AYV17"/>
      <c r="AYW17"/>
      <c r="AYX17"/>
      <c r="AYY17"/>
      <c r="AYZ17"/>
      <c r="AZA17"/>
      <c r="AZB17"/>
      <c r="AZC17"/>
      <c r="AZD17"/>
      <c r="AZE17"/>
      <c r="AZF17"/>
      <c r="AZG17"/>
      <c r="AZH17"/>
      <c r="AZI17"/>
      <c r="AZJ17"/>
      <c r="AZK17"/>
      <c r="AZL17"/>
      <c r="AZM17"/>
      <c r="AZN17"/>
      <c r="AZO17"/>
      <c r="AZP17"/>
      <c r="AZQ17"/>
      <c r="AZR17"/>
      <c r="AZS17"/>
      <c r="AZT17"/>
      <c r="AZU17"/>
      <c r="AZV17"/>
      <c r="AZW17"/>
      <c r="AZX17"/>
      <c r="AZY17"/>
      <c r="AZZ17"/>
      <c r="BAA17"/>
      <c r="BAB17"/>
      <c r="BAC17"/>
      <c r="BAD17"/>
      <c r="BAE17"/>
      <c r="BAF17"/>
      <c r="BAG17"/>
      <c r="BAH17"/>
      <c r="BAI17"/>
      <c r="BAJ17"/>
      <c r="BAK17"/>
      <c r="BAL17"/>
      <c r="BAM17"/>
      <c r="BAN17"/>
      <c r="BAO17"/>
      <c r="BAP17"/>
      <c r="BAQ17"/>
      <c r="BAR17"/>
      <c r="BAS17"/>
      <c r="BAT17"/>
      <c r="BAU17"/>
      <c r="BAV17"/>
      <c r="BAW17"/>
      <c r="BAX17"/>
      <c r="BAY17"/>
      <c r="BAZ17"/>
      <c r="BBA17"/>
      <c r="BBB17"/>
      <c r="BBC17"/>
      <c r="BBD17"/>
      <c r="BBE17"/>
      <c r="BBF17"/>
      <c r="BBG17"/>
      <c r="BBH17"/>
      <c r="BBI17"/>
      <c r="BBJ17"/>
      <c r="BBK17"/>
      <c r="BBL17"/>
      <c r="BBM17"/>
      <c r="BBN17"/>
      <c r="BBO17"/>
      <c r="BBP17"/>
      <c r="BBQ17"/>
      <c r="BBR17"/>
      <c r="BBS17"/>
      <c r="BBT17"/>
      <c r="BBU17"/>
      <c r="BBV17"/>
      <c r="BBW17"/>
      <c r="BBX17"/>
      <c r="BBY17"/>
      <c r="BBZ17"/>
      <c r="BCA17"/>
      <c r="BCB17"/>
      <c r="BCC17"/>
      <c r="BCD17"/>
      <c r="BCE17"/>
      <c r="BCF17"/>
      <c r="BCG17"/>
      <c r="BCH17"/>
      <c r="BCI17"/>
      <c r="BCJ17"/>
      <c r="BCK17"/>
      <c r="BCL17"/>
      <c r="BCM17"/>
      <c r="BCN17"/>
      <c r="BCO17"/>
      <c r="BCP17"/>
      <c r="BCQ17"/>
      <c r="BCR17"/>
      <c r="BCS17"/>
      <c r="BCT17"/>
      <c r="BCU17"/>
      <c r="BCV17"/>
      <c r="BCW17"/>
      <c r="BCX17"/>
      <c r="BCY17"/>
      <c r="BCZ17"/>
      <c r="BDA17"/>
      <c r="BDB17"/>
      <c r="BDC17"/>
      <c r="BDD17"/>
      <c r="BDE17"/>
      <c r="BDF17"/>
      <c r="BDG17"/>
      <c r="BDH17"/>
      <c r="BDI17"/>
      <c r="BDJ17"/>
      <c r="BDK17"/>
      <c r="BDL17"/>
      <c r="BDM17"/>
      <c r="BDN17"/>
      <c r="BDO17"/>
      <c r="BDP17"/>
      <c r="BDQ17"/>
      <c r="BDR17"/>
      <c r="BDS17"/>
      <c r="BDT17"/>
      <c r="BDU17"/>
      <c r="BDV17"/>
      <c r="BDW17"/>
      <c r="BDX17"/>
      <c r="BDY17"/>
      <c r="BDZ17"/>
      <c r="BEA17"/>
      <c r="BEB17"/>
      <c r="BEC17"/>
      <c r="BED17"/>
      <c r="BEE17"/>
      <c r="BEF17"/>
      <c r="BEG17"/>
      <c r="BEH17"/>
      <c r="BEI17"/>
      <c r="BEJ17"/>
      <c r="BEK17"/>
      <c r="BEL17"/>
      <c r="BEM17"/>
      <c r="BEN17"/>
      <c r="BEO17"/>
      <c r="BEP17"/>
      <c r="BEQ17"/>
      <c r="BER17"/>
      <c r="BES17"/>
      <c r="BET17"/>
      <c r="BEU17"/>
      <c r="BEV17"/>
      <c r="BEW17"/>
      <c r="BEX17"/>
      <c r="BEY17"/>
      <c r="BEZ17"/>
      <c r="BFA17"/>
      <c r="BFB17"/>
      <c r="BFC17"/>
      <c r="BFD17"/>
      <c r="BFE17"/>
      <c r="BFF17"/>
      <c r="BFG17"/>
      <c r="BFH17"/>
      <c r="BFI17"/>
      <c r="BFJ17"/>
      <c r="BFK17"/>
      <c r="BFL17"/>
      <c r="BFM17"/>
      <c r="BFN17"/>
      <c r="BFO17"/>
      <c r="BFP17"/>
      <c r="BFQ17"/>
      <c r="BFR17"/>
      <c r="BFS17"/>
      <c r="BFT17"/>
      <c r="BFU17"/>
      <c r="BFV17"/>
      <c r="BFW17"/>
      <c r="BFX17"/>
      <c r="BFY17"/>
      <c r="BFZ17"/>
      <c r="BGA17"/>
      <c r="BGB17"/>
      <c r="BGC17"/>
      <c r="BGD17"/>
      <c r="BGE17"/>
      <c r="BGF17"/>
      <c r="BGG17"/>
      <c r="BGH17"/>
      <c r="BGI17"/>
      <c r="BGJ17"/>
      <c r="BGK17"/>
      <c r="BGL17"/>
      <c r="BGM17"/>
      <c r="BGN17"/>
      <c r="BGO17"/>
      <c r="BGP17"/>
      <c r="BGQ17"/>
      <c r="BGR17"/>
      <c r="BGS17"/>
      <c r="BGT17"/>
      <c r="BGU17"/>
      <c r="BGV17"/>
      <c r="BGW17"/>
      <c r="BGX17"/>
      <c r="BGY17"/>
      <c r="BGZ17"/>
      <c r="BHA17"/>
      <c r="BHB17"/>
      <c r="BHC17"/>
      <c r="BHD17"/>
      <c r="BHE17"/>
      <c r="BHF17"/>
      <c r="BHG17"/>
      <c r="BHH17"/>
      <c r="BHI17"/>
      <c r="BHJ17"/>
      <c r="BHK17"/>
      <c r="BHL17"/>
      <c r="BHM17"/>
      <c r="BHN17"/>
      <c r="BHO17"/>
      <c r="BHP17"/>
      <c r="BHQ17"/>
      <c r="BHR17"/>
      <c r="BHS17"/>
      <c r="BHT17"/>
      <c r="BHU17"/>
      <c r="BHV17"/>
      <c r="BHW17"/>
      <c r="BHX17"/>
      <c r="BHY17"/>
      <c r="BHZ17"/>
      <c r="BIA17"/>
      <c r="BIB17"/>
      <c r="BIC17"/>
      <c r="BID17"/>
      <c r="BIE17"/>
      <c r="BIF17"/>
      <c r="BIG17"/>
      <c r="BIH17"/>
      <c r="BII17"/>
      <c r="BIJ17"/>
      <c r="BIK17"/>
      <c r="BIL17"/>
      <c r="BIM17"/>
      <c r="BIN17"/>
      <c r="BIO17"/>
      <c r="BIP17"/>
      <c r="BIQ17"/>
      <c r="BIR17"/>
      <c r="BIS17"/>
      <c r="BIT17"/>
      <c r="BIU17"/>
      <c r="BIV17"/>
      <c r="BIW17"/>
      <c r="BIX17"/>
      <c r="BIY17"/>
      <c r="BIZ17"/>
      <c r="BJA17"/>
      <c r="BJB17"/>
      <c r="BJC17"/>
      <c r="BJD17"/>
      <c r="BJE17"/>
      <c r="BJF17"/>
      <c r="BJG17"/>
      <c r="BJH17"/>
      <c r="BJI17"/>
      <c r="BJJ17"/>
      <c r="BJK17"/>
      <c r="BJL17"/>
      <c r="BJM17"/>
      <c r="BJN17"/>
      <c r="BJO17"/>
      <c r="BJP17"/>
      <c r="BJQ17"/>
      <c r="BJR17"/>
      <c r="BJS17"/>
      <c r="BJT17"/>
      <c r="BJU17"/>
      <c r="BJV17"/>
      <c r="BJW17"/>
      <c r="BJX17"/>
      <c r="BJY17"/>
      <c r="BJZ17"/>
      <c r="BKA17"/>
      <c r="BKB17"/>
      <c r="BKC17"/>
      <c r="BKD17"/>
      <c r="BKE17"/>
      <c r="BKF17"/>
      <c r="BKG17"/>
      <c r="BKH17"/>
      <c r="BKI17"/>
      <c r="BKJ17"/>
      <c r="BKK17"/>
      <c r="BKL17"/>
      <c r="BKM17"/>
      <c r="BKN17"/>
      <c r="BKO17"/>
      <c r="BKP17"/>
      <c r="BKQ17"/>
      <c r="BKR17"/>
      <c r="BKS17"/>
      <c r="BKT17"/>
      <c r="BKU17"/>
      <c r="BKV17"/>
      <c r="BKW17"/>
      <c r="BKX17"/>
      <c r="BKY17"/>
      <c r="BKZ17"/>
      <c r="BLA17"/>
      <c r="BLB17"/>
      <c r="BLC17"/>
      <c r="BLD17"/>
      <c r="BLE17"/>
      <c r="BLF17"/>
      <c r="BLG17"/>
      <c r="BLH17"/>
      <c r="BLI17"/>
      <c r="BLJ17"/>
      <c r="BLK17"/>
      <c r="BLL17"/>
      <c r="BLM17"/>
      <c r="BLN17"/>
      <c r="BLO17"/>
      <c r="BLP17"/>
      <c r="BLQ17"/>
      <c r="BLR17"/>
      <c r="BLS17"/>
      <c r="BLT17"/>
      <c r="BLU17"/>
      <c r="BLV17"/>
      <c r="BLW17"/>
      <c r="BLX17"/>
      <c r="BLY17"/>
      <c r="BLZ17"/>
      <c r="BMA17"/>
      <c r="BMB17"/>
      <c r="BMC17"/>
      <c r="BMD17"/>
      <c r="BME17"/>
      <c r="BMF17"/>
      <c r="BMG17"/>
      <c r="BMH17"/>
      <c r="BMI17"/>
      <c r="BMJ17"/>
      <c r="BMK17"/>
      <c r="BML17"/>
      <c r="BMM17"/>
      <c r="BMN17"/>
      <c r="BMO17"/>
      <c r="BMP17"/>
      <c r="BMQ17"/>
      <c r="BMR17"/>
      <c r="BMS17"/>
      <c r="BMT17"/>
      <c r="BMU17"/>
      <c r="BMV17"/>
      <c r="BMW17"/>
      <c r="BMX17"/>
      <c r="BMY17"/>
      <c r="BMZ17"/>
      <c r="BNA17"/>
      <c r="BNB17"/>
      <c r="BNC17"/>
      <c r="BND17"/>
      <c r="BNE17"/>
      <c r="BNF17"/>
      <c r="BNG17"/>
      <c r="BNH17"/>
      <c r="BNI17"/>
      <c r="BNJ17"/>
      <c r="BNK17"/>
      <c r="BNL17"/>
      <c r="BNM17"/>
      <c r="BNN17"/>
      <c r="BNO17"/>
      <c r="BNP17"/>
      <c r="BNQ17"/>
      <c r="BNR17"/>
      <c r="BNS17"/>
      <c r="BNT17"/>
      <c r="BNU17"/>
      <c r="BNV17"/>
      <c r="BNW17"/>
      <c r="BNX17"/>
      <c r="BNY17"/>
      <c r="BNZ17"/>
      <c r="BOA17"/>
      <c r="BOB17"/>
      <c r="BOC17"/>
      <c r="BOD17"/>
      <c r="BOE17"/>
      <c r="BOF17"/>
      <c r="BOG17"/>
      <c r="BOH17"/>
      <c r="BOI17"/>
      <c r="BOJ17"/>
      <c r="BOK17"/>
      <c r="BOL17"/>
      <c r="BOM17"/>
      <c r="BON17"/>
      <c r="BOO17"/>
      <c r="BOP17"/>
      <c r="BOQ17"/>
      <c r="BOR17"/>
      <c r="BOS17"/>
      <c r="BOT17"/>
      <c r="BOU17"/>
      <c r="BOV17"/>
      <c r="BOW17"/>
      <c r="BOX17"/>
      <c r="BOY17"/>
      <c r="BOZ17"/>
      <c r="BPA17"/>
      <c r="BPB17"/>
      <c r="BPC17"/>
      <c r="BPD17"/>
      <c r="BPE17"/>
      <c r="BPF17"/>
      <c r="BPG17"/>
      <c r="BPH17"/>
      <c r="BPI17"/>
      <c r="BPJ17"/>
      <c r="BPK17"/>
      <c r="BPL17"/>
      <c r="BPM17"/>
      <c r="BPN17"/>
      <c r="BPO17"/>
      <c r="BPP17"/>
      <c r="BPQ17"/>
      <c r="BPR17"/>
      <c r="BPS17"/>
      <c r="BPT17"/>
      <c r="BPU17"/>
      <c r="BPV17"/>
      <c r="BPW17"/>
      <c r="BPX17"/>
      <c r="BPY17"/>
      <c r="BPZ17"/>
      <c r="BQA17"/>
      <c r="BQB17"/>
      <c r="BQC17"/>
      <c r="BQD17"/>
      <c r="BQE17"/>
      <c r="BQF17"/>
      <c r="BQG17"/>
      <c r="BQH17"/>
      <c r="BQI17"/>
      <c r="BQJ17"/>
      <c r="BQK17"/>
      <c r="BQL17"/>
      <c r="BQM17"/>
      <c r="BQN17"/>
      <c r="BQO17"/>
      <c r="BQP17"/>
      <c r="BQQ17"/>
      <c r="BQR17"/>
      <c r="BQS17"/>
      <c r="BQT17"/>
      <c r="BQU17"/>
      <c r="BQV17"/>
      <c r="BQW17"/>
      <c r="BQX17"/>
      <c r="BQY17"/>
      <c r="BQZ17"/>
      <c r="BRA17"/>
      <c r="BRB17"/>
      <c r="BRC17"/>
      <c r="BRD17"/>
      <c r="BRE17"/>
      <c r="BRF17"/>
      <c r="BRG17"/>
      <c r="BRH17"/>
      <c r="BRI17"/>
      <c r="BRJ17"/>
      <c r="BRK17"/>
      <c r="BRL17"/>
      <c r="BRM17"/>
      <c r="BRN17"/>
      <c r="BRO17"/>
      <c r="BRP17"/>
      <c r="BRQ17"/>
      <c r="BRR17"/>
      <c r="BRS17"/>
      <c r="BRT17"/>
      <c r="BRU17"/>
      <c r="BRV17"/>
      <c r="BRW17"/>
      <c r="BRX17"/>
      <c r="BRY17"/>
      <c r="BRZ17"/>
      <c r="BSA17"/>
      <c r="BSB17"/>
      <c r="BSC17"/>
      <c r="BSD17"/>
      <c r="BSE17"/>
      <c r="BSF17"/>
      <c r="BSG17"/>
      <c r="BSH17"/>
      <c r="BSI17"/>
      <c r="BSJ17"/>
      <c r="BSK17"/>
      <c r="BSL17"/>
      <c r="BSM17"/>
      <c r="BSN17"/>
      <c r="BSO17"/>
      <c r="BSP17"/>
      <c r="BSQ17"/>
      <c r="BSR17"/>
      <c r="BSS17"/>
      <c r="BST17"/>
      <c r="BSU17"/>
      <c r="BSV17"/>
      <c r="BSW17"/>
      <c r="BSX17"/>
      <c r="BSY17"/>
      <c r="BSZ17"/>
      <c r="BTA17"/>
      <c r="BTB17"/>
      <c r="BTC17"/>
      <c r="BTD17"/>
      <c r="BTE17"/>
      <c r="BTF17"/>
      <c r="BTG17"/>
      <c r="BTH17"/>
      <c r="BTI17"/>
      <c r="BTJ17"/>
      <c r="BTK17"/>
      <c r="BTL17"/>
      <c r="BTM17"/>
      <c r="BTN17"/>
      <c r="BTO17"/>
      <c r="BTP17"/>
      <c r="BTQ17"/>
      <c r="BTR17"/>
      <c r="BTS17"/>
      <c r="BTT17"/>
      <c r="BTU17"/>
      <c r="BTV17"/>
      <c r="BTW17"/>
      <c r="BTX17"/>
      <c r="BTY17"/>
      <c r="BTZ17"/>
      <c r="BUA17"/>
      <c r="BUB17"/>
      <c r="BUC17"/>
      <c r="BUD17"/>
      <c r="BUE17"/>
      <c r="BUF17"/>
      <c r="BUG17"/>
      <c r="BUH17"/>
      <c r="BUI17"/>
      <c r="BUJ17"/>
      <c r="BUK17"/>
      <c r="BUL17"/>
      <c r="BUM17"/>
      <c r="BUN17"/>
      <c r="BUO17"/>
      <c r="BUP17"/>
      <c r="BUQ17"/>
      <c r="BUR17"/>
      <c r="BUS17"/>
      <c r="BUT17"/>
      <c r="BUU17"/>
      <c r="BUV17"/>
      <c r="BUW17"/>
      <c r="BUX17"/>
      <c r="BUY17"/>
      <c r="BUZ17"/>
      <c r="BVA17"/>
      <c r="BVB17"/>
      <c r="BVC17"/>
      <c r="BVD17"/>
      <c r="BVE17"/>
      <c r="BVF17"/>
      <c r="BVG17"/>
      <c r="BVH17"/>
      <c r="BVI17"/>
      <c r="BVJ17"/>
      <c r="BVK17"/>
      <c r="BVL17"/>
      <c r="BVM17"/>
      <c r="BVN17"/>
      <c r="BVO17"/>
      <c r="BVP17"/>
      <c r="BVQ17"/>
      <c r="BVR17"/>
      <c r="BVS17"/>
      <c r="BVT17"/>
      <c r="BVU17"/>
      <c r="BVV17"/>
      <c r="BVW17"/>
      <c r="BVX17"/>
      <c r="BVY17"/>
      <c r="BVZ17"/>
      <c r="BWA17"/>
      <c r="BWB17"/>
      <c r="BWC17"/>
      <c r="BWD17"/>
      <c r="BWE17"/>
      <c r="BWF17"/>
      <c r="BWG17"/>
      <c r="BWH17"/>
      <c r="BWI17"/>
      <c r="BWJ17"/>
      <c r="BWK17"/>
      <c r="BWL17"/>
      <c r="BWM17"/>
      <c r="BWN17"/>
      <c r="BWO17"/>
      <c r="BWP17"/>
      <c r="BWQ17"/>
      <c r="BWR17"/>
      <c r="BWS17"/>
      <c r="BWT17"/>
      <c r="BWU17"/>
      <c r="BWV17"/>
      <c r="BWW17"/>
      <c r="BWX17"/>
      <c r="BWY17"/>
      <c r="BWZ17"/>
      <c r="BXA17"/>
      <c r="BXB17"/>
      <c r="BXC17"/>
      <c r="BXD17"/>
      <c r="BXE17"/>
      <c r="BXF17"/>
      <c r="BXG17"/>
      <c r="BXH17"/>
      <c r="BXI17"/>
      <c r="BXJ17"/>
      <c r="BXK17"/>
      <c r="BXL17"/>
      <c r="BXM17"/>
      <c r="BXN17"/>
      <c r="BXO17"/>
      <c r="BXP17"/>
      <c r="BXQ17"/>
      <c r="BXR17"/>
      <c r="BXS17"/>
      <c r="BXT17"/>
      <c r="BXU17"/>
      <c r="BXV17"/>
      <c r="BXW17"/>
      <c r="BXX17"/>
      <c r="BXY17"/>
      <c r="BXZ17"/>
      <c r="BYA17"/>
      <c r="BYB17"/>
      <c r="BYC17"/>
      <c r="BYD17"/>
      <c r="BYE17"/>
      <c r="BYF17"/>
      <c r="BYG17"/>
      <c r="BYH17"/>
      <c r="BYI17"/>
      <c r="BYJ17"/>
      <c r="BYK17"/>
      <c r="BYL17"/>
      <c r="BYM17"/>
      <c r="BYN17"/>
      <c r="BYO17"/>
      <c r="BYP17"/>
      <c r="BYQ17"/>
      <c r="BYR17"/>
      <c r="BYS17"/>
      <c r="BYT17"/>
      <c r="BYU17"/>
      <c r="BYV17"/>
      <c r="BYW17"/>
      <c r="BYX17"/>
      <c r="BYY17"/>
      <c r="BYZ17"/>
      <c r="BZA17"/>
      <c r="BZB17"/>
      <c r="BZC17"/>
      <c r="BZD17"/>
      <c r="BZE17"/>
      <c r="BZF17"/>
      <c r="BZG17"/>
      <c r="BZH17"/>
      <c r="BZI17"/>
      <c r="BZJ17"/>
      <c r="BZK17"/>
      <c r="BZL17"/>
      <c r="BZM17"/>
      <c r="BZN17"/>
      <c r="BZO17"/>
      <c r="BZP17"/>
      <c r="BZQ17"/>
      <c r="BZR17"/>
      <c r="BZS17"/>
      <c r="BZT17"/>
      <c r="BZU17"/>
      <c r="BZV17"/>
      <c r="BZW17"/>
      <c r="BZX17"/>
      <c r="BZY17"/>
      <c r="BZZ17"/>
      <c r="CAA17"/>
      <c r="CAB17"/>
      <c r="CAC17"/>
      <c r="CAD17"/>
      <c r="CAE17"/>
      <c r="CAF17"/>
      <c r="CAG17"/>
      <c r="CAH17"/>
      <c r="CAI17"/>
      <c r="CAJ17"/>
      <c r="CAK17"/>
      <c r="CAL17"/>
      <c r="CAM17"/>
      <c r="CAN17"/>
      <c r="CAO17"/>
      <c r="CAP17"/>
      <c r="CAQ17"/>
      <c r="CAR17"/>
      <c r="CAS17"/>
      <c r="CAT17"/>
      <c r="CAU17"/>
      <c r="CAV17"/>
      <c r="CAW17"/>
      <c r="CAX17"/>
      <c r="CAY17"/>
      <c r="CAZ17"/>
      <c r="CBA17"/>
      <c r="CBB17"/>
      <c r="CBC17"/>
      <c r="CBD17"/>
      <c r="CBE17"/>
      <c r="CBF17"/>
      <c r="CBG17"/>
      <c r="CBH17"/>
      <c r="CBI17"/>
      <c r="CBJ17"/>
      <c r="CBK17"/>
      <c r="CBL17"/>
      <c r="CBM17"/>
      <c r="CBN17"/>
      <c r="CBO17"/>
      <c r="CBP17"/>
      <c r="CBQ17"/>
      <c r="CBR17"/>
      <c r="CBS17"/>
      <c r="CBT17"/>
    </row>
    <row r="18" spans="1:2100" ht="20.100000000000001" customHeight="1" x14ac:dyDescent="0.25">
      <c r="A18" s="40"/>
      <c r="B18" s="38"/>
      <c r="C18" s="38"/>
      <c r="D18" s="38"/>
      <c r="E18" s="38"/>
      <c r="AL18" s="351"/>
      <c r="AM18" s="351"/>
      <c r="AN18" s="351"/>
      <c r="AO18" s="351"/>
      <c r="AP18" s="351"/>
      <c r="AQ18" s="351"/>
      <c r="AR18" s="351"/>
      <c r="AS18" s="351"/>
      <c r="AT18" s="351"/>
      <c r="AU18" s="351"/>
      <c r="AV18" s="351"/>
      <c r="AW18" s="351"/>
      <c r="AX18" s="351"/>
      <c r="AY18" s="351"/>
      <c r="AZ18" s="351"/>
      <c r="BA18" s="351"/>
      <c r="BB18" s="351"/>
      <c r="BC18" s="351"/>
      <c r="BD18" s="351"/>
      <c r="BE18" s="351"/>
      <c r="BF18" s="351"/>
      <c r="BG18" s="351"/>
      <c r="BH18" s="351"/>
      <c r="BI18" s="351"/>
      <c r="BJ18" s="351"/>
      <c r="BK18" s="351"/>
      <c r="BL18" s="351"/>
      <c r="BM18" s="351"/>
    </row>
    <row r="19" spans="1:2100" ht="17.25" customHeight="1" x14ac:dyDescent="0.25">
      <c r="A19" s="371"/>
      <c r="B19" s="356">
        <v>2010</v>
      </c>
      <c r="C19" s="356">
        <v>2018</v>
      </c>
      <c r="D19" s="356">
        <v>2020</v>
      </c>
      <c r="E19" s="356">
        <v>2030</v>
      </c>
      <c r="F19" s="356">
        <v>2040</v>
      </c>
      <c r="G19" s="356">
        <v>2041</v>
      </c>
      <c r="H19" s="356">
        <v>2042</v>
      </c>
      <c r="I19" s="356">
        <v>2060</v>
      </c>
      <c r="J19" s="425" t="s">
        <v>268</v>
      </c>
      <c r="AK19" s="351"/>
      <c r="AL19" s="351"/>
      <c r="AM19" s="351"/>
      <c r="AN19" s="351"/>
      <c r="AO19" s="351"/>
      <c r="AP19" s="351"/>
      <c r="AQ19" s="351"/>
      <c r="AR19" s="350"/>
      <c r="AS19" s="350"/>
      <c r="AT19" s="350"/>
      <c r="AU19" s="350"/>
      <c r="AV19" s="350"/>
      <c r="AW19" s="350"/>
      <c r="AX19" s="350"/>
      <c r="AY19" s="350"/>
      <c r="AZ19" s="350"/>
      <c r="BA19" s="350"/>
      <c r="BB19" s="350"/>
      <c r="BC19" s="350"/>
      <c r="BD19" s="350"/>
      <c r="BE19" s="350"/>
      <c r="BF19" s="350"/>
      <c r="BG19" s="350"/>
      <c r="BH19" s="350"/>
      <c r="BI19" s="350"/>
      <c r="BJ19" s="350"/>
      <c r="BK19" s="350"/>
      <c r="BL19"/>
      <c r="BM19"/>
    </row>
    <row r="20" spans="1:2100" ht="20.100000000000001" customHeight="1" thickBot="1" x14ac:dyDescent="0.3">
      <c r="A20" s="421" t="s">
        <v>312</v>
      </c>
      <c r="B20" s="420">
        <f>32*M15/E15</f>
        <v>34.186524092902388</v>
      </c>
      <c r="C20" s="420">
        <v>54</v>
      </c>
      <c r="D20" s="420">
        <v>87</v>
      </c>
      <c r="E20" s="420">
        <v>250</v>
      </c>
      <c r="F20" s="420">
        <v>500</v>
      </c>
      <c r="G20" s="420">
        <v>522.40000708013179</v>
      </c>
      <c r="H20" s="420">
        <v>545.80353479464384</v>
      </c>
      <c r="I20" s="426">
        <v>1203</v>
      </c>
      <c r="J20" s="369">
        <v>0</v>
      </c>
      <c r="BL20"/>
      <c r="BM20"/>
    </row>
    <row r="21" spans="1:2100" ht="20.100000000000001" customHeight="1" x14ac:dyDescent="0.25">
      <c r="A21" s="421" t="s">
        <v>267</v>
      </c>
      <c r="B21" s="370"/>
      <c r="C21" s="368">
        <f t="shared" ref="C21:I21" si="25">(C20/B20)^(1/(C19-B19))-1</f>
        <v>5.8808335641175491E-2</v>
      </c>
      <c r="D21" s="368">
        <f t="shared" si="25"/>
        <v>0.26929551764398463</v>
      </c>
      <c r="E21" s="368">
        <f t="shared" si="25"/>
        <v>0.11132753692303377</v>
      </c>
      <c r="F21" s="368">
        <f t="shared" si="25"/>
        <v>7.1773462536293131E-2</v>
      </c>
      <c r="G21" s="368">
        <f t="shared" si="25"/>
        <v>4.4800014160263579E-2</v>
      </c>
      <c r="H21" s="368">
        <f t="shared" si="25"/>
        <v>4.4800014160264245E-2</v>
      </c>
      <c r="I21" s="368">
        <f t="shared" si="25"/>
        <v>4.4884516108707473E-2</v>
      </c>
      <c r="J21" s="369">
        <v>0</v>
      </c>
    </row>
    <row r="22" spans="1:2100" ht="20.100000000000001" customHeight="1" thickBot="1" x14ac:dyDescent="0.3">
      <c r="A22" s="40"/>
    </row>
    <row r="23" spans="1:2100" ht="20.100000000000001" customHeight="1" thickBot="1" x14ac:dyDescent="0.3">
      <c r="A23" s="375" t="s">
        <v>272</v>
      </c>
      <c r="B23" s="315">
        <f>IF(INTRODUCTION!M10&gt;0, INTRODUCTION!M10,2015)</f>
        <v>2015</v>
      </c>
      <c r="C23" s="276"/>
    </row>
    <row r="24" spans="1:2100" ht="20.100000000000001" customHeight="1" x14ac:dyDescent="0.35">
      <c r="A24" s="276" t="s">
        <v>215</v>
      </c>
      <c r="D24" s="347">
        <f>LOOKUP($B$23,7:7,15:15)/E$15</f>
        <v>1.0468736659180899</v>
      </c>
      <c r="J24" s="276"/>
      <c r="BL24"/>
      <c r="BM24"/>
    </row>
    <row r="25" spans="1:2100" ht="20.100000000000001" customHeight="1" x14ac:dyDescent="0.35">
      <c r="A25" s="276" t="s">
        <v>255</v>
      </c>
      <c r="D25" s="347">
        <f>LOOKUP($B$23,7:7,15:15)/H$15</f>
        <v>1.0172176971059912</v>
      </c>
      <c r="BL25"/>
      <c r="BM25"/>
    </row>
    <row r="26" spans="1:2100" ht="20.100000000000001" customHeight="1" x14ac:dyDescent="0.35">
      <c r="A26" s="276" t="s">
        <v>253</v>
      </c>
      <c r="B26" s="40"/>
      <c r="C26" s="40"/>
      <c r="D26" s="347">
        <f>LOOKUP($B$23,7:7,15:15)/J$15</f>
        <v>1</v>
      </c>
      <c r="H26" s="347"/>
      <c r="BL26"/>
      <c r="BM26"/>
    </row>
    <row r="27" spans="1:2100" ht="20.100000000000001" customHeight="1" x14ac:dyDescent="0.35">
      <c r="A27" s="276" t="s">
        <v>266</v>
      </c>
      <c r="D27" s="347">
        <f>LOOKUP($B$23,7:7,15:15)/M$15</f>
        <v>0.97991703451167611</v>
      </c>
      <c r="H27" s="347"/>
      <c r="BL27"/>
      <c r="BM27"/>
    </row>
    <row r="28" spans="1:2100" ht="20.100000000000001" customHeight="1" thickBot="1" x14ac:dyDescent="0.3">
      <c r="A28" s="40"/>
      <c r="B28" s="40"/>
      <c r="C28" s="40"/>
      <c r="D28" s="40"/>
      <c r="E28" s="40"/>
      <c r="F28" s="40"/>
      <c r="G28" s="40"/>
      <c r="H28" s="40"/>
      <c r="BL28"/>
      <c r="BM28"/>
    </row>
    <row r="29" spans="1:2100" s="28" customFormat="1" ht="20.100000000000001" customHeight="1" thickTop="1" thickBot="1" x14ac:dyDescent="0.3">
      <c r="A29" s="381" t="s">
        <v>273</v>
      </c>
      <c r="B29" s="29" t="s">
        <v>88</v>
      </c>
      <c r="C29" s="316">
        <f>IF('V. BRUIT'!D12="","",10^('V. BRUIT'!D12/10))</f>
        <v>10000000</v>
      </c>
      <c r="D29" s="30" t="s">
        <v>89</v>
      </c>
      <c r="E29" s="380">
        <f>IF('V. BRUIT'!E12="","",10^(('V. BRUIT'!E12+5)/10))</f>
        <v>316227.7660168382</v>
      </c>
      <c r="F29" s="30" t="s">
        <v>90</v>
      </c>
      <c r="G29" s="317">
        <f>IF('V. BRUIT'!F12="","",10^(('V. BRUIT'!F12+10)/10))</f>
        <v>10000</v>
      </c>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c r="AM29" s="31"/>
      <c r="AN29" s="31"/>
      <c r="AO29" s="31"/>
      <c r="AP29" s="31"/>
      <c r="AQ29" s="31"/>
      <c r="AR29" s="31"/>
      <c r="AS29" s="31"/>
      <c r="AT29" s="31"/>
      <c r="AU29" s="31"/>
      <c r="AV29" s="31"/>
      <c r="AW29" s="31"/>
      <c r="AX29" s="31"/>
      <c r="AY29" s="31"/>
      <c r="AZ29" s="31"/>
      <c r="BA29" s="31"/>
      <c r="BB29" s="31"/>
      <c r="BC29" s="31"/>
      <c r="BD29" s="31"/>
      <c r="BE29" s="31"/>
      <c r="BF29" s="31"/>
      <c r="BG29" s="31"/>
      <c r="BH29" s="31"/>
      <c r="BI29" s="31"/>
      <c r="BJ29" s="31"/>
      <c r="BK29" s="31"/>
    </row>
    <row r="30" spans="1:2100" s="1" customFormat="1" ht="20.100000000000001" customHeight="1" thickBot="1" x14ac:dyDescent="0.3">
      <c r="A30" s="382"/>
      <c r="B30" s="382"/>
      <c r="C30" s="382"/>
      <c r="D30" s="382"/>
      <c r="E30" s="382"/>
      <c r="F30" s="382"/>
      <c r="G30" s="382"/>
      <c r="H30" s="382"/>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c r="AX30" s="38"/>
      <c r="AY30" s="38"/>
      <c r="AZ30" s="38"/>
      <c r="BA30" s="38"/>
      <c r="BB30" s="38"/>
      <c r="BC30" s="38"/>
      <c r="BD30" s="38"/>
      <c r="BE30" s="38"/>
      <c r="BF30" s="38"/>
      <c r="BG30" s="38"/>
      <c r="BH30" s="38"/>
      <c r="BI30" s="38"/>
      <c r="BJ30" s="38"/>
      <c r="BK30" s="38"/>
    </row>
    <row r="31" spans="1:2100" s="1" customFormat="1" ht="20.100000000000001" customHeight="1" thickBot="1" x14ac:dyDescent="0.3">
      <c r="A31" s="519" t="s">
        <v>274</v>
      </c>
      <c r="B31" s="520"/>
      <c r="C31" s="520"/>
      <c r="D31" s="521"/>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8"/>
      <c r="AN31" s="38"/>
      <c r="AO31" s="38"/>
      <c r="AP31" s="38"/>
      <c r="AQ31" s="38"/>
      <c r="AR31" s="38"/>
      <c r="AS31" s="38"/>
      <c r="AT31" s="38"/>
      <c r="AU31" s="38"/>
      <c r="AV31" s="38"/>
      <c r="AW31" s="38"/>
      <c r="AX31" s="38"/>
      <c r="AY31" s="38"/>
      <c r="AZ31" s="38"/>
      <c r="BA31" s="38"/>
      <c r="BB31" s="38"/>
      <c r="BC31" s="38"/>
      <c r="BD31" s="38"/>
      <c r="BE31" s="38"/>
      <c r="BF31" s="38"/>
      <c r="BG31" s="38"/>
      <c r="BH31" s="38"/>
      <c r="BI31" s="38"/>
      <c r="BJ31" s="38"/>
      <c r="BK31" s="38"/>
    </row>
    <row r="32" spans="1:2100" ht="20.100000000000001" customHeight="1" x14ac:dyDescent="0.25">
      <c r="A32" s="22" t="s">
        <v>93</v>
      </c>
      <c r="B32" s="23" t="s">
        <v>91</v>
      </c>
      <c r="C32" s="23" t="s">
        <v>92</v>
      </c>
      <c r="D32" s="24" t="s">
        <v>94</v>
      </c>
      <c r="BL32"/>
      <c r="BM32"/>
    </row>
    <row r="33" spans="1:65" ht="20.100000000000001" customHeight="1" x14ac:dyDescent="0.25">
      <c r="A33" s="17">
        <v>50</v>
      </c>
      <c r="B33" s="15" t="s">
        <v>95</v>
      </c>
      <c r="C33" s="15" t="s">
        <v>95</v>
      </c>
      <c r="D33" s="19" t="s">
        <v>95</v>
      </c>
      <c r="BL33"/>
      <c r="BM33"/>
    </row>
    <row r="34" spans="1:65" ht="20.100000000000001" customHeight="1" x14ac:dyDescent="0.25">
      <c r="A34" s="17">
        <v>51</v>
      </c>
      <c r="B34" s="15">
        <v>11</v>
      </c>
      <c r="C34" s="15" t="s">
        <v>95</v>
      </c>
      <c r="D34" s="19">
        <v>16</v>
      </c>
      <c r="BL34"/>
      <c r="BM34"/>
    </row>
    <row r="35" spans="1:65" ht="20.100000000000001" customHeight="1" x14ac:dyDescent="0.25">
      <c r="A35" s="17">
        <v>52</v>
      </c>
      <c r="B35" s="15">
        <v>21</v>
      </c>
      <c r="C35" s="15" t="s">
        <v>95</v>
      </c>
      <c r="D35" s="19">
        <v>32</v>
      </c>
      <c r="BL35"/>
      <c r="BM35"/>
    </row>
    <row r="36" spans="1:65" ht="20.100000000000001" customHeight="1" x14ac:dyDescent="0.25">
      <c r="A36" s="17">
        <v>53</v>
      </c>
      <c r="B36" s="15">
        <v>32</v>
      </c>
      <c r="C36" s="15" t="s">
        <v>95</v>
      </c>
      <c r="D36" s="19">
        <v>49</v>
      </c>
      <c r="BL36"/>
      <c r="BM36"/>
    </row>
    <row r="37" spans="1:65" ht="20.100000000000001" customHeight="1" x14ac:dyDescent="0.25">
      <c r="A37" s="17">
        <v>54</v>
      </c>
      <c r="B37" s="15">
        <v>43</v>
      </c>
      <c r="C37" s="15" t="s">
        <v>95</v>
      </c>
      <c r="D37" s="19">
        <v>65</v>
      </c>
      <c r="BL37"/>
      <c r="BM37"/>
    </row>
    <row r="38" spans="1:65" ht="20.100000000000001" customHeight="1" x14ac:dyDescent="0.25">
      <c r="A38" s="17">
        <v>55</v>
      </c>
      <c r="B38" s="15">
        <v>54</v>
      </c>
      <c r="C38" s="15" t="s">
        <v>95</v>
      </c>
      <c r="D38" s="19">
        <v>81</v>
      </c>
      <c r="BL38"/>
      <c r="BM38"/>
    </row>
    <row r="39" spans="1:65" ht="20.100000000000001" customHeight="1" x14ac:dyDescent="0.25">
      <c r="A39" s="17">
        <v>56</v>
      </c>
      <c r="B39" s="15">
        <v>65</v>
      </c>
      <c r="C39" s="15">
        <v>11</v>
      </c>
      <c r="D39" s="19">
        <v>98</v>
      </c>
      <c r="BL39"/>
      <c r="BM39"/>
    </row>
    <row r="40" spans="1:65" ht="20.100000000000001" customHeight="1" x14ac:dyDescent="0.25">
      <c r="A40" s="17">
        <v>57</v>
      </c>
      <c r="B40" s="15">
        <v>75</v>
      </c>
      <c r="C40" s="15">
        <v>21</v>
      </c>
      <c r="D40" s="19">
        <v>114</v>
      </c>
      <c r="BL40"/>
      <c r="BM40"/>
    </row>
    <row r="41" spans="1:65" ht="20.100000000000001" customHeight="1" x14ac:dyDescent="0.25">
      <c r="A41" s="17">
        <v>58</v>
      </c>
      <c r="B41" s="15">
        <v>86</v>
      </c>
      <c r="C41" s="15">
        <v>32</v>
      </c>
      <c r="D41" s="19">
        <v>130</v>
      </c>
      <c r="BL41"/>
      <c r="BM41"/>
    </row>
    <row r="42" spans="1:65" ht="20.100000000000001" customHeight="1" x14ac:dyDescent="0.25">
      <c r="A42" s="17">
        <v>59</v>
      </c>
      <c r="B42" s="15">
        <v>97</v>
      </c>
      <c r="C42" s="15">
        <v>43</v>
      </c>
      <c r="D42" s="19">
        <v>146</v>
      </c>
      <c r="BL42"/>
      <c r="BM42"/>
    </row>
    <row r="43" spans="1:65" ht="20.100000000000001" customHeight="1" x14ac:dyDescent="0.25">
      <c r="A43" s="17">
        <v>60</v>
      </c>
      <c r="B43" s="15">
        <v>108</v>
      </c>
      <c r="C43" s="15">
        <v>54</v>
      </c>
      <c r="D43" s="19">
        <v>163</v>
      </c>
      <c r="BL43"/>
      <c r="BM43"/>
    </row>
    <row r="44" spans="1:65" ht="20.100000000000001" customHeight="1" x14ac:dyDescent="0.25">
      <c r="A44" s="17">
        <v>61</v>
      </c>
      <c r="B44" s="15">
        <v>119</v>
      </c>
      <c r="C44" s="15">
        <v>65</v>
      </c>
      <c r="D44" s="19">
        <v>179</v>
      </c>
      <c r="BL44"/>
      <c r="BM44"/>
    </row>
    <row r="45" spans="1:65" ht="20.100000000000001" customHeight="1" x14ac:dyDescent="0.25">
      <c r="A45" s="17">
        <v>62</v>
      </c>
      <c r="B45" s="15">
        <v>130</v>
      </c>
      <c r="C45" s="15">
        <v>75</v>
      </c>
      <c r="D45" s="19">
        <v>196</v>
      </c>
      <c r="BL45"/>
      <c r="BM45"/>
    </row>
    <row r="46" spans="1:65" ht="20.100000000000001" customHeight="1" x14ac:dyDescent="0.25">
      <c r="A46" s="17">
        <v>63</v>
      </c>
      <c r="B46" s="15">
        <v>150</v>
      </c>
      <c r="C46" s="15">
        <v>86</v>
      </c>
      <c r="D46" s="19">
        <v>226</v>
      </c>
      <c r="BL46"/>
      <c r="BM46"/>
    </row>
    <row r="47" spans="1:65" ht="20.100000000000001" customHeight="1" x14ac:dyDescent="0.25">
      <c r="A47" s="17">
        <v>64</v>
      </c>
      <c r="B47" s="15">
        <v>167</v>
      </c>
      <c r="C47" s="15">
        <v>97</v>
      </c>
      <c r="D47" s="19">
        <v>253</v>
      </c>
      <c r="BL47"/>
      <c r="BM47"/>
    </row>
    <row r="48" spans="1:65" ht="20.100000000000001" customHeight="1" x14ac:dyDescent="0.25">
      <c r="A48" s="17">
        <v>65</v>
      </c>
      <c r="B48" s="15">
        <v>187</v>
      </c>
      <c r="C48" s="15">
        <v>108</v>
      </c>
      <c r="D48" s="19">
        <v>283</v>
      </c>
      <c r="BL48"/>
      <c r="BM48"/>
    </row>
    <row r="49" spans="1:65" ht="20.100000000000001" customHeight="1" x14ac:dyDescent="0.25">
      <c r="A49" s="17">
        <v>66</v>
      </c>
      <c r="B49" s="15">
        <v>209</v>
      </c>
      <c r="C49" s="15">
        <v>119</v>
      </c>
      <c r="D49" s="19">
        <v>315</v>
      </c>
      <c r="BL49"/>
      <c r="BM49"/>
    </row>
    <row r="50" spans="1:65" ht="20.100000000000001" customHeight="1" x14ac:dyDescent="0.25">
      <c r="A50" s="17">
        <v>67</v>
      </c>
      <c r="B50" s="15">
        <v>233</v>
      </c>
      <c r="C50" s="15">
        <v>130</v>
      </c>
      <c r="D50" s="19">
        <v>351</v>
      </c>
      <c r="G50" s="347"/>
      <c r="BL50"/>
      <c r="BM50"/>
    </row>
    <row r="51" spans="1:65" ht="20.100000000000001" customHeight="1" x14ac:dyDescent="0.25">
      <c r="A51" s="17">
        <v>68</v>
      </c>
      <c r="B51" s="15">
        <v>259</v>
      </c>
      <c r="C51" s="15">
        <v>150</v>
      </c>
      <c r="D51" s="19">
        <v>390</v>
      </c>
      <c r="BL51"/>
      <c r="BM51"/>
    </row>
    <row r="52" spans="1:65" ht="20.100000000000001" customHeight="1" x14ac:dyDescent="0.25">
      <c r="A52" s="17">
        <v>69</v>
      </c>
      <c r="B52" s="15">
        <v>287</v>
      </c>
      <c r="C52" s="15">
        <v>167</v>
      </c>
      <c r="D52" s="19">
        <v>433</v>
      </c>
      <c r="BL52"/>
      <c r="BM52"/>
    </row>
    <row r="53" spans="1:65" ht="20.100000000000001" customHeight="1" x14ac:dyDescent="0.25">
      <c r="A53" s="17">
        <v>70</v>
      </c>
      <c r="B53" s="15">
        <v>317</v>
      </c>
      <c r="C53" s="15">
        <v>187</v>
      </c>
      <c r="D53" s="19">
        <v>479</v>
      </c>
      <c r="BL53"/>
      <c r="BM53"/>
    </row>
    <row r="54" spans="1:65" ht="20.100000000000001" customHeight="1" x14ac:dyDescent="0.25">
      <c r="A54" s="17">
        <v>71</v>
      </c>
      <c r="B54" s="15">
        <v>350</v>
      </c>
      <c r="C54" s="15">
        <v>209</v>
      </c>
      <c r="D54" s="19">
        <v>528</v>
      </c>
      <c r="BL54"/>
      <c r="BM54"/>
    </row>
    <row r="55" spans="1:65" ht="20.100000000000001" customHeight="1" x14ac:dyDescent="0.25">
      <c r="A55" s="17">
        <v>72</v>
      </c>
      <c r="B55" s="15">
        <v>385</v>
      </c>
      <c r="C55" s="15">
        <v>233</v>
      </c>
      <c r="D55" s="19">
        <v>581</v>
      </c>
      <c r="BL55"/>
      <c r="BM55"/>
    </row>
    <row r="56" spans="1:65" ht="20.100000000000001" customHeight="1" x14ac:dyDescent="0.25">
      <c r="A56" s="17">
        <v>73</v>
      </c>
      <c r="B56" s="15">
        <v>422</v>
      </c>
      <c r="C56" s="15">
        <v>259</v>
      </c>
      <c r="D56" s="19">
        <v>637</v>
      </c>
      <c r="BL56"/>
      <c r="BM56"/>
    </row>
    <row r="57" spans="1:65" ht="20.100000000000001" customHeight="1" x14ac:dyDescent="0.25">
      <c r="A57" s="17">
        <v>74</v>
      </c>
      <c r="B57" s="15">
        <v>462</v>
      </c>
      <c r="C57" s="15">
        <v>287</v>
      </c>
      <c r="D57" s="19">
        <v>698</v>
      </c>
      <c r="BL57"/>
      <c r="BM57"/>
    </row>
    <row r="58" spans="1:65" ht="20.100000000000001" customHeight="1" x14ac:dyDescent="0.25">
      <c r="A58" s="17">
        <v>75</v>
      </c>
      <c r="B58" s="15">
        <v>505</v>
      </c>
      <c r="C58" s="15">
        <v>317</v>
      </c>
      <c r="D58" s="19">
        <v>762</v>
      </c>
      <c r="BL58"/>
      <c r="BM58"/>
    </row>
    <row r="59" spans="1:65" ht="20.100000000000001" customHeight="1" x14ac:dyDescent="0.25">
      <c r="A59" s="17">
        <v>76</v>
      </c>
      <c r="B59" s="15">
        <v>550</v>
      </c>
      <c r="C59" s="15">
        <v>350</v>
      </c>
      <c r="D59" s="19">
        <v>830</v>
      </c>
      <c r="BL59"/>
      <c r="BM59"/>
    </row>
    <row r="60" spans="1:65" ht="20.100000000000001" customHeight="1" x14ac:dyDescent="0.25">
      <c r="A60" s="17">
        <v>77</v>
      </c>
      <c r="B60" s="15">
        <v>597</v>
      </c>
      <c r="C60" s="15">
        <v>385</v>
      </c>
      <c r="D60" s="19">
        <v>902</v>
      </c>
      <c r="BL60"/>
      <c r="BM60"/>
    </row>
    <row r="61" spans="1:65" ht="20.100000000000001" customHeight="1" x14ac:dyDescent="0.25">
      <c r="A61" s="17">
        <v>78</v>
      </c>
      <c r="B61" s="15">
        <v>648</v>
      </c>
      <c r="C61" s="15">
        <v>422</v>
      </c>
      <c r="D61" s="19">
        <v>978</v>
      </c>
      <c r="BL61"/>
      <c r="BM61"/>
    </row>
    <row r="62" spans="1:65" ht="20.100000000000001" customHeight="1" x14ac:dyDescent="0.25">
      <c r="A62" s="17">
        <v>79</v>
      </c>
      <c r="B62" s="15">
        <v>701</v>
      </c>
      <c r="C62" s="15">
        <v>462</v>
      </c>
      <c r="D62" s="19">
        <v>1059</v>
      </c>
      <c r="BL62"/>
      <c r="BM62"/>
    </row>
    <row r="63" spans="1:65" ht="20.100000000000001" customHeight="1" thickBot="1" x14ac:dyDescent="0.3">
      <c r="A63" s="18">
        <v>80</v>
      </c>
      <c r="B63" s="20">
        <v>757</v>
      </c>
      <c r="C63" s="20">
        <v>505</v>
      </c>
      <c r="D63" s="21">
        <v>1143</v>
      </c>
      <c r="BL63"/>
      <c r="BM63"/>
    </row>
    <row r="64" spans="1:65" x14ac:dyDescent="0.25">
      <c r="BL64"/>
      <c r="BM64"/>
    </row>
    <row r="65" spans="64:65" x14ac:dyDescent="0.25">
      <c r="BL65"/>
      <c r="BM65"/>
    </row>
    <row r="66" spans="64:65" x14ac:dyDescent="0.25">
      <c r="BL66"/>
      <c r="BM66"/>
    </row>
    <row r="67" spans="64:65" x14ac:dyDescent="0.25">
      <c r="BL67"/>
      <c r="BM67"/>
    </row>
    <row r="68" spans="64:65" x14ac:dyDescent="0.25">
      <c r="BL68"/>
      <c r="BM68"/>
    </row>
    <row r="69" spans="64:65" x14ac:dyDescent="0.25">
      <c r="BL69"/>
      <c r="BM69"/>
    </row>
    <row r="70" spans="64:65" x14ac:dyDescent="0.25">
      <c r="BL70"/>
      <c r="BM70"/>
    </row>
    <row r="71" spans="64:65" x14ac:dyDescent="0.25">
      <c r="BL71"/>
      <c r="BM71"/>
    </row>
  </sheetData>
  <mergeCells count="2">
    <mergeCell ref="A5:P5"/>
    <mergeCell ref="A31:D31"/>
  </mergeCell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K24"/>
  <sheetViews>
    <sheetView zoomScaleNormal="100" workbookViewId="0">
      <selection activeCell="K13" sqref="K13"/>
    </sheetView>
  </sheetViews>
  <sheetFormatPr baseColWidth="10" defaultRowHeight="15" x14ac:dyDescent="0.25"/>
  <cols>
    <col min="1" max="1" width="5.7109375" style="16" customWidth="1"/>
    <col min="2" max="2" width="30.7109375" customWidth="1"/>
    <col min="3" max="5" width="15.7109375" customWidth="1"/>
    <col min="6" max="12" width="10.7109375" customWidth="1"/>
    <col min="13" max="63" width="8.7109375" bestFit="1" customWidth="1"/>
  </cols>
  <sheetData>
    <row r="1" spans="1:63" ht="15.75" thickBot="1" x14ac:dyDescent="0.3"/>
    <row r="2" spans="1:63" ht="27" thickBot="1" x14ac:dyDescent="0.45">
      <c r="B2" s="525" t="s">
        <v>73</v>
      </c>
      <c r="C2" s="526"/>
      <c r="D2" s="527"/>
      <c r="E2" s="531" t="s">
        <v>250</v>
      </c>
      <c r="F2" s="532"/>
      <c r="G2" s="257">
        <f>IF(INTRODUCTION!M10="",2015,INTRODUCTION!M10)</f>
        <v>2015</v>
      </c>
      <c r="I2" s="2"/>
      <c r="J2" s="2"/>
      <c r="K2" s="2"/>
      <c r="L2" s="2"/>
      <c r="M2" s="2"/>
      <c r="N2" s="2"/>
      <c r="O2" s="2"/>
      <c r="P2" s="2"/>
      <c r="Q2" s="2"/>
    </row>
    <row r="3" spans="1:63" ht="15.75" thickBot="1" x14ac:dyDescent="0.3">
      <c r="I3" s="3"/>
      <c r="J3" s="3"/>
      <c r="K3" s="3"/>
      <c r="L3" s="3"/>
      <c r="M3" s="3"/>
      <c r="N3" s="3"/>
      <c r="O3" s="3"/>
      <c r="P3" s="3"/>
      <c r="Q3" s="3"/>
    </row>
    <row r="4" spans="1:63" s="55" customFormat="1" ht="15.75" x14ac:dyDescent="0.25">
      <c r="A4" s="360"/>
      <c r="B4" s="528" t="s">
        <v>101</v>
      </c>
      <c r="C4" s="529"/>
      <c r="D4" s="530"/>
      <c r="E4" s="524"/>
      <c r="F4" s="524"/>
      <c r="G4" s="524"/>
      <c r="I4" s="56"/>
      <c r="J4" s="56"/>
      <c r="K4" s="56"/>
      <c r="L4" s="56"/>
      <c r="M4" s="56"/>
      <c r="N4" s="56"/>
      <c r="O4" s="56"/>
      <c r="P4" s="56"/>
      <c r="Q4" s="56"/>
    </row>
    <row r="5" spans="1:63" s="55" customFormat="1" ht="45" customHeight="1" x14ac:dyDescent="0.25">
      <c r="A5" s="360"/>
      <c r="B5" s="357" t="s">
        <v>258</v>
      </c>
      <c r="C5" s="42" t="s">
        <v>259</v>
      </c>
      <c r="D5" s="358" t="s">
        <v>100</v>
      </c>
      <c r="E5" s="57"/>
      <c r="F5" s="57"/>
      <c r="G5" s="57"/>
      <c r="I5" s="56"/>
      <c r="J5" s="58"/>
      <c r="K5" s="58"/>
      <c r="L5" s="58"/>
      <c r="M5" s="58"/>
      <c r="N5" s="58"/>
      <c r="O5" s="56"/>
      <c r="P5" s="56"/>
      <c r="Q5" s="56"/>
    </row>
    <row r="6" spans="1:63" s="55" customFormat="1" ht="36.75" customHeight="1" x14ac:dyDescent="0.25">
      <c r="A6" s="360"/>
      <c r="B6" s="43" t="s">
        <v>214</v>
      </c>
      <c r="C6" s="44">
        <v>3000000</v>
      </c>
      <c r="D6" s="533" t="s">
        <v>256</v>
      </c>
      <c r="E6" s="8"/>
      <c r="F6" s="59"/>
      <c r="G6" s="59"/>
      <c r="I6" s="60"/>
      <c r="J6" s="56"/>
      <c r="K6" s="61"/>
      <c r="L6" s="61"/>
      <c r="M6" s="61"/>
      <c r="N6" s="61"/>
      <c r="O6" s="61"/>
      <c r="P6" s="61"/>
      <c r="Q6" s="61"/>
    </row>
    <row r="7" spans="1:63" s="55" customFormat="1" ht="36.75" customHeight="1" x14ac:dyDescent="0.25">
      <c r="A7" s="360"/>
      <c r="B7" s="45" t="s">
        <v>1</v>
      </c>
      <c r="C7" s="44">
        <v>115000</v>
      </c>
      <c r="D7" s="534"/>
      <c r="E7" s="8"/>
      <c r="F7" s="59"/>
      <c r="G7" s="59"/>
      <c r="I7" s="56"/>
      <c r="J7" s="56"/>
      <c r="K7" s="56"/>
      <c r="L7" s="56"/>
      <c r="M7" s="56"/>
      <c r="N7" s="56"/>
      <c r="O7" s="56"/>
      <c r="P7" s="56"/>
      <c r="Q7" s="56"/>
    </row>
    <row r="8" spans="1:63" s="55" customFormat="1" ht="36.75" customHeight="1" x14ac:dyDescent="0.25">
      <c r="A8" s="360"/>
      <c r="B8" s="43" t="s">
        <v>0</v>
      </c>
      <c r="C8" s="44">
        <f>C6*15%</f>
        <v>450000</v>
      </c>
      <c r="D8" s="535"/>
      <c r="E8" s="283" t="s">
        <v>212</v>
      </c>
      <c r="F8" s="62"/>
      <c r="G8" s="63"/>
      <c r="I8" s="56"/>
      <c r="J8" s="56"/>
      <c r="K8" s="56"/>
      <c r="L8" s="56"/>
      <c r="M8" s="56"/>
      <c r="N8" s="56"/>
      <c r="O8" s="56"/>
      <c r="P8" s="56"/>
      <c r="Q8" s="56"/>
    </row>
    <row r="9" spans="1:63" s="55" customFormat="1" ht="36.75" customHeight="1" thickBot="1" x14ac:dyDescent="0.3">
      <c r="A9" s="360"/>
      <c r="B9" s="46" t="s">
        <v>2</v>
      </c>
      <c r="C9" s="47">
        <f>C6*2%</f>
        <v>60000</v>
      </c>
      <c r="D9" s="536"/>
      <c r="E9" s="284" t="s">
        <v>213</v>
      </c>
      <c r="F9" s="59"/>
      <c r="G9" s="64"/>
    </row>
    <row r="10" spans="1:63" s="55" customFormat="1" ht="15.75" thickBot="1" x14ac:dyDescent="0.3">
      <c r="A10" s="360"/>
    </row>
    <row r="11" spans="1:63" s="41" customFormat="1" ht="16.5" thickBot="1" x14ac:dyDescent="0.3">
      <c r="A11" s="359" t="s">
        <v>261</v>
      </c>
      <c r="B11" s="256">
        <f>IF(INTRODUCTION!M10="",2015,INTRODUCTION!M10)</f>
        <v>2015</v>
      </c>
      <c r="C11" s="48">
        <v>2010</v>
      </c>
      <c r="D11" s="49">
        <v>2011</v>
      </c>
      <c r="E11" s="49">
        <v>2012</v>
      </c>
      <c r="F11" s="49">
        <v>2013</v>
      </c>
      <c r="G11" s="49">
        <v>2014</v>
      </c>
      <c r="H11" s="49">
        <v>2015</v>
      </c>
      <c r="I11" s="49">
        <v>2016</v>
      </c>
      <c r="J11" s="49">
        <v>2017</v>
      </c>
      <c r="K11" s="49">
        <v>2018</v>
      </c>
      <c r="L11" s="49">
        <v>2019</v>
      </c>
      <c r="M11" s="49">
        <v>2020</v>
      </c>
      <c r="N11" s="49">
        <v>2021</v>
      </c>
      <c r="O11" s="49">
        <v>2022</v>
      </c>
      <c r="P11" s="49">
        <v>2023</v>
      </c>
      <c r="Q11" s="49">
        <v>2024</v>
      </c>
      <c r="R11" s="49">
        <v>2025</v>
      </c>
      <c r="S11" s="49">
        <v>2026</v>
      </c>
      <c r="T11" s="49">
        <v>2027</v>
      </c>
      <c r="U11" s="49">
        <v>2028</v>
      </c>
      <c r="V11" s="49">
        <v>2029</v>
      </c>
      <c r="W11" s="49">
        <v>2030</v>
      </c>
      <c r="X11" s="49">
        <v>2031</v>
      </c>
      <c r="Y11" s="49">
        <v>2032</v>
      </c>
      <c r="Z11" s="49">
        <v>2033</v>
      </c>
      <c r="AA11" s="49">
        <v>2034</v>
      </c>
      <c r="AB11" s="49">
        <v>2035</v>
      </c>
      <c r="AC11" s="49">
        <v>2036</v>
      </c>
      <c r="AD11" s="49">
        <v>2037</v>
      </c>
      <c r="AE11" s="49">
        <v>2038</v>
      </c>
      <c r="AF11" s="49">
        <v>2039</v>
      </c>
      <c r="AG11" s="49">
        <v>2040</v>
      </c>
      <c r="AH11" s="49">
        <v>2041</v>
      </c>
      <c r="AI11" s="49">
        <v>2042</v>
      </c>
      <c r="AJ11" s="49">
        <v>2043</v>
      </c>
      <c r="AK11" s="49">
        <v>2044</v>
      </c>
      <c r="AL11" s="49">
        <v>2045</v>
      </c>
      <c r="AM11" s="49">
        <v>2046</v>
      </c>
      <c r="AN11" s="49">
        <v>2047</v>
      </c>
      <c r="AO11" s="49">
        <v>2048</v>
      </c>
      <c r="AP11" s="49">
        <v>2049</v>
      </c>
      <c r="AQ11" s="49">
        <v>2050</v>
      </c>
      <c r="AR11" s="49">
        <v>2051</v>
      </c>
      <c r="AS11" s="49">
        <v>2052</v>
      </c>
      <c r="AT11" s="49">
        <v>2053</v>
      </c>
      <c r="AU11" s="49">
        <v>2054</v>
      </c>
      <c r="AV11" s="49">
        <v>2055</v>
      </c>
      <c r="AW11" s="49">
        <v>2056</v>
      </c>
      <c r="AX11" s="49">
        <v>2057</v>
      </c>
      <c r="AY11" s="49">
        <v>2058</v>
      </c>
      <c r="AZ11" s="49">
        <v>2059</v>
      </c>
      <c r="BA11" s="49">
        <v>2060</v>
      </c>
      <c r="BB11" s="49">
        <v>2061</v>
      </c>
      <c r="BC11" s="49">
        <v>2062</v>
      </c>
      <c r="BD11" s="49">
        <v>2063</v>
      </c>
      <c r="BE11" s="49">
        <v>2064</v>
      </c>
      <c r="BF11" s="49">
        <v>2065</v>
      </c>
      <c r="BG11" s="49">
        <v>2066</v>
      </c>
      <c r="BH11" s="49">
        <v>2067</v>
      </c>
      <c r="BI11" s="49">
        <v>2068</v>
      </c>
      <c r="BJ11" s="49">
        <v>2069</v>
      </c>
      <c r="BK11" s="50">
        <v>2070</v>
      </c>
    </row>
    <row r="12" spans="1:63" s="41" customFormat="1" ht="31.5" customHeight="1" x14ac:dyDescent="0.25">
      <c r="A12" s="16"/>
      <c r="B12" s="51" t="s">
        <v>77</v>
      </c>
      <c r="C12" s="270">
        <f>IFERROR(C6*Transf2010,"")</f>
        <v>3140620.9977542697</v>
      </c>
      <c r="D12" s="266">
        <f>IFERROR(C12*(1+PARAMETRES!F$14),"")</f>
        <v>3193645.2248976952</v>
      </c>
      <c r="E12" s="267">
        <f>IFERROR(D12*(1+PARAMETRES!G$14),"")</f>
        <v>3188530.1705849278</v>
      </c>
      <c r="F12" s="267">
        <f>IFERROR(E12*(1+PARAMETRES!H$14),"")</f>
        <v>3191082.6406424013</v>
      </c>
      <c r="G12" s="267">
        <f>IFERROR(F12*(1+PARAMETRES!I$14),"")</f>
        <v>3204691.8381521292</v>
      </c>
      <c r="H12" s="267">
        <f>IFERROR(G12*(1+PARAMETRES!J$14),"")</f>
        <v>3226132.0144054187</v>
      </c>
      <c r="I12" s="267">
        <f>IFERROR(H12*(1+PARAMETRES!K$14),"")</f>
        <v>3252650.0229212865</v>
      </c>
      <c r="J12" s="267">
        <f>IFERROR(I12*(1+PARAMETRES!L$14),"")</f>
        <v>3318619.3439469193</v>
      </c>
      <c r="K12" s="267">
        <f>IFERROR(J12*(1+PARAMETRES!M$14),"")</f>
        <v>3369530.5893243207</v>
      </c>
      <c r="L12" s="267">
        <f>IFERROR(K12*(1+PARAMETRES!N$14),"")</f>
        <v>3423864.479868968</v>
      </c>
      <c r="M12" s="267">
        <f>IFERROR(L12*(1+PARAMETRES!O$14),"")</f>
        <v>3150613.9318100554</v>
      </c>
      <c r="N12" s="267">
        <f>IFERROR(M12*(1+PARAMETRES!P$14),"")</f>
        <v>3359386.9188513807</v>
      </c>
      <c r="O12" s="267">
        <f>IFERROR(N12*(1+PARAMETRES!Q$14),"")</f>
        <v>3438867.3019140013</v>
      </c>
      <c r="P12" s="267">
        <f>IFERROR(O12*(1+PARAMETRES!R$14),"")</f>
        <v>3479589.9481450403</v>
      </c>
      <c r="Q12" s="267">
        <f>IFERROR(P12*(1+PARAMETRES!S$14),"")</f>
        <v>3527304.5034631295</v>
      </c>
      <c r="R12" s="267">
        <f>IFERROR(Q12*(1+PARAMETRES!T$14),"")</f>
        <v>3580402.3965422814</v>
      </c>
      <c r="S12" s="267">
        <f>IFERROR(R12*(1+PARAMETRES!U$14),"")</f>
        <v>3634782.3837057357</v>
      </c>
      <c r="T12" s="267">
        <f>IFERROR(S12*(1+PARAMETRES!V$14),"")</f>
        <v>3694066.5450403043</v>
      </c>
      <c r="U12" s="267">
        <f>IFERROR(T12*(1+PARAMETRES!W$14),"")</f>
        <v>3711962.0672764373</v>
      </c>
      <c r="V12" s="267">
        <f>IFERROR(U12*(1+PARAMETRES!X$14),"")</f>
        <v>3729961.2077439539</v>
      </c>
      <c r="W12" s="267">
        <f>IFERROR(V12*(1+PARAMETRES!Y$14),"")</f>
        <v>3749906.2147148028</v>
      </c>
      <c r="X12" s="267">
        <f>IFERROR(W12*(1+PARAMETRES!Z$14),"")</f>
        <v>3771445.2528410391</v>
      </c>
      <c r="Y12" s="267">
        <f>IFERROR(X12*(1+PARAMETRES!AA$14),"")</f>
        <v>3792345.8317015683</v>
      </c>
      <c r="Z12" s="267">
        <f>IFERROR(Y12*(1+PARAMETRES!AB$14),"")</f>
        <v>3829269.103227708</v>
      </c>
      <c r="AA12" s="267">
        <f>IFERROR(Z12*(1+PARAMETRES!AC$14),"")</f>
        <v>3868094.0992009253</v>
      </c>
      <c r="AB12" s="267">
        <f>IFERROR(AA12*(1+PARAMETRES!AD$14),"")</f>
        <v>3909272.9247335563</v>
      </c>
      <c r="AC12" s="267">
        <f>IFERROR(AB12*(1+PARAMETRES!AE$14),"")</f>
        <v>3949374.6475002775</v>
      </c>
      <c r="AD12" s="267">
        <f>IFERROR(AC12*(1+PARAMETRES!AF$14),"")</f>
        <v>3988372.9836466359</v>
      </c>
      <c r="AE12" s="267">
        <f>IFERROR(AD12*(1+PARAMETRES!AG$14),"")</f>
        <v>4028226.1062053777</v>
      </c>
      <c r="AF12" s="267">
        <f>IFERROR(AE12*(1+PARAMETRES!AH$14),"")</f>
        <v>4067341.9056057176</v>
      </c>
      <c r="AG12" s="267">
        <f>IFERROR(AF12*(1+PARAMETRES!AI$14),"")</f>
        <v>4103646.586323638</v>
      </c>
      <c r="AH12" s="267">
        <f>IFERROR(AG12*(1+PARAMETRES!AJ$14),"")</f>
        <v>4138671.7631831411</v>
      </c>
      <c r="AI12" s="267">
        <f>IFERROR(AH12*(1+PARAMETRES!AK$14),"")</f>
        <v>4173180.8189426255</v>
      </c>
      <c r="AJ12" s="267">
        <f>IFERROR(AI12*(1+PARAMETRES!AL$14),"")</f>
        <v>4207960.559682956</v>
      </c>
      <c r="AK12" s="267">
        <f>IFERROR(AJ12*(1+PARAMETRES!AM$14),"")</f>
        <v>4243822.8285215842</v>
      </c>
      <c r="AL12" s="267">
        <f>IFERROR(AK12*(1+PARAMETRES!AN$14),"")</f>
        <v>4279487.1849369733</v>
      </c>
      <c r="AM12" s="267">
        <f>IFERROR(AL12*(1+PARAMETRES!AO$14),"")</f>
        <v>4312354.8599300599</v>
      </c>
      <c r="AN12" s="267">
        <f>IFERROR(AM12*(1+PARAMETRES!AP$14),"")</f>
        <v>4346223.0406942079</v>
      </c>
      <c r="AO12" s="267">
        <f>IFERROR(AN12*(1+PARAMETRES!AQ$14),"")</f>
        <v>4381544.6597358016</v>
      </c>
      <c r="AP12" s="267">
        <f>IFERROR(AO12*(1+PARAMETRES!AR$14),"")</f>
        <v>4419226.7953655859</v>
      </c>
      <c r="AQ12" s="267">
        <f>IFERROR(AP12*(1+PARAMETRES!AS$14),"")</f>
        <v>4455796.4148913352</v>
      </c>
      <c r="AR12" s="267">
        <f>IFERROR(AQ12*(1+PARAMETRES!AT$14),"")</f>
        <v>4493456.6707444359</v>
      </c>
      <c r="AS12" s="267">
        <f>IFERROR(AR12*(1+PARAMETRES!AU$14),"")</f>
        <v>4533585.8347666878</v>
      </c>
      <c r="AT12" s="267">
        <f>IFERROR(AS12*(1+PARAMETRES!AV$14),"")</f>
        <v>4575333.6802742146</v>
      </c>
      <c r="AU12" s="267">
        <f>IFERROR(AT12*(1+PARAMETRES!AW$14),"")</f>
        <v>4619689.7692756085</v>
      </c>
      <c r="AV12" s="267">
        <f>IFERROR(AU12*(1+PARAMETRES!AX$14),"")</f>
        <v>4666231.8081425959</v>
      </c>
      <c r="AW12" s="267">
        <f>IFERROR(AV12*(1+PARAMETRES!AY$14),"")</f>
        <v>4711707.0683585992</v>
      </c>
      <c r="AX12" s="267">
        <f>IFERROR(AW12*(1+PARAMETRES!AZ$14),"")</f>
        <v>4759326.4955307646</v>
      </c>
      <c r="AY12" s="267">
        <f>IFERROR(AX12*(1+PARAMETRES!BA$14),"")</f>
        <v>4808131.9972815206</v>
      </c>
      <c r="AZ12" s="267">
        <f>IFERROR(AY12*(1+PARAMETRES!BB$14),"")</f>
        <v>4858561.3386255633</v>
      </c>
      <c r="BA12" s="267">
        <f>IFERROR(AZ12*(1+PARAMETRES!BC$14),"")</f>
        <v>4909124.0369152045</v>
      </c>
      <c r="BB12" s="267">
        <f>IFERROR(BA12*(1+PARAMETRES!BD$14),"")</f>
        <v>4959247.7903267276</v>
      </c>
      <c r="BC12" s="267">
        <f>IFERROR(BB12*(1+PARAMETRES!BE$14),"")</f>
        <v>5010327.8198916409</v>
      </c>
      <c r="BD12" s="267">
        <f>IFERROR(BC12*(1+PARAMETRES!BF$14),"")</f>
        <v>5062318.406365918</v>
      </c>
      <c r="BE12" s="267">
        <f>IFERROR(BD12*(1+PARAMETRES!BG$14),"")</f>
        <v>5113656.3824589858</v>
      </c>
      <c r="BF12" s="267">
        <f>IFERROR(BE12*(1+PARAMETRES!BH$14),"")</f>
        <v>5163238.8979183743</v>
      </c>
      <c r="BG12" s="267">
        <f>IFERROR(BF12*(1+PARAMETRES!BI$14),"")</f>
        <v>5210444.557585313</v>
      </c>
      <c r="BH12" s="267">
        <f>IFERROR(BG12*(1+PARAMETRES!BJ$14),"")</f>
        <v>5258298.9377037808</v>
      </c>
      <c r="BI12" s="267">
        <f>IFERROR(BH12*(1+PARAMETRES!BK$14),"")</f>
        <v>5305748.7409109883</v>
      </c>
      <c r="BJ12" s="267">
        <f>IFERROR(BI12*(1+PARAMETRES!BL$14),"")</f>
        <v>5352779.4347487045</v>
      </c>
      <c r="BK12" s="272">
        <f>IFERROR(BJ12*(1+PARAMETRES!BM$14),"")</f>
        <v>5397790.4699890018</v>
      </c>
    </row>
    <row r="13" spans="1:63" s="41" customFormat="1" ht="31.5" customHeight="1" x14ac:dyDescent="0.25">
      <c r="A13" s="16"/>
      <c r="B13" s="52" t="s">
        <v>1</v>
      </c>
      <c r="C13" s="271">
        <f>IFERROR(C7*Transf2010,"")</f>
        <v>120390.47158058034</v>
      </c>
      <c r="D13" s="268">
        <f>IFERROR(C13*(1+PARAMETRES!F$14),"")</f>
        <v>122423.06695441165</v>
      </c>
      <c r="E13" s="268">
        <f>IFERROR(D13*(1+PARAMETRES!G$14),"")</f>
        <v>122226.98987242223</v>
      </c>
      <c r="F13" s="268">
        <f>IFERROR(E13*(1+PARAMETRES!H$14),"")</f>
        <v>122324.83455795872</v>
      </c>
      <c r="G13" s="268">
        <f>IFERROR(F13*(1+PARAMETRES!I$14),"")</f>
        <v>122846.52046249829</v>
      </c>
      <c r="H13" s="268">
        <f>IFERROR(G13*(1+PARAMETRES!J$14),"")</f>
        <v>123668.39388554105</v>
      </c>
      <c r="I13" s="268">
        <f>IFERROR(H13*(1+PARAMETRES!K$14),"")</f>
        <v>124684.91754531598</v>
      </c>
      <c r="J13" s="268">
        <f>IFERROR(I13*(1+PARAMETRES!L$14),"")</f>
        <v>127213.74151796523</v>
      </c>
      <c r="K13" s="268">
        <f>IFERROR(J13*(1+PARAMETRES!M$14),"")</f>
        <v>129165.33925743228</v>
      </c>
      <c r="L13" s="268">
        <f>IFERROR(K13*(1+PARAMETRES!N$14),"")</f>
        <v>131248.13839497711</v>
      </c>
      <c r="M13" s="268">
        <f>IFERROR(L13*(1+PARAMETRES!O$14),"")</f>
        <v>120773.53405271879</v>
      </c>
      <c r="N13" s="268">
        <f>IFERROR(M13*(1+PARAMETRES!P$14),"")</f>
        <v>128776.49855596959</v>
      </c>
      <c r="O13" s="268">
        <f>IFERROR(N13*(1+PARAMETRES!Q$14),"")</f>
        <v>131823.24657337007</v>
      </c>
      <c r="P13" s="268">
        <f>IFERROR(O13*(1+PARAMETRES!R$14),"")</f>
        <v>133384.2813455599</v>
      </c>
      <c r="Q13" s="268">
        <f>IFERROR(P13*(1+PARAMETRES!S$14),"")</f>
        <v>135213.33929941998</v>
      </c>
      <c r="R13" s="268">
        <f>IFERROR(Q13*(1+PARAMETRES!T$14),"")</f>
        <v>137248.7585341208</v>
      </c>
      <c r="S13" s="268">
        <f>IFERROR(R13*(1+PARAMETRES!U$14),"")</f>
        <v>139333.32470871988</v>
      </c>
      <c r="T13" s="268">
        <f>IFERROR(S13*(1+PARAMETRES!V$14),"")</f>
        <v>141605.88422654502</v>
      </c>
      <c r="U13" s="268">
        <f>IFERROR(T13*(1+PARAMETRES!W$14),"")</f>
        <v>142291.87924559679</v>
      </c>
      <c r="V13" s="268">
        <f>IFERROR(U13*(1+PARAMETRES!X$14),"")</f>
        <v>142981.84629685161</v>
      </c>
      <c r="W13" s="268">
        <f>IFERROR(V13*(1+PARAMETRES!Y$14),"")</f>
        <v>143746.40489740082</v>
      </c>
      <c r="X13" s="268">
        <f>IFERROR(W13*(1+PARAMETRES!Z$14),"")</f>
        <v>144572.06802557321</v>
      </c>
      <c r="Y13" s="268">
        <f>IFERROR(X13*(1+PARAMETRES!AA$14),"")</f>
        <v>145373.2568818935</v>
      </c>
      <c r="Z13" s="268">
        <f>IFERROR(Y13*(1+PARAMETRES!AB$14),"")</f>
        <v>146788.64895706219</v>
      </c>
      <c r="AA13" s="268">
        <f>IFERROR(Z13*(1+PARAMETRES!AC$14),"")</f>
        <v>148276.94046936886</v>
      </c>
      <c r="AB13" s="268">
        <f>IFERROR(AA13*(1+PARAMETRES!AD$14),"")</f>
        <v>149855.46211478638</v>
      </c>
      <c r="AC13" s="268">
        <f>IFERROR(AB13*(1+PARAMETRES!AE$14),"")</f>
        <v>151392.69482084402</v>
      </c>
      <c r="AD13" s="268">
        <f>IFERROR(AC13*(1+PARAMETRES!AF$14),"")</f>
        <v>152887.63103978775</v>
      </c>
      <c r="AE13" s="268">
        <f>IFERROR(AD13*(1+PARAMETRES!AG$14),"")</f>
        <v>154415.33407120619</v>
      </c>
      <c r="AF13" s="268">
        <f>IFERROR(AE13*(1+PARAMETRES!AH$14),"")</f>
        <v>155914.77304821921</v>
      </c>
      <c r="AG13" s="268">
        <f>IFERROR(AF13*(1+PARAMETRES!AI$14),"")</f>
        <v>157306.4524757395</v>
      </c>
      <c r="AH13" s="268">
        <f>IFERROR(AG13*(1+PARAMETRES!AJ$14),"")</f>
        <v>158649.08425535378</v>
      </c>
      <c r="AI13" s="268">
        <f>IFERROR(AH13*(1+PARAMETRES!AK$14),"")</f>
        <v>159971.93139280067</v>
      </c>
      <c r="AJ13" s="268">
        <f>IFERROR(AI13*(1+PARAMETRES!AL$14),"")</f>
        <v>161305.1547878467</v>
      </c>
      <c r="AK13" s="268">
        <f>IFERROR(AJ13*(1+PARAMETRES!AM$14),"")</f>
        <v>162679.87509332746</v>
      </c>
      <c r="AL13" s="268">
        <f>IFERROR(AK13*(1+PARAMETRES!AN$14),"")</f>
        <v>164047.0087559174</v>
      </c>
      <c r="AM13" s="268">
        <f>IFERROR(AL13*(1+PARAMETRES!AO$14),"")</f>
        <v>165306.93629731904</v>
      </c>
      <c r="AN13" s="268">
        <f>IFERROR(AM13*(1+PARAMETRES!AP$14),"")</f>
        <v>166605.2165599447</v>
      </c>
      <c r="AO13" s="268">
        <f>IFERROR(AN13*(1+PARAMETRES!AQ$14),"")</f>
        <v>167959.21195653913</v>
      </c>
      <c r="AP13" s="268">
        <f>IFERROR(AO13*(1+PARAMETRES!AR$14),"")</f>
        <v>169403.69382234753</v>
      </c>
      <c r="AQ13" s="268">
        <f>IFERROR(AP13*(1+PARAMETRES!AS$14),"")</f>
        <v>170805.52923750127</v>
      </c>
      <c r="AR13" s="268">
        <f>IFERROR(AQ13*(1+PARAMETRES!AT$14),"")</f>
        <v>172249.17237853678</v>
      </c>
      <c r="AS13" s="268">
        <f>IFERROR(AR13*(1+PARAMETRES!AU$14),"")</f>
        <v>173787.45699938977</v>
      </c>
      <c r="AT13" s="268">
        <f>IFERROR(AS13*(1+PARAMETRES!AV$14),"")</f>
        <v>175387.79107717829</v>
      </c>
      <c r="AU13" s="268">
        <f>IFERROR(AT13*(1+PARAMETRES!AW$14),"")</f>
        <v>177088.10782223172</v>
      </c>
      <c r="AV13" s="268">
        <f>IFERROR(AU13*(1+PARAMETRES!AX$14),"")</f>
        <v>178872.21931213289</v>
      </c>
      <c r="AW13" s="268">
        <f>IFERROR(AV13*(1+PARAMETRES!AY$14),"")</f>
        <v>180615.43762041299</v>
      </c>
      <c r="AX13" s="268">
        <f>IFERROR(AW13*(1+PARAMETRES!AZ$14),"")</f>
        <v>182440.84899534599</v>
      </c>
      <c r="AY13" s="268">
        <f>IFERROR(AX13*(1+PARAMETRES!BA$14),"")</f>
        <v>184311.72656245832</v>
      </c>
      <c r="AZ13" s="268">
        <f>IFERROR(AY13*(1+PARAMETRES!BB$14),"")</f>
        <v>186244.85131397995</v>
      </c>
      <c r="BA13" s="268">
        <f>IFERROR(AZ13*(1+PARAMETRES!BC$14),"")</f>
        <v>188183.08808174951</v>
      </c>
      <c r="BB13" s="268">
        <f>IFERROR(BA13*(1+PARAMETRES!BD$14),"")</f>
        <v>190104.49862919122</v>
      </c>
      <c r="BC13" s="268">
        <f>IFERROR(BB13*(1+PARAMETRES!BE$14),"")</f>
        <v>192062.56642917957</v>
      </c>
      <c r="BD13" s="268">
        <f>IFERROR(BC13*(1+PARAMETRES!BF$14),"")</f>
        <v>194055.53891069352</v>
      </c>
      <c r="BE13" s="268">
        <f>IFERROR(BD13*(1+PARAMETRES!BG$14),"")</f>
        <v>196023.4946609278</v>
      </c>
      <c r="BF13" s="268">
        <f>IFERROR(BE13*(1+PARAMETRES!BH$14),"")</f>
        <v>197924.15775353767</v>
      </c>
      <c r="BG13" s="268">
        <f>IFERROR(BF13*(1+PARAMETRES!BI$14),"")</f>
        <v>199733.70804077032</v>
      </c>
      <c r="BH13" s="268">
        <f>IFERROR(BG13*(1+PARAMETRES!BJ$14),"")</f>
        <v>201568.12594531159</v>
      </c>
      <c r="BI13" s="268">
        <f>IFERROR(BH13*(1+PARAMETRES!BK$14),"")</f>
        <v>203387.03506825457</v>
      </c>
      <c r="BJ13" s="268">
        <f>IFERROR(BI13*(1+PARAMETRES!BL$14),"")</f>
        <v>205189.8783320337</v>
      </c>
      <c r="BK13" s="273">
        <f>IFERROR(BJ13*(1+PARAMETRES!BM$14),"")</f>
        <v>206915.30134957843</v>
      </c>
    </row>
    <row r="14" spans="1:63" s="41" customFormat="1" ht="31.5" customHeight="1" x14ac:dyDescent="0.25">
      <c r="A14" s="16"/>
      <c r="B14" s="53" t="s">
        <v>0</v>
      </c>
      <c r="C14" s="266">
        <f>IFERROR((C6)*15%*Transf2010,"")</f>
        <v>471093.14966314047</v>
      </c>
      <c r="D14" s="266">
        <f>IFERROR(D12*15%,"")</f>
        <v>479046.78373465425</v>
      </c>
      <c r="E14" s="266">
        <f t="shared" ref="E14:BK14" si="0">IFERROR(E12*15%,"")</f>
        <v>478279.52558773913</v>
      </c>
      <c r="F14" s="266">
        <f t="shared" si="0"/>
        <v>478662.39609636017</v>
      </c>
      <c r="G14" s="266">
        <f t="shared" si="0"/>
        <v>480703.77572281938</v>
      </c>
      <c r="H14" s="266">
        <f t="shared" si="0"/>
        <v>483919.80216081277</v>
      </c>
      <c r="I14" s="266">
        <f t="shared" si="0"/>
        <v>487897.50343819294</v>
      </c>
      <c r="J14" s="266">
        <f t="shared" si="0"/>
        <v>497792.90159203787</v>
      </c>
      <c r="K14" s="266">
        <f t="shared" si="0"/>
        <v>505429.58839864808</v>
      </c>
      <c r="L14" s="266">
        <f t="shared" si="0"/>
        <v>513579.67198034516</v>
      </c>
      <c r="M14" s="266">
        <f t="shared" si="0"/>
        <v>472592.0897715083</v>
      </c>
      <c r="N14" s="266">
        <f t="shared" si="0"/>
        <v>503908.03782770707</v>
      </c>
      <c r="O14" s="266">
        <f t="shared" si="0"/>
        <v>515830.09528710018</v>
      </c>
      <c r="P14" s="266">
        <f t="shared" si="0"/>
        <v>521938.49222175602</v>
      </c>
      <c r="Q14" s="266">
        <f t="shared" si="0"/>
        <v>529095.67551946943</v>
      </c>
      <c r="R14" s="266">
        <f t="shared" si="0"/>
        <v>537060.35948134214</v>
      </c>
      <c r="S14" s="266">
        <f t="shared" si="0"/>
        <v>545217.3575558603</v>
      </c>
      <c r="T14" s="266">
        <f t="shared" si="0"/>
        <v>554109.9817560456</v>
      </c>
      <c r="U14" s="266">
        <f t="shared" si="0"/>
        <v>556794.3100914656</v>
      </c>
      <c r="V14" s="266">
        <f t="shared" si="0"/>
        <v>559494.18116159306</v>
      </c>
      <c r="W14" s="266">
        <f t="shared" si="0"/>
        <v>562485.93220722035</v>
      </c>
      <c r="X14" s="266">
        <f t="shared" si="0"/>
        <v>565716.78792615584</v>
      </c>
      <c r="Y14" s="266">
        <f t="shared" si="0"/>
        <v>568851.87475523527</v>
      </c>
      <c r="Z14" s="266">
        <f t="shared" si="0"/>
        <v>574390.36548415618</v>
      </c>
      <c r="AA14" s="266">
        <f t="shared" si="0"/>
        <v>580214.11488013878</v>
      </c>
      <c r="AB14" s="266">
        <f t="shared" si="0"/>
        <v>586390.93871003343</v>
      </c>
      <c r="AC14" s="266">
        <f t="shared" si="0"/>
        <v>592406.19712504162</v>
      </c>
      <c r="AD14" s="266">
        <f t="shared" si="0"/>
        <v>598255.94754699536</v>
      </c>
      <c r="AE14" s="266">
        <f t="shared" si="0"/>
        <v>604233.91593080666</v>
      </c>
      <c r="AF14" s="266">
        <f t="shared" si="0"/>
        <v>610101.28584085766</v>
      </c>
      <c r="AG14" s="266">
        <f t="shared" si="0"/>
        <v>615546.98794854572</v>
      </c>
      <c r="AH14" s="266">
        <f t="shared" si="0"/>
        <v>620800.76447747112</v>
      </c>
      <c r="AI14" s="266">
        <f t="shared" si="0"/>
        <v>625977.12284139381</v>
      </c>
      <c r="AJ14" s="266">
        <f t="shared" si="0"/>
        <v>631194.08395244332</v>
      </c>
      <c r="AK14" s="266">
        <f t="shared" si="0"/>
        <v>636573.42427823762</v>
      </c>
      <c r="AL14" s="266">
        <f t="shared" si="0"/>
        <v>641923.07774054597</v>
      </c>
      <c r="AM14" s="266">
        <f t="shared" si="0"/>
        <v>646853.22898950893</v>
      </c>
      <c r="AN14" s="266">
        <f t="shared" si="0"/>
        <v>651933.45610413118</v>
      </c>
      <c r="AO14" s="266">
        <f t="shared" si="0"/>
        <v>657231.69896037027</v>
      </c>
      <c r="AP14" s="266">
        <f t="shared" si="0"/>
        <v>662884.01930483792</v>
      </c>
      <c r="AQ14" s="266">
        <f t="shared" si="0"/>
        <v>668369.46223370021</v>
      </c>
      <c r="AR14" s="266">
        <f t="shared" si="0"/>
        <v>674018.50061166531</v>
      </c>
      <c r="AS14" s="266">
        <f t="shared" si="0"/>
        <v>680037.87521500315</v>
      </c>
      <c r="AT14" s="266">
        <f t="shared" si="0"/>
        <v>686300.05204113212</v>
      </c>
      <c r="AU14" s="266">
        <f t="shared" si="0"/>
        <v>692953.46539134125</v>
      </c>
      <c r="AV14" s="266">
        <f t="shared" si="0"/>
        <v>699934.77122138941</v>
      </c>
      <c r="AW14" s="266">
        <f t="shared" si="0"/>
        <v>706756.06025378988</v>
      </c>
      <c r="AX14" s="266">
        <f t="shared" si="0"/>
        <v>713898.97432961466</v>
      </c>
      <c r="AY14" s="266">
        <f t="shared" si="0"/>
        <v>721219.79959222802</v>
      </c>
      <c r="AZ14" s="266">
        <f t="shared" si="0"/>
        <v>728784.20079383452</v>
      </c>
      <c r="BA14" s="266">
        <f t="shared" si="0"/>
        <v>736368.60553728067</v>
      </c>
      <c r="BB14" s="266">
        <f t="shared" si="0"/>
        <v>743887.16854900913</v>
      </c>
      <c r="BC14" s="266">
        <f t="shared" si="0"/>
        <v>751549.17298374616</v>
      </c>
      <c r="BD14" s="266">
        <f t="shared" si="0"/>
        <v>759347.76095488772</v>
      </c>
      <c r="BE14" s="266">
        <f t="shared" si="0"/>
        <v>767048.4573688478</v>
      </c>
      <c r="BF14" s="266">
        <f t="shared" si="0"/>
        <v>774485.83468775614</v>
      </c>
      <c r="BG14" s="266">
        <f t="shared" si="0"/>
        <v>781566.6836377969</v>
      </c>
      <c r="BH14" s="266">
        <f t="shared" si="0"/>
        <v>788744.84065556712</v>
      </c>
      <c r="BI14" s="266">
        <f t="shared" si="0"/>
        <v>795862.31113664818</v>
      </c>
      <c r="BJ14" s="266">
        <f t="shared" si="0"/>
        <v>802916.91521230561</v>
      </c>
      <c r="BK14" s="274">
        <f t="shared" si="0"/>
        <v>809668.57049835019</v>
      </c>
    </row>
    <row r="15" spans="1:63" s="41" customFormat="1" ht="31.5" customHeight="1" thickBot="1" x14ac:dyDescent="0.3">
      <c r="A15" s="16"/>
      <c r="B15" s="54" t="s">
        <v>2</v>
      </c>
      <c r="C15" s="269">
        <f>IFERROR((C6)*2%*Transf2010,"")</f>
        <v>62812.419955085395</v>
      </c>
      <c r="D15" s="269">
        <f>IFERROR(D12*2%,"")</f>
        <v>63872.904497953903</v>
      </c>
      <c r="E15" s="269">
        <f t="shared" ref="E15:BK15" si="1">IFERROR(E12*2%,"")</f>
        <v>63770.603411698554</v>
      </c>
      <c r="F15" s="269">
        <f t="shared" si="1"/>
        <v>63821.652812848028</v>
      </c>
      <c r="G15" s="269">
        <f t="shared" si="1"/>
        <v>64093.836763042586</v>
      </c>
      <c r="H15" s="269">
        <f t="shared" si="1"/>
        <v>64522.640288108378</v>
      </c>
      <c r="I15" s="269">
        <f t="shared" si="1"/>
        <v>65053.000458425733</v>
      </c>
      <c r="J15" s="269">
        <f t="shared" si="1"/>
        <v>66372.386878938385</v>
      </c>
      <c r="K15" s="269">
        <f t="shared" si="1"/>
        <v>67390.611786486421</v>
      </c>
      <c r="L15" s="269">
        <f t="shared" si="1"/>
        <v>68477.289597379364</v>
      </c>
      <c r="M15" s="269">
        <f t="shared" si="1"/>
        <v>63012.27863620111</v>
      </c>
      <c r="N15" s="269">
        <f t="shared" si="1"/>
        <v>67187.738377027621</v>
      </c>
      <c r="O15" s="269">
        <f t="shared" si="1"/>
        <v>68777.346038280026</v>
      </c>
      <c r="P15" s="269">
        <f t="shared" si="1"/>
        <v>69591.798962900808</v>
      </c>
      <c r="Q15" s="269">
        <f t="shared" si="1"/>
        <v>70546.090069262587</v>
      </c>
      <c r="R15" s="269">
        <f t="shared" si="1"/>
        <v>71608.047930845627</v>
      </c>
      <c r="S15" s="269">
        <f t="shared" si="1"/>
        <v>72695.64767411472</v>
      </c>
      <c r="T15" s="269">
        <f t="shared" si="1"/>
        <v>73881.33090080609</v>
      </c>
      <c r="U15" s="269">
        <f t="shared" si="1"/>
        <v>74239.241345528746</v>
      </c>
      <c r="V15" s="269">
        <f t="shared" si="1"/>
        <v>74599.224154879077</v>
      </c>
      <c r="W15" s="269">
        <f t="shared" si="1"/>
        <v>74998.124294296053</v>
      </c>
      <c r="X15" s="269">
        <f t="shared" si="1"/>
        <v>75428.905056820789</v>
      </c>
      <c r="Y15" s="269">
        <f t="shared" si="1"/>
        <v>75846.916634031368</v>
      </c>
      <c r="Z15" s="269">
        <f t="shared" si="1"/>
        <v>76585.382064554156</v>
      </c>
      <c r="AA15" s="269">
        <f t="shared" si="1"/>
        <v>77361.881984018502</v>
      </c>
      <c r="AB15" s="269">
        <f t="shared" si="1"/>
        <v>78185.458494671126</v>
      </c>
      <c r="AC15" s="269">
        <f t="shared" si="1"/>
        <v>78987.492950005559</v>
      </c>
      <c r="AD15" s="269">
        <f t="shared" si="1"/>
        <v>79767.459672932717</v>
      </c>
      <c r="AE15" s="269">
        <f t="shared" si="1"/>
        <v>80564.522124107563</v>
      </c>
      <c r="AF15" s="269">
        <f t="shared" si="1"/>
        <v>81346.838112114347</v>
      </c>
      <c r="AG15" s="269">
        <f t="shared" si="1"/>
        <v>82072.931726472758</v>
      </c>
      <c r="AH15" s="269">
        <f t="shared" si="1"/>
        <v>82773.435263662817</v>
      </c>
      <c r="AI15" s="269">
        <f t="shared" si="1"/>
        <v>83463.616378852515</v>
      </c>
      <c r="AJ15" s="269">
        <f t="shared" si="1"/>
        <v>84159.211193659125</v>
      </c>
      <c r="AK15" s="269">
        <f t="shared" si="1"/>
        <v>84876.456570431692</v>
      </c>
      <c r="AL15" s="269">
        <f t="shared" si="1"/>
        <v>85589.743698739461</v>
      </c>
      <c r="AM15" s="269">
        <f t="shared" si="1"/>
        <v>86247.097198601201</v>
      </c>
      <c r="AN15" s="269">
        <f t="shared" si="1"/>
        <v>86924.460813884158</v>
      </c>
      <c r="AO15" s="269">
        <f t="shared" si="1"/>
        <v>87630.893194716031</v>
      </c>
      <c r="AP15" s="269">
        <f t="shared" si="1"/>
        <v>88384.535907311714</v>
      </c>
      <c r="AQ15" s="269">
        <f t="shared" si="1"/>
        <v>89115.9282978267</v>
      </c>
      <c r="AR15" s="269">
        <f t="shared" si="1"/>
        <v>89869.133414888725</v>
      </c>
      <c r="AS15" s="269">
        <f t="shared" si="1"/>
        <v>90671.716695333758</v>
      </c>
      <c r="AT15" s="269">
        <f t="shared" si="1"/>
        <v>91506.673605484291</v>
      </c>
      <c r="AU15" s="269">
        <f t="shared" si="1"/>
        <v>92393.795385512174</v>
      </c>
      <c r="AV15" s="269">
        <f t="shared" si="1"/>
        <v>93324.636162851923</v>
      </c>
      <c r="AW15" s="269">
        <f t="shared" si="1"/>
        <v>94234.141367171993</v>
      </c>
      <c r="AX15" s="269">
        <f t="shared" si="1"/>
        <v>95186.529910615296</v>
      </c>
      <c r="AY15" s="269">
        <f t="shared" si="1"/>
        <v>96162.639945630421</v>
      </c>
      <c r="AZ15" s="269">
        <f t="shared" si="1"/>
        <v>97171.226772511262</v>
      </c>
      <c r="BA15" s="269">
        <f t="shared" si="1"/>
        <v>98182.48073830409</v>
      </c>
      <c r="BB15" s="269">
        <f t="shared" si="1"/>
        <v>99184.955806534548</v>
      </c>
      <c r="BC15" s="269">
        <f t="shared" si="1"/>
        <v>100206.55639783281</v>
      </c>
      <c r="BD15" s="269">
        <f t="shared" si="1"/>
        <v>101246.36812731836</v>
      </c>
      <c r="BE15" s="269">
        <f t="shared" si="1"/>
        <v>102273.12764917972</v>
      </c>
      <c r="BF15" s="269">
        <f t="shared" si="1"/>
        <v>103264.77795836749</v>
      </c>
      <c r="BG15" s="269">
        <f t="shared" si="1"/>
        <v>104208.89115170627</v>
      </c>
      <c r="BH15" s="269">
        <f t="shared" si="1"/>
        <v>105165.97875407562</v>
      </c>
      <c r="BI15" s="269">
        <f t="shared" si="1"/>
        <v>106114.97481821977</v>
      </c>
      <c r="BJ15" s="269">
        <f t="shared" si="1"/>
        <v>107055.5886949741</v>
      </c>
      <c r="BK15" s="275">
        <f t="shared" si="1"/>
        <v>107955.80939978003</v>
      </c>
    </row>
    <row r="16" spans="1:63" x14ac:dyDescent="0.25">
      <c r="B16" s="1"/>
    </row>
    <row r="18" spans="8:23" ht="15.75" thickBot="1" x14ac:dyDescent="0.3"/>
    <row r="19" spans="8:23" ht="15" customHeight="1" thickTop="1" x14ac:dyDescent="0.25">
      <c r="H19" s="1"/>
      <c r="J19" s="537" t="s">
        <v>270</v>
      </c>
      <c r="K19" s="538"/>
      <c r="L19" s="538"/>
      <c r="M19" s="538"/>
      <c r="N19" s="538"/>
      <c r="O19" s="538"/>
      <c r="P19" s="538"/>
      <c r="Q19" s="538"/>
      <c r="R19" s="522">
        <f>IF(INTRODUCTION!M10="",2015,INTRODUCTION!M10)</f>
        <v>2015</v>
      </c>
    </row>
    <row r="20" spans="8:23" ht="15.75" customHeight="1" thickBot="1" x14ac:dyDescent="0.3">
      <c r="H20" s="1"/>
      <c r="J20" s="539"/>
      <c r="K20" s="540"/>
      <c r="L20" s="540"/>
      <c r="M20" s="540"/>
      <c r="N20" s="540"/>
      <c r="O20" s="540"/>
      <c r="P20" s="540"/>
      <c r="Q20" s="540"/>
      <c r="R20" s="523"/>
    </row>
    <row r="21" spans="8:23" ht="15.75" thickTop="1" x14ac:dyDescent="0.25"/>
    <row r="24" spans="8:23" x14ac:dyDescent="0.25">
      <c r="I24" s="346"/>
      <c r="J24" s="346"/>
      <c r="K24" s="346"/>
      <c r="L24" s="346"/>
      <c r="M24" s="346"/>
      <c r="N24" s="346"/>
      <c r="O24" s="346"/>
      <c r="P24" s="346"/>
      <c r="Q24" s="346"/>
      <c r="R24" s="346"/>
      <c r="S24" s="346"/>
      <c r="T24" s="346"/>
      <c r="U24" s="346"/>
      <c r="V24" s="346"/>
      <c r="W24" s="346"/>
    </row>
  </sheetData>
  <mergeCells count="7">
    <mergeCell ref="R19:R20"/>
    <mergeCell ref="E4:G4"/>
    <mergeCell ref="B2:D2"/>
    <mergeCell ref="B4:D4"/>
    <mergeCell ref="E2:F2"/>
    <mergeCell ref="D6:D9"/>
    <mergeCell ref="J19:Q20"/>
  </mergeCells>
  <pageMargins left="0.7" right="0.7" top="0.75" bottom="0.75" header="0.3" footer="0.3"/>
  <pageSetup paperSize="9" scale="65" fitToWidth="0" orientation="landscape"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23"/>
  <sheetViews>
    <sheetView zoomScaleNormal="100" workbookViewId="0">
      <selection activeCell="D6" sqref="D6"/>
    </sheetView>
  </sheetViews>
  <sheetFormatPr baseColWidth="10" defaultRowHeight="15" x14ac:dyDescent="0.25"/>
  <cols>
    <col min="1" max="1" width="5.7109375" style="16" customWidth="1"/>
    <col min="2" max="2" width="27.85546875" customWidth="1"/>
    <col min="3" max="5" width="15.7109375" customWidth="1"/>
    <col min="6" max="63" width="10.7109375" customWidth="1"/>
  </cols>
  <sheetData>
    <row r="1" spans="1:63" ht="15.75" thickBot="1" x14ac:dyDescent="0.3"/>
    <row r="2" spans="1:63" ht="27" customHeight="1" thickBot="1" x14ac:dyDescent="0.45">
      <c r="B2" s="525" t="s">
        <v>75</v>
      </c>
      <c r="C2" s="526"/>
      <c r="D2" s="527"/>
      <c r="E2" s="553" t="s">
        <v>251</v>
      </c>
      <c r="F2" s="554"/>
      <c r="G2" s="257">
        <f>IF(INTRODUCTION!M10="",2015,INTRODUCTION!M10)</f>
        <v>2015</v>
      </c>
      <c r="AF2" s="541" t="s">
        <v>322</v>
      </c>
      <c r="AG2" s="542"/>
      <c r="AH2" s="542"/>
      <c r="AI2" s="543"/>
      <c r="AZ2" s="541" t="s">
        <v>269</v>
      </c>
      <c r="BA2" s="542"/>
      <c r="BB2" s="542"/>
      <c r="BC2" s="543"/>
    </row>
    <row r="3" spans="1:63" ht="15.75" customHeight="1" thickBot="1" x14ac:dyDescent="0.3">
      <c r="AF3" s="544"/>
      <c r="AG3" s="545"/>
      <c r="AH3" s="545"/>
      <c r="AI3" s="546"/>
      <c r="AZ3" s="544"/>
      <c r="BA3" s="545"/>
      <c r="BB3" s="545"/>
      <c r="BC3" s="546"/>
    </row>
    <row r="4" spans="1:63" ht="15.75" x14ac:dyDescent="0.25">
      <c r="B4" s="550" t="s">
        <v>102</v>
      </c>
      <c r="C4" s="551"/>
      <c r="D4" s="552"/>
      <c r="F4" s="32"/>
      <c r="G4" s="32"/>
      <c r="AF4" s="544"/>
      <c r="AG4" s="545"/>
      <c r="AH4" s="545"/>
      <c r="AI4" s="546"/>
      <c r="AZ4" s="544"/>
      <c r="BA4" s="545"/>
      <c r="BB4" s="545"/>
      <c r="BC4" s="546"/>
    </row>
    <row r="5" spans="1:63" ht="47.25" thickBot="1" x14ac:dyDescent="0.3">
      <c r="B5" s="357" t="s">
        <v>260</v>
      </c>
      <c r="C5" s="42" t="s">
        <v>326</v>
      </c>
      <c r="D5" s="358" t="s">
        <v>100</v>
      </c>
      <c r="F5" s="33"/>
      <c r="G5" s="34"/>
      <c r="AF5" s="547"/>
      <c r="AG5" s="548"/>
      <c r="AH5" s="548"/>
      <c r="AI5" s="549"/>
      <c r="AZ5" s="547"/>
      <c r="BA5" s="548"/>
      <c r="BB5" s="548"/>
      <c r="BC5" s="549"/>
    </row>
    <row r="6" spans="1:63" ht="142.5" thickBot="1" x14ac:dyDescent="0.3">
      <c r="B6" s="428" t="s">
        <v>327</v>
      </c>
      <c r="C6" s="427" t="s">
        <v>325</v>
      </c>
      <c r="D6" s="12" t="s">
        <v>324</v>
      </c>
    </row>
    <row r="7" spans="1:63" ht="16.5" thickBot="1" x14ac:dyDescent="0.3">
      <c r="B7" s="41"/>
      <c r="C7" s="41"/>
      <c r="D7" s="41"/>
    </row>
    <row r="8" spans="1:63" s="41" customFormat="1" ht="28.5" customHeight="1" thickBot="1" x14ac:dyDescent="0.3">
      <c r="A8" s="359" t="s">
        <v>177</v>
      </c>
      <c r="B8" s="256">
        <f>IF(INTRODUCTION!M10="",2015,INTRODUCTION!M10)</f>
        <v>2015</v>
      </c>
      <c r="C8" s="48">
        <v>2010</v>
      </c>
      <c r="D8" s="49">
        <v>2011</v>
      </c>
      <c r="E8" s="49">
        <v>2012</v>
      </c>
      <c r="F8" s="49">
        <v>2013</v>
      </c>
      <c r="G8" s="49">
        <v>2014</v>
      </c>
      <c r="H8" s="49">
        <v>2015</v>
      </c>
      <c r="I8" s="49">
        <v>2016</v>
      </c>
      <c r="J8" s="49">
        <v>2017</v>
      </c>
      <c r="K8" s="49">
        <v>2018</v>
      </c>
      <c r="L8" s="49">
        <v>2019</v>
      </c>
      <c r="M8" s="49">
        <v>2020</v>
      </c>
      <c r="N8" s="49">
        <v>2021</v>
      </c>
      <c r="O8" s="49">
        <v>2022</v>
      </c>
      <c r="P8" s="49">
        <v>2023</v>
      </c>
      <c r="Q8" s="49">
        <v>2024</v>
      </c>
      <c r="R8" s="49">
        <v>2025</v>
      </c>
      <c r="S8" s="49">
        <v>2026</v>
      </c>
      <c r="T8" s="49">
        <v>2027</v>
      </c>
      <c r="U8" s="49">
        <v>2028</v>
      </c>
      <c r="V8" s="49">
        <v>2029</v>
      </c>
      <c r="W8" s="49">
        <v>2030</v>
      </c>
      <c r="X8" s="48">
        <v>2031</v>
      </c>
      <c r="Y8" s="49">
        <v>2032</v>
      </c>
      <c r="Z8" s="49">
        <v>2033</v>
      </c>
      <c r="AA8" s="49">
        <v>2034</v>
      </c>
      <c r="AB8" s="49">
        <v>2035</v>
      </c>
      <c r="AC8" s="49">
        <v>2036</v>
      </c>
      <c r="AD8" s="49">
        <v>2037</v>
      </c>
      <c r="AE8" s="49">
        <v>2038</v>
      </c>
      <c r="AF8" s="49">
        <v>2039</v>
      </c>
      <c r="AG8" s="49">
        <v>2040</v>
      </c>
      <c r="AH8" s="49">
        <v>2041</v>
      </c>
      <c r="AI8" s="372">
        <v>2042</v>
      </c>
      <c r="AJ8" s="48">
        <v>2043</v>
      </c>
      <c r="AK8" s="49">
        <v>2044</v>
      </c>
      <c r="AL8" s="49">
        <v>2045</v>
      </c>
      <c r="AM8" s="49">
        <v>2046</v>
      </c>
      <c r="AN8" s="49">
        <v>2047</v>
      </c>
      <c r="AO8" s="49">
        <v>2048</v>
      </c>
      <c r="AP8" s="49">
        <v>2049</v>
      </c>
      <c r="AQ8" s="49">
        <v>2050</v>
      </c>
      <c r="AR8" s="49">
        <v>2051</v>
      </c>
      <c r="AS8" s="49">
        <v>2052</v>
      </c>
      <c r="AT8" s="49">
        <v>2053</v>
      </c>
      <c r="AU8" s="49">
        <v>2054</v>
      </c>
      <c r="AV8" s="49">
        <v>2055</v>
      </c>
      <c r="AW8" s="49">
        <v>2056</v>
      </c>
      <c r="AX8" s="49">
        <v>2057</v>
      </c>
      <c r="AY8" s="49">
        <v>2058</v>
      </c>
      <c r="AZ8" s="49">
        <v>2059</v>
      </c>
      <c r="BA8" s="49">
        <v>2060</v>
      </c>
      <c r="BB8" s="49">
        <v>2061</v>
      </c>
      <c r="BC8" s="49">
        <v>2062</v>
      </c>
      <c r="BD8" s="49">
        <v>2063</v>
      </c>
      <c r="BE8" s="49">
        <v>2064</v>
      </c>
      <c r="BF8" s="49">
        <v>2065</v>
      </c>
      <c r="BG8" s="49">
        <v>2066</v>
      </c>
      <c r="BH8" s="49">
        <v>2067</v>
      </c>
      <c r="BI8" s="49">
        <v>2068</v>
      </c>
      <c r="BJ8" s="49">
        <v>2069</v>
      </c>
      <c r="BK8" s="50">
        <v>2070</v>
      </c>
    </row>
    <row r="9" spans="1:63" s="65" customFormat="1" ht="28.5" customHeight="1" thickBot="1" x14ac:dyDescent="0.3">
      <c r="B9" s="66" t="s">
        <v>121</v>
      </c>
      <c r="C9" s="373">
        <f>IFERROR(PARAMETRES!B20*Transf2018,"")</f>
        <v>33.499957309378878</v>
      </c>
      <c r="D9" s="285">
        <f>IFERROR(C9*(1+PARAMETRES!$C21),"")</f>
        <v>35.470034042793884</v>
      </c>
      <c r="E9" s="285">
        <f>IFERROR(D9*(1+PARAMETRES!$C21),"")</f>
        <v>37.555967709986426</v>
      </c>
      <c r="F9" s="285">
        <f>IFERROR(E9*(1+PARAMETRES!$C21),"")</f>
        <v>39.764571664404457</v>
      </c>
      <c r="G9" s="285">
        <f>IFERROR(F9*(1+PARAMETRES!$C21),"")</f>
        <v>42.103059941472331</v>
      </c>
      <c r="H9" s="285">
        <f>IFERROR(G9*(1+PARAMETRES!$C21),"")</f>
        <v>44.579070822030964</v>
      </c>
      <c r="I9" s="285">
        <f>IFERROR(H9*(1+PARAMETRES!$C21),"")</f>
        <v>47.200691781504695</v>
      </c>
      <c r="J9" s="285">
        <f>IFERROR(I9*(1+PARAMETRES!$C21),"")</f>
        <v>49.976485906287095</v>
      </c>
      <c r="K9" s="373">
        <f>IFERROR(J9*(1+PARAMETRES!$C21),"")</f>
        <v>52.9155198636305</v>
      </c>
      <c r="L9" s="285">
        <f>IFERROR(K9*(1+PARAMETRES!$D21),"")</f>
        <v>67.165432176707426</v>
      </c>
      <c r="M9" s="285">
        <f>IFERROR(L9*(1+PARAMETRES!$D21),"")</f>
        <v>85.252782002515801</v>
      </c>
      <c r="N9" s="285">
        <f>IFERROR(M9*(1+PARAMETRES!$E21),"")</f>
        <v>94.743764238692222</v>
      </c>
      <c r="O9" s="285">
        <f>IFERROR(N9*(1+PARAMETRES!$E21),"")</f>
        <v>105.29135415020244</v>
      </c>
      <c r="P9" s="285">
        <f>IFERROR(O9*(1+PARAMETRES!$E21),"")</f>
        <v>117.01318126703532</v>
      </c>
      <c r="Q9" s="285">
        <f>IFERROR(P9*(1+PARAMETRES!$E21),"")</f>
        <v>130.03997052502285</v>
      </c>
      <c r="R9" s="285">
        <f>IFERROR(Q9*(1+PARAMETRES!$E21),"")</f>
        <v>144.51700014511755</v>
      </c>
      <c r="S9" s="285">
        <f>IFERROR(R9*(1+PARAMETRES!$E21),"")</f>
        <v>160.6057218147792</v>
      </c>
      <c r="T9" s="285">
        <f>IFERROR(S9*(1+PARAMETRES!$E21),"")</f>
        <v>178.48556124016451</v>
      </c>
      <c r="U9" s="285">
        <f>IFERROR(T9*(1+PARAMETRES!$E21),"")</f>
        <v>198.35591914935733</v>
      </c>
      <c r="V9" s="285">
        <f>IFERROR(U9*(1+PARAMETRES!$E21),"")</f>
        <v>220.43839506235972</v>
      </c>
      <c r="W9" s="373">
        <f>IFERROR(V9*(1+PARAMETRES!$E21),"")</f>
        <v>244.97925862791888</v>
      </c>
      <c r="X9" s="286">
        <f>IFERROR(W9*(1+PARAMETRES!$F21),"")</f>
        <v>262.56226826921869</v>
      </c>
      <c r="Y9" s="286">
        <f>IFERROR(X9*(1+PARAMETRES!$F21),"")</f>
        <v>281.40727139428361</v>
      </c>
      <c r="Z9" s="286">
        <f>IFERROR(Y9*(1+PARAMETRES!$F21),"")</f>
        <v>301.60484564514172</v>
      </c>
      <c r="AA9" s="286">
        <f>IFERROR(Z9*(1+PARAMETRES!$F21),"")</f>
        <v>323.25206973481778</v>
      </c>
      <c r="AB9" s="286">
        <f>IFERROR(AA9*(1+PARAMETRES!$F21),"")</f>
        <v>346.45299005170892</v>
      </c>
      <c r="AC9" s="286">
        <f>IFERROR(AB9*(1+PARAMETRES!$F21),"")</f>
        <v>371.31912075377198</v>
      </c>
      <c r="AD9" s="286">
        <f>IFERROR(AC9*(1+PARAMETRES!$F21),"")</f>
        <v>397.96997975620212</v>
      </c>
      <c r="AE9" s="286">
        <f>IFERROR(AD9*(1+PARAMETRES!$F21),"")</f>
        <v>426.53366318880325</v>
      </c>
      <c r="AF9" s="286">
        <f>IFERROR(AE9*(1+PARAMETRES!$F21),"")</f>
        <v>457.14746108415267</v>
      </c>
      <c r="AG9" s="374">
        <f>IFERROR(AF9*(1+PARAMETRES!$F21),"")</f>
        <v>489.95851725583765</v>
      </c>
      <c r="AH9" s="286">
        <f>IFERROR(AG9*(1+PARAMETRES!$G21),"")</f>
        <v>511.9086657668409</v>
      </c>
      <c r="AI9" s="286">
        <f>IFERROR(AH9*(1+PARAMETRES!$H21),"")</f>
        <v>534.84218124195729</v>
      </c>
      <c r="AJ9" s="286">
        <f>IFERROR(AI9*(1+PARAMETRES!$I21),"")</f>
        <v>558.84831374152816</v>
      </c>
      <c r="AK9" s="286">
        <f>IFERROR(AJ9*(1+PARAMETRES!$I21),"")</f>
        <v>583.93194988198377</v>
      </c>
      <c r="AL9" s="286">
        <f>IFERROR(AK9*(1+PARAMETRES!$I21),"")</f>
        <v>610.14145289285068</v>
      </c>
      <c r="AM9" s="286">
        <f>IFERROR(AL9*(1+PARAMETRES!$I21),"")</f>
        <v>637.52735676380996</v>
      </c>
      <c r="AN9" s="286">
        <f>IFERROR(AM9*(1+PARAMETRES!$I21),"")</f>
        <v>666.14246367821693</v>
      </c>
      <c r="AO9" s="286">
        <f>IFERROR(AN9*(1+PARAMETRES!$I21),"")</f>
        <v>696.04194581987599</v>
      </c>
      <c r="AP9" s="286">
        <f>IFERROR(AO9*(1+PARAMETRES!$I21),"")</f>
        <v>727.2834517493643</v>
      </c>
      <c r="AQ9" s="286">
        <f>IFERROR(AP9*(1+PARAMETRES!$I21),"")</f>
        <v>759.92721755500497</v>
      </c>
      <c r="AR9" s="286">
        <f>IFERROR(AQ9*(1+PARAMETRES!$I21),"")</f>
        <v>794.03618299279788</v>
      </c>
      <c r="AS9" s="286">
        <f>IFERROR(AR9*(1+PARAMETRES!$I21),"")</f>
        <v>829.67611283923475</v>
      </c>
      <c r="AT9" s="286">
        <f>IFERROR(AS9*(1+PARAMETRES!$I21),"")</f>
        <v>866.91572369097719</v>
      </c>
      <c r="AU9" s="286">
        <f>IFERROR(AT9*(1+PARAMETRES!$I21),"")</f>
        <v>905.82681645587661</v>
      </c>
      <c r="AV9" s="286">
        <f>IFERROR(AU9*(1+PARAMETRES!$I21),"")</f>
        <v>946.48441479078963</v>
      </c>
      <c r="AW9" s="286">
        <f>IFERROR(AV9*(1+PARAMETRES!$I21),"")</f>
        <v>988.96690975310742</v>
      </c>
      <c r="AX9" s="286">
        <f>IFERROR(AW9*(1+PARAMETRES!$I21),"")</f>
        <v>1033.3562109448994</v>
      </c>
      <c r="AY9" s="286">
        <f>IFERROR(AX9*(1+PARAMETRES!$I21),"")</f>
        <v>1079.7379044410886</v>
      </c>
      <c r="AZ9" s="286">
        <f>IFERROR(AY9*(1+PARAMETRES!$I21),"")</f>
        <v>1128.2014178061568</v>
      </c>
      <c r="BA9" s="286">
        <f>IFERROR(AZ9*(1+PARAMETRES!$I21),"")</f>
        <v>1178.8401925175438</v>
      </c>
      <c r="BB9" s="286">
        <f>IFERROR(BA9*(1+PARAMETRES!$J21),"")</f>
        <v>1178.8401925175438</v>
      </c>
      <c r="BC9" s="286">
        <f>IFERROR(BB9*(1+PARAMETRES!$J21),"")</f>
        <v>1178.8401925175438</v>
      </c>
      <c r="BD9" s="286">
        <f>IFERROR(BC9*(1+PARAMETRES!$J21),"")</f>
        <v>1178.8401925175438</v>
      </c>
      <c r="BE9" s="286">
        <f>IFERROR(BD9*(1+PARAMETRES!$J21),"")</f>
        <v>1178.8401925175438</v>
      </c>
      <c r="BF9" s="286">
        <f>IFERROR(BE9*(1+PARAMETRES!$J21),"")</f>
        <v>1178.8401925175438</v>
      </c>
      <c r="BG9" s="286">
        <f>IFERROR(BF9*(1+PARAMETRES!$J21),"")</f>
        <v>1178.8401925175438</v>
      </c>
      <c r="BH9" s="286">
        <f>IFERROR(BG9*(1+PARAMETRES!$J21),"")</f>
        <v>1178.8401925175438</v>
      </c>
      <c r="BI9" s="286">
        <f>IFERROR(BH9*(1+PARAMETRES!$J21),"")</f>
        <v>1178.8401925175438</v>
      </c>
      <c r="BJ9" s="286">
        <f>IFERROR(BI9*(1+PARAMETRES!$J21),"")</f>
        <v>1178.8401925175438</v>
      </c>
      <c r="BK9" s="286">
        <f>IFERROR(BJ9*(1+PARAMETRES!$J21),"")</f>
        <v>1178.8401925175438</v>
      </c>
    </row>
    <row r="10" spans="1:63" x14ac:dyDescent="0.25">
      <c r="V10" s="1"/>
      <c r="W10" s="1"/>
      <c r="X10" s="1"/>
      <c r="Y10" s="13"/>
      <c r="Z10" s="13"/>
      <c r="AA10" s="13"/>
      <c r="AB10" s="13"/>
      <c r="AC10" s="13"/>
      <c r="AD10" s="13"/>
    </row>
    <row r="11" spans="1:63" ht="15.75" thickBot="1" x14ac:dyDescent="0.3">
      <c r="V11" s="1"/>
      <c r="W11" s="1"/>
      <c r="X11" s="1"/>
      <c r="Y11" s="1"/>
      <c r="Z11" s="1"/>
      <c r="AA11" s="1"/>
      <c r="AB11" s="1"/>
      <c r="AC11" s="1"/>
      <c r="AD11" s="1"/>
    </row>
    <row r="12" spans="1:63" ht="15.75" customHeight="1" thickBot="1" x14ac:dyDescent="0.3">
      <c r="V12" s="1"/>
      <c r="W12" s="1"/>
      <c r="X12" s="1"/>
      <c r="Y12" s="1"/>
      <c r="Z12" s="1"/>
      <c r="AA12" s="1"/>
      <c r="AB12" s="1"/>
      <c r="AC12" s="1"/>
      <c r="AD12" s="1"/>
      <c r="AH12" s="557" t="s">
        <v>323</v>
      </c>
      <c r="AI12" s="558"/>
      <c r="AJ12" s="558"/>
      <c r="AK12" s="558"/>
      <c r="AL12" s="558"/>
      <c r="AM12" s="558"/>
      <c r="AN12" s="559"/>
    </row>
    <row r="13" spans="1:63" ht="15.75" customHeight="1" x14ac:dyDescent="0.25">
      <c r="J13" s="541" t="s">
        <v>271</v>
      </c>
      <c r="K13" s="542"/>
      <c r="L13" s="542"/>
      <c r="M13" s="542"/>
      <c r="N13" s="542"/>
      <c r="O13" s="543"/>
      <c r="P13" s="555">
        <f>IF(INTRODUCTION!M10="",2015,INTRODUCTION!M10)</f>
        <v>2015</v>
      </c>
      <c r="V13" s="1"/>
      <c r="W13" s="1"/>
      <c r="X13" s="1"/>
      <c r="Y13" s="1"/>
      <c r="Z13" s="1"/>
      <c r="AA13" s="1"/>
      <c r="AB13" s="1"/>
      <c r="AC13" s="1"/>
      <c r="AD13" s="1"/>
      <c r="AH13" s="560"/>
      <c r="AI13" s="561"/>
      <c r="AJ13" s="561"/>
      <c r="AK13" s="561"/>
      <c r="AL13" s="561"/>
      <c r="AM13" s="561"/>
      <c r="AN13" s="562"/>
    </row>
    <row r="14" spans="1:63" ht="15" customHeight="1" thickBot="1" x14ac:dyDescent="0.3">
      <c r="J14" s="547"/>
      <c r="K14" s="548"/>
      <c r="L14" s="548"/>
      <c r="M14" s="548"/>
      <c r="N14" s="548"/>
      <c r="O14" s="549"/>
      <c r="P14" s="556"/>
      <c r="V14" s="1"/>
      <c r="W14" s="1"/>
      <c r="X14" s="1"/>
      <c r="AH14" s="560"/>
      <c r="AI14" s="561"/>
      <c r="AJ14" s="561"/>
      <c r="AK14" s="561"/>
      <c r="AL14" s="561"/>
      <c r="AM14" s="561"/>
      <c r="AN14" s="562"/>
    </row>
    <row r="15" spans="1:63" ht="15" customHeight="1" x14ac:dyDescent="0.25">
      <c r="V15" s="1"/>
      <c r="W15" s="1"/>
      <c r="X15" s="1"/>
      <c r="AH15" s="560"/>
      <c r="AI15" s="561"/>
      <c r="AJ15" s="561"/>
      <c r="AK15" s="561"/>
      <c r="AL15" s="561"/>
      <c r="AM15" s="561"/>
      <c r="AN15" s="562"/>
    </row>
    <row r="16" spans="1:63" ht="15" customHeight="1" thickBot="1" x14ac:dyDescent="0.3">
      <c r="AH16" s="563"/>
      <c r="AI16" s="564"/>
      <c r="AJ16" s="564"/>
      <c r="AK16" s="564"/>
      <c r="AL16" s="564"/>
      <c r="AM16" s="564"/>
      <c r="AN16" s="565"/>
    </row>
    <row r="17" spans="24:30" ht="15.75" customHeight="1" x14ac:dyDescent="0.25"/>
    <row r="18" spans="24:30" ht="15" customHeight="1" x14ac:dyDescent="0.25"/>
    <row r="19" spans="24:30" ht="15" customHeight="1" x14ac:dyDescent="0.25"/>
    <row r="20" spans="24:30" ht="15" customHeight="1" x14ac:dyDescent="0.25"/>
    <row r="21" spans="24:30" ht="15" customHeight="1" x14ac:dyDescent="0.25"/>
    <row r="22" spans="24:30" ht="15" customHeight="1" x14ac:dyDescent="0.25">
      <c r="X22" s="67"/>
      <c r="Y22" s="67"/>
      <c r="Z22" s="67"/>
      <c r="AA22" s="67"/>
      <c r="AB22" s="67"/>
      <c r="AC22" s="67"/>
      <c r="AD22" s="67"/>
    </row>
    <row r="23" spans="24:30" ht="15.75" customHeight="1" x14ac:dyDescent="0.25">
      <c r="X23" s="67"/>
      <c r="Y23" s="67"/>
      <c r="Z23" s="67"/>
      <c r="AA23" s="67"/>
      <c r="AB23" s="67"/>
      <c r="AC23" s="67"/>
      <c r="AD23" s="67"/>
    </row>
  </sheetData>
  <mergeCells count="8">
    <mergeCell ref="AZ2:BC5"/>
    <mergeCell ref="J13:O14"/>
    <mergeCell ref="B2:D2"/>
    <mergeCell ref="B4:D4"/>
    <mergeCell ref="E2:F2"/>
    <mergeCell ref="P13:P14"/>
    <mergeCell ref="AF2:AI5"/>
    <mergeCell ref="AH12:AN16"/>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U349"/>
  <sheetViews>
    <sheetView zoomScaleNormal="100" workbookViewId="0">
      <selection activeCell="G2" sqref="G2"/>
    </sheetView>
  </sheetViews>
  <sheetFormatPr baseColWidth="10" defaultRowHeight="15.75" x14ac:dyDescent="0.25"/>
  <cols>
    <col min="1" max="1" width="21.42578125" customWidth="1"/>
    <col min="2" max="2" width="17.85546875" style="41" customWidth="1"/>
    <col min="3" max="3" width="15.140625" style="41" bestFit="1" customWidth="1"/>
    <col min="4" max="11" width="13" style="41" bestFit="1" customWidth="1"/>
    <col min="12" max="13" width="12.140625" style="41" bestFit="1" customWidth="1"/>
    <col min="14" max="14" width="14.28515625" style="41" customWidth="1"/>
    <col min="15" max="64" width="12.140625" style="41" bestFit="1" customWidth="1"/>
    <col min="65" max="68" width="12.85546875" style="41" bestFit="1" customWidth="1"/>
    <col min="69" max="72" width="12.28515625" style="41" bestFit="1" customWidth="1"/>
  </cols>
  <sheetData>
    <row r="1" spans="1:72" ht="16.5" thickBot="1" x14ac:dyDescent="0.3">
      <c r="J1" s="222" t="s">
        <v>197</v>
      </c>
      <c r="K1" s="117"/>
      <c r="L1" s="117"/>
      <c r="M1" s="117"/>
      <c r="N1" s="117"/>
      <c r="O1" s="117"/>
      <c r="P1" s="117"/>
    </row>
    <row r="2" spans="1:72" ht="33" thickTop="1" thickBot="1" x14ac:dyDescent="0.45">
      <c r="B2" s="525" t="s">
        <v>74</v>
      </c>
      <c r="C2" s="526"/>
      <c r="D2" s="527"/>
      <c r="E2" s="531" t="s">
        <v>251</v>
      </c>
      <c r="F2" s="532"/>
      <c r="G2" s="257">
        <f>IF(INTRODUCTION!M10="",2015,INTRODUCTION!M10)</f>
        <v>2015</v>
      </c>
      <c r="J2" s="192" t="s">
        <v>198</v>
      </c>
      <c r="K2" s="223" t="s">
        <v>191</v>
      </c>
      <c r="L2" s="223" t="s">
        <v>190</v>
      </c>
      <c r="M2" s="223" t="s">
        <v>189</v>
      </c>
      <c r="N2" s="223" t="s">
        <v>188</v>
      </c>
      <c r="O2" s="224" t="s">
        <v>187</v>
      </c>
      <c r="P2" s="117"/>
    </row>
    <row r="3" spans="1:72" ht="16.5" thickBot="1" x14ac:dyDescent="0.3">
      <c r="J3" s="190" t="s">
        <v>199</v>
      </c>
      <c r="K3" s="187" t="s">
        <v>225</v>
      </c>
      <c r="L3" s="187" t="s">
        <v>226</v>
      </c>
      <c r="M3" s="187" t="s">
        <v>227</v>
      </c>
      <c r="N3" s="187" t="s">
        <v>228</v>
      </c>
      <c r="O3" s="188" t="s">
        <v>229</v>
      </c>
      <c r="P3" s="118"/>
    </row>
    <row r="4" spans="1:72" ht="32.25" customHeight="1" thickBot="1" x14ac:dyDescent="0.3">
      <c r="A4" s="566" t="s">
        <v>233</v>
      </c>
      <c r="B4" s="258"/>
      <c r="C4" s="575" t="s">
        <v>104</v>
      </c>
      <c r="D4" s="576"/>
      <c r="E4" s="576"/>
      <c r="F4" s="576"/>
      <c r="G4" s="576"/>
      <c r="H4" s="577"/>
      <c r="J4" s="191" t="s">
        <v>200</v>
      </c>
      <c r="K4" s="189">
        <v>25</v>
      </c>
      <c r="L4" s="189">
        <v>250</v>
      </c>
      <c r="M4" s="189">
        <v>750</v>
      </c>
      <c r="N4" s="287">
        <v>2250</v>
      </c>
      <c r="O4" s="288">
        <v>6750</v>
      </c>
      <c r="P4" s="186"/>
    </row>
    <row r="5" spans="1:72" s="10" customFormat="1" ht="21.75" thickBot="1" x14ac:dyDescent="0.4">
      <c r="A5" s="567"/>
      <c r="B5" s="258"/>
      <c r="C5" s="605" t="s">
        <v>69</v>
      </c>
      <c r="D5" s="606"/>
      <c r="E5" s="606"/>
      <c r="F5" s="606"/>
      <c r="G5" s="606"/>
      <c r="H5" s="607"/>
      <c r="J5" s="194"/>
      <c r="K5" s="194"/>
      <c r="L5" s="194"/>
      <c r="M5" s="194"/>
      <c r="N5" s="194"/>
      <c r="O5" s="194"/>
      <c r="P5" s="194"/>
    </row>
    <row r="6" spans="1:72" s="196" customFormat="1" ht="24.95" customHeight="1" thickBot="1" x14ac:dyDescent="0.4">
      <c r="A6" s="568"/>
      <c r="B6" s="258"/>
      <c r="C6" s="598" t="s">
        <v>156</v>
      </c>
      <c r="D6" s="599"/>
      <c r="E6" s="599"/>
      <c r="F6" s="599"/>
      <c r="G6" s="599"/>
      <c r="H6" s="600"/>
      <c r="J6" s="194"/>
      <c r="K6" s="194"/>
      <c r="L6" s="194"/>
      <c r="M6" s="194"/>
      <c r="N6" s="194"/>
      <c r="O6" s="194"/>
      <c r="P6" s="194"/>
    </row>
    <row r="7" spans="1:72" s="65" customFormat="1" ht="24.95" customHeight="1" thickBot="1" x14ac:dyDescent="0.3">
      <c r="A7" s="68"/>
      <c r="C7" s="569" t="s">
        <v>187</v>
      </c>
      <c r="D7" s="570"/>
      <c r="E7" s="570"/>
      <c r="F7" s="570"/>
      <c r="G7" s="570"/>
      <c r="H7" s="571"/>
      <c r="J7" s="185"/>
      <c r="K7" s="185"/>
      <c r="L7" s="185"/>
      <c r="M7" s="185"/>
      <c r="N7" s="185"/>
      <c r="O7" s="185"/>
      <c r="P7" s="185"/>
      <c r="BM7" s="154"/>
      <c r="BN7" s="154"/>
      <c r="BO7" s="154"/>
      <c r="BP7" s="154"/>
      <c r="BQ7" s="154"/>
      <c r="BR7" s="154"/>
      <c r="BS7" s="154"/>
      <c r="BT7" s="154"/>
    </row>
    <row r="8" spans="1:72" s="4" customFormat="1" ht="16.5" thickBot="1" x14ac:dyDescent="0.3">
      <c r="A8" s="68"/>
      <c r="B8" s="65"/>
      <c r="C8" s="69"/>
      <c r="D8" s="73">
        <v>2010</v>
      </c>
      <c r="E8" s="74">
        <v>2011</v>
      </c>
      <c r="F8" s="6">
        <v>2012</v>
      </c>
      <c r="G8" s="6">
        <v>2013</v>
      </c>
      <c r="H8" s="6">
        <v>2014</v>
      </c>
      <c r="I8" s="6">
        <v>2015</v>
      </c>
      <c r="J8" s="6">
        <v>2016</v>
      </c>
      <c r="K8" s="6">
        <v>2017</v>
      </c>
      <c r="L8" s="6">
        <v>2018</v>
      </c>
      <c r="M8" s="6">
        <v>2019</v>
      </c>
      <c r="N8" s="6">
        <v>2020</v>
      </c>
      <c r="O8" s="6">
        <v>2021</v>
      </c>
      <c r="P8" s="6">
        <v>2022</v>
      </c>
      <c r="Q8" s="6">
        <v>2023</v>
      </c>
      <c r="R8" s="6">
        <v>2024</v>
      </c>
      <c r="S8" s="6">
        <v>2025</v>
      </c>
      <c r="T8" s="6">
        <v>2026</v>
      </c>
      <c r="U8" s="6">
        <v>2027</v>
      </c>
      <c r="V8" s="6">
        <v>2028</v>
      </c>
      <c r="W8" s="6">
        <v>2029</v>
      </c>
      <c r="X8" s="6">
        <v>2030</v>
      </c>
      <c r="Y8" s="6">
        <v>2031</v>
      </c>
      <c r="Z8" s="6">
        <v>2032</v>
      </c>
      <c r="AA8" s="6">
        <v>2033</v>
      </c>
      <c r="AB8" s="6">
        <v>2034</v>
      </c>
      <c r="AC8" s="6">
        <v>2035</v>
      </c>
      <c r="AD8" s="6">
        <v>2036</v>
      </c>
      <c r="AE8" s="6">
        <v>2037</v>
      </c>
      <c r="AF8" s="6">
        <v>2038</v>
      </c>
      <c r="AG8" s="6">
        <v>2039</v>
      </c>
      <c r="AH8" s="6">
        <v>2040</v>
      </c>
      <c r="AI8" s="6">
        <v>2041</v>
      </c>
      <c r="AJ8" s="6">
        <v>2042</v>
      </c>
      <c r="AK8" s="6">
        <v>2043</v>
      </c>
      <c r="AL8" s="6">
        <v>2044</v>
      </c>
      <c r="AM8" s="6">
        <v>2045</v>
      </c>
      <c r="AN8" s="6">
        <v>2046</v>
      </c>
      <c r="AO8" s="6">
        <v>2047</v>
      </c>
      <c r="AP8" s="6">
        <v>2048</v>
      </c>
      <c r="AQ8" s="6">
        <v>2049</v>
      </c>
      <c r="AR8" s="6">
        <v>2050</v>
      </c>
      <c r="AS8" s="6">
        <v>2051</v>
      </c>
      <c r="AT8" s="6">
        <v>2052</v>
      </c>
      <c r="AU8" s="6">
        <v>2053</v>
      </c>
      <c r="AV8" s="6">
        <v>2054</v>
      </c>
      <c r="AW8" s="6">
        <v>2055</v>
      </c>
      <c r="AX8" s="6">
        <v>2056</v>
      </c>
      <c r="AY8" s="6">
        <v>2057</v>
      </c>
      <c r="AZ8" s="6">
        <v>2058</v>
      </c>
      <c r="BA8" s="6">
        <v>2059</v>
      </c>
      <c r="BB8" s="6">
        <v>2060</v>
      </c>
      <c r="BC8" s="6">
        <v>2061</v>
      </c>
      <c r="BD8" s="6">
        <v>2062</v>
      </c>
      <c r="BE8" s="6">
        <v>2063</v>
      </c>
      <c r="BF8" s="6">
        <v>2064</v>
      </c>
      <c r="BG8" s="6">
        <v>2065</v>
      </c>
      <c r="BH8" s="6">
        <v>2066</v>
      </c>
      <c r="BI8" s="6">
        <v>2067</v>
      </c>
      <c r="BJ8" s="6">
        <v>2068</v>
      </c>
      <c r="BK8" s="6">
        <v>2069</v>
      </c>
      <c r="BL8" s="85">
        <v>2070</v>
      </c>
      <c r="BM8" s="155"/>
      <c r="BN8" s="126"/>
      <c r="BO8" s="126"/>
      <c r="BP8" s="126"/>
      <c r="BQ8" s="126"/>
      <c r="BR8" s="126"/>
      <c r="BS8" s="126"/>
      <c r="BT8" s="126"/>
    </row>
    <row r="9" spans="1:72" s="4" customFormat="1" ht="31.5" x14ac:dyDescent="0.25">
      <c r="A9" s="541" t="s">
        <v>234</v>
      </c>
      <c r="B9" s="543"/>
      <c r="C9" s="27" t="s">
        <v>56</v>
      </c>
      <c r="D9" s="277">
        <f>15.8*Transf2010</f>
        <v>16.540603921505824</v>
      </c>
      <c r="E9" s="278">
        <f>D9*(1+PARAMETRES!F$14)</f>
        <v>16.819864851127864</v>
      </c>
      <c r="F9" s="278">
        <f>E9*(1+PARAMETRES!G$14)</f>
        <v>16.792925565080623</v>
      </c>
      <c r="G9" s="278">
        <f>F9*(1+PARAMETRES!H$14)</f>
        <v>16.806368574049984</v>
      </c>
      <c r="H9" s="278">
        <f>G9*(1+PARAMETRES!I$14)</f>
        <v>16.87804368093455</v>
      </c>
      <c r="I9" s="278">
        <f>H9*(1+PARAMETRES!J$14)</f>
        <v>16.990961942535208</v>
      </c>
      <c r="J9" s="278">
        <f>I9*(1+PARAMETRES!K$14)</f>
        <v>17.130623454052113</v>
      </c>
      <c r="K9" s="278">
        <f>J9*(1+PARAMETRES!L$14)</f>
        <v>17.478061878120446</v>
      </c>
      <c r="L9" s="278">
        <f>K9*(1+PARAMETRES!M$14)</f>
        <v>17.746194437108095</v>
      </c>
      <c r="M9" s="278">
        <f>L9*(1+PARAMETRES!N$14)</f>
        <v>18.032352927309905</v>
      </c>
      <c r="N9" s="278">
        <f>M9*(1+PARAMETRES!O$14)</f>
        <v>16.593233374199631</v>
      </c>
      <c r="O9" s="278">
        <f>N9*(1+PARAMETRES!P$14)</f>
        <v>17.692771105950612</v>
      </c>
      <c r="P9" s="278">
        <f>O9*(1+PARAMETRES!Q$14)</f>
        <v>18.111367790080415</v>
      </c>
      <c r="Q9" s="278">
        <f>P9*(1+PARAMETRES!R$14)</f>
        <v>18.325840393563887</v>
      </c>
      <c r="R9" s="278">
        <f>Q9*(1+PARAMETRES!S$14)</f>
        <v>18.577137051572489</v>
      </c>
      <c r="S9" s="278">
        <f>R9*(1+PARAMETRES!T$14)</f>
        <v>18.856785955122689</v>
      </c>
      <c r="T9" s="278">
        <f>S9*(1+PARAMETRES!U$14)</f>
        <v>19.143187220850216</v>
      </c>
      <c r="U9" s="278">
        <f>T9*(1+PARAMETRES!V$14)</f>
        <v>19.455417137212276</v>
      </c>
      <c r="V9" s="278">
        <f>U9*(1+PARAMETRES!W$14)</f>
        <v>19.54966688765591</v>
      </c>
      <c r="W9" s="278">
        <f>V9*(1+PARAMETRES!X$14)</f>
        <v>19.644462360784832</v>
      </c>
      <c r="X9" s="278">
        <f>W9*(1+PARAMETRES!Y$14)</f>
        <v>19.749506064164635</v>
      </c>
      <c r="Y9" s="278">
        <f>X9*(1+PARAMETRES!Z$14)</f>
        <v>19.862944998296147</v>
      </c>
      <c r="Z9" s="278">
        <f>Y9*(1+PARAMETRES!AA$14)</f>
        <v>19.973021380294934</v>
      </c>
      <c r="AA9" s="278">
        <f>Z9*(1+PARAMETRES!AB$14)</f>
        <v>20.167483943665939</v>
      </c>
      <c r="AB9" s="278">
        <f>AA9*(1+PARAMETRES!AC$14)</f>
        <v>20.371962255791551</v>
      </c>
      <c r="AC9" s="278">
        <f>AB9*(1+PARAMETRES!AD$14)</f>
        <v>20.588837403596742</v>
      </c>
      <c r="AD9" s="278">
        <f>AC9*(1+PARAMETRES!AE$14)</f>
        <v>20.800039810168141</v>
      </c>
      <c r="AE9" s="278">
        <f>AD9*(1+PARAMETRES!AF$14)</f>
        <v>21.005431047205626</v>
      </c>
      <c r="AF9" s="278">
        <f>AE9*(1+PARAMETRES!AG$14)</f>
        <v>21.215324159348334</v>
      </c>
      <c r="AG9" s="278">
        <f>AF9*(1+PARAMETRES!AH$14)</f>
        <v>21.421334036190125</v>
      </c>
      <c r="AH9" s="278">
        <f>AG9*(1+PARAMETRES!AI$14)</f>
        <v>21.612538687971174</v>
      </c>
      <c r="AI9" s="278">
        <f>AH9*(1+PARAMETRES!AJ$14)</f>
        <v>21.797004619431224</v>
      </c>
      <c r="AJ9" s="278">
        <f>AI9*(1+PARAMETRES!AK$14)</f>
        <v>21.978752313097843</v>
      </c>
      <c r="AK9" s="278">
        <f>AJ9*(1+PARAMETRES!AL$14)</f>
        <v>22.161925614330251</v>
      </c>
      <c r="AL9" s="278">
        <f>AK9*(1+PARAMETRES!AM$14)</f>
        <v>22.350800230213697</v>
      </c>
      <c r="AM9" s="278">
        <f>AL9*(1+PARAMETRES!AN$14)</f>
        <v>22.538632507334746</v>
      </c>
      <c r="AN9" s="278">
        <f>AM9*(1+PARAMETRES!AO$14)</f>
        <v>22.711735595631669</v>
      </c>
      <c r="AO9" s="278">
        <f>AN9*(1+PARAMETRES!AP$14)</f>
        <v>22.890108014322848</v>
      </c>
      <c r="AP9" s="278">
        <f>AO9*(1+PARAMETRES!AQ$14)</f>
        <v>23.07613520794191</v>
      </c>
      <c r="AQ9" s="278">
        <f>AP9*(1+PARAMETRES!AR$14)</f>
        <v>23.274594455592108</v>
      </c>
      <c r="AR9" s="278">
        <f>AQ9*(1+PARAMETRES!AS$14)</f>
        <v>23.467194451761056</v>
      </c>
      <c r="AS9" s="278">
        <f>AR9*(1+PARAMETRES!AT$14)</f>
        <v>23.665538465920719</v>
      </c>
      <c r="AT9" s="278">
        <f>AS9*(1+PARAMETRES!AU$14)</f>
        <v>23.876885396437913</v>
      </c>
      <c r="AU9" s="278">
        <f>AT9*(1+PARAMETRES!AV$14)</f>
        <v>24.096757382777554</v>
      </c>
      <c r="AV9" s="278">
        <f>AU9*(1+PARAMETRES!AW$14)</f>
        <v>24.330366118184894</v>
      </c>
      <c r="AW9" s="278">
        <f>AV9*(1+PARAMETRES!AX$14)</f>
        <v>24.575487522884362</v>
      </c>
      <c r="AX9" s="278">
        <f>AW9*(1+PARAMETRES!AY$14)</f>
        <v>24.814990560021979</v>
      </c>
      <c r="AY9" s="278">
        <f>AX9*(1+PARAMETRES!AZ$14)</f>
        <v>25.065786209795384</v>
      </c>
      <c r="AZ9" s="278">
        <f>AY9*(1+PARAMETRES!BA$14)</f>
        <v>25.322828519016031</v>
      </c>
      <c r="BA9" s="278">
        <f>AZ9*(1+PARAMETRES!BB$14)</f>
        <v>25.588423050094658</v>
      </c>
      <c r="BB9" s="278">
        <f>BA9*(1+PARAMETRES!BC$14)</f>
        <v>25.854719927753433</v>
      </c>
      <c r="BC9" s="278">
        <f>BB9*(1+PARAMETRES!BD$14)</f>
        <v>26.118705029054119</v>
      </c>
      <c r="BD9" s="278">
        <f>BC9*(1+PARAMETRES!BE$14)</f>
        <v>26.387726518095999</v>
      </c>
      <c r="BE9" s="278">
        <f>BD9*(1+PARAMETRES!BF$14)</f>
        <v>26.661543606860526</v>
      </c>
      <c r="BF9" s="278">
        <f>BE9*(1+PARAMETRES!BG$14)</f>
        <v>26.93192361428402</v>
      </c>
      <c r="BG9" s="278">
        <f>BF9*(1+PARAMETRES!BH$14)</f>
        <v>27.193058195703465</v>
      </c>
      <c r="BH9" s="278">
        <f>BG9*(1+PARAMETRES!BI$14)</f>
        <v>27.441674669949343</v>
      </c>
      <c r="BI9" s="278">
        <f>BH9*(1+PARAMETRES!BJ$14)</f>
        <v>27.693707738573277</v>
      </c>
      <c r="BJ9" s="278">
        <f>BI9*(1+PARAMETRES!BK$14)</f>
        <v>27.943610035464573</v>
      </c>
      <c r="BK9" s="278">
        <f>BJ9*(1+PARAMETRES!BL$14)</f>
        <v>28.191305023009882</v>
      </c>
      <c r="BL9" s="279">
        <f>BK9*(1+PARAMETRES!BM$14)</f>
        <v>28.428363141942114</v>
      </c>
      <c r="BM9" s="156"/>
      <c r="BN9" s="140"/>
      <c r="BO9" s="140"/>
      <c r="BP9" s="140"/>
      <c r="BQ9" s="140"/>
      <c r="BR9" s="140"/>
      <c r="BS9" s="140"/>
      <c r="BT9" s="140"/>
    </row>
    <row r="10" spans="1:72" s="4" customFormat="1" x14ac:dyDescent="0.25">
      <c r="A10" s="544"/>
      <c r="B10" s="546"/>
      <c r="C10" s="119" t="s">
        <v>38</v>
      </c>
      <c r="D10" s="280">
        <f>20.4*Transf2010</f>
        <v>21.356222784729034</v>
      </c>
      <c r="E10" s="278">
        <f>D10*(1+PARAMETRES!F$14)</f>
        <v>21.716787529304327</v>
      </c>
      <c r="F10" s="278">
        <f>E10*(1+PARAMETRES!G$14)</f>
        <v>21.682005159977507</v>
      </c>
      <c r="G10" s="278">
        <f>F10*(1+PARAMETRES!H$14)</f>
        <v>21.699361956368328</v>
      </c>
      <c r="H10" s="278">
        <f>G10*(1+PARAMETRES!I$14)</f>
        <v>21.791904499434477</v>
      </c>
      <c r="I10" s="278">
        <f>H10*(1+PARAMETRES!J$14)</f>
        <v>21.937697697956846</v>
      </c>
      <c r="J10" s="278">
        <f>I10*(1+PARAMETRES!K$14)</f>
        <v>22.118020155864748</v>
      </c>
      <c r="K10" s="278">
        <f>J10*(1+PARAMETRES!L$14)</f>
        <v>22.566611538839048</v>
      </c>
      <c r="L10" s="278">
        <f>K10*(1+PARAMETRES!M$14)</f>
        <v>22.912808007405378</v>
      </c>
      <c r="M10" s="278">
        <f>L10*(1+PARAMETRES!N$14)</f>
        <v>23.28227846310898</v>
      </c>
      <c r="N10" s="278">
        <f>M10*(1+PARAMETRES!O$14)</f>
        <v>21.424174736308373</v>
      </c>
      <c r="O10" s="278">
        <f>N10*(1+PARAMETRES!P$14)</f>
        <v>22.843831048189383</v>
      </c>
      <c r="P10" s="278">
        <f>O10*(1+PARAMETRES!Q$14)</f>
        <v>23.384297653015203</v>
      </c>
      <c r="Q10" s="278">
        <f>P10*(1+PARAMETRES!R$14)</f>
        <v>23.661211647386271</v>
      </c>
      <c r="R10" s="278">
        <f>Q10*(1+PARAMETRES!S$14)</f>
        <v>23.985670623549279</v>
      </c>
      <c r="S10" s="278">
        <f>R10*(1+PARAMETRES!T$14)</f>
        <v>24.34673629648751</v>
      </c>
      <c r="T10" s="278">
        <f>S10*(1+PARAMETRES!U$14)</f>
        <v>24.716520209199</v>
      </c>
      <c r="U10" s="278">
        <f>T10*(1+PARAMETRES!V$14)</f>
        <v>25.119652506274068</v>
      </c>
      <c r="V10" s="278">
        <f>U10*(1+PARAMETRES!W$14)</f>
        <v>25.241342057479773</v>
      </c>
      <c r="W10" s="278">
        <f>V10*(1+PARAMETRES!X$14)</f>
        <v>25.363736212658885</v>
      </c>
      <c r="X10" s="278">
        <f>W10*(1+PARAMETRES!Y$14)</f>
        <v>25.499362260060657</v>
      </c>
      <c r="Y10" s="278">
        <f>X10*(1+PARAMETRES!Z$14)</f>
        <v>25.645827719319065</v>
      </c>
      <c r="Z10" s="278">
        <f>Y10*(1+PARAMETRES!AA$14)</f>
        <v>25.787951655570666</v>
      </c>
      <c r="AA10" s="278">
        <f>Z10*(1+PARAMETRES!AB$14)</f>
        <v>26.039029901948417</v>
      </c>
      <c r="AB10" s="278">
        <f>AA10*(1+PARAMETRES!AC$14)</f>
        <v>26.303039874566295</v>
      </c>
      <c r="AC10" s="278">
        <f>AB10*(1+PARAMETRES!AD$14)</f>
        <v>26.583055888188188</v>
      </c>
      <c r="AD10" s="278">
        <f>AC10*(1+PARAMETRES!AE$14)</f>
        <v>26.855747603001891</v>
      </c>
      <c r="AE10" s="278">
        <f>AD10*(1+PARAMETRES!AF$14)</f>
        <v>27.120936288797129</v>
      </c>
      <c r="AF10" s="278">
        <f>AE10*(1+PARAMETRES!AG$14)</f>
        <v>27.391937522196574</v>
      </c>
      <c r="AG10" s="278">
        <f>AF10*(1+PARAMETRES!AH$14)</f>
        <v>27.657924958118883</v>
      </c>
      <c r="AH10" s="278">
        <f>AG10*(1+PARAMETRES!AI$14)</f>
        <v>27.904796787000741</v>
      </c>
      <c r="AI10" s="278">
        <f>AH10*(1+PARAMETRES!AJ$14)</f>
        <v>28.14296798964536</v>
      </c>
      <c r="AJ10" s="278">
        <f>AI10*(1+PARAMETRES!AK$14)</f>
        <v>28.377629568809855</v>
      </c>
      <c r="AK10" s="278">
        <f>AJ10*(1+PARAMETRES!AL$14)</f>
        <v>28.614131805844103</v>
      </c>
      <c r="AL10" s="278">
        <f>AK10*(1+PARAMETRES!AM$14)</f>
        <v>28.857995233946777</v>
      </c>
      <c r="AM10" s="278">
        <f>AL10*(1+PARAMETRES!AN$14)</f>
        <v>29.100512857571427</v>
      </c>
      <c r="AN10" s="278">
        <f>AM10*(1+PARAMETRES!AO$14)</f>
        <v>29.324013047524414</v>
      </c>
      <c r="AO10" s="278">
        <f>AN10*(1+PARAMETRES!AP$14)</f>
        <v>29.554316676720621</v>
      </c>
      <c r="AP10" s="278">
        <f>AO10*(1+PARAMETRES!AQ$14)</f>
        <v>29.794503686203459</v>
      </c>
      <c r="AQ10" s="278">
        <f>AP10*(1+PARAMETRES!AR$14)</f>
        <v>30.050742208485993</v>
      </c>
      <c r="AR10" s="278">
        <f>AQ10*(1+PARAMETRES!AS$14)</f>
        <v>30.29941562126109</v>
      </c>
      <c r="AS10" s="278">
        <f>AR10*(1+PARAMETRES!AT$14)</f>
        <v>30.555505361062174</v>
      </c>
      <c r="AT10" s="278">
        <f>AS10*(1+PARAMETRES!AU$14)</f>
        <v>30.828383676413488</v>
      </c>
      <c r="AU10" s="278">
        <f>AT10*(1+PARAMETRES!AV$14)</f>
        <v>31.11226902586467</v>
      </c>
      <c r="AV10" s="278">
        <f>AU10*(1+PARAMETRES!AW$14)</f>
        <v>31.413890431074147</v>
      </c>
      <c r="AW10" s="278">
        <f>AV10*(1+PARAMETRES!AX$14)</f>
        <v>31.730376295369663</v>
      </c>
      <c r="AX10" s="278">
        <f>AW10*(1+PARAMETRES!AY$14)</f>
        <v>32.039608064838482</v>
      </c>
      <c r="AY10" s="278">
        <f>AX10*(1+PARAMETRES!AZ$14)</f>
        <v>32.363420169609206</v>
      </c>
      <c r="AZ10" s="278">
        <f>AY10*(1+PARAMETRES!BA$14)</f>
        <v>32.695297581514346</v>
      </c>
      <c r="BA10" s="278">
        <f>AZ10*(1+PARAMETRES!BB$14)</f>
        <v>33.038217102653839</v>
      </c>
      <c r="BB10" s="278">
        <f>BA10*(1+PARAMETRES!BC$14)</f>
        <v>33.382043451023399</v>
      </c>
      <c r="BC10" s="278">
        <f>BB10*(1+PARAMETRES!BD$14)</f>
        <v>33.722884974221756</v>
      </c>
      <c r="BD10" s="278">
        <f>BC10*(1+PARAMETRES!BE$14)</f>
        <v>34.070229175263165</v>
      </c>
      <c r="BE10" s="278">
        <f>BD10*(1+PARAMETRES!BF$14)</f>
        <v>34.423765163288252</v>
      </c>
      <c r="BF10" s="278">
        <f>BE10*(1+PARAMETRES!BG$14)</f>
        <v>34.772863400721114</v>
      </c>
      <c r="BG10" s="278">
        <f>BF10*(1+PARAMETRES!BH$14)</f>
        <v>35.110024505844954</v>
      </c>
      <c r="BH10" s="278">
        <f>BG10*(1+PARAMETRES!BI$14)</f>
        <v>35.431022991580136</v>
      </c>
      <c r="BI10" s="278">
        <f>BH10*(1+PARAMETRES!BJ$14)</f>
        <v>35.756432776385722</v>
      </c>
      <c r="BJ10" s="278">
        <f>BI10*(1+PARAMETRES!BK$14)</f>
        <v>36.079091438194737</v>
      </c>
      <c r="BK10" s="278">
        <f>BJ10*(1+PARAMETRES!BL$14)</f>
        <v>36.398900156291212</v>
      </c>
      <c r="BL10" s="279">
        <f>BK10*(1+PARAMETRES!BM$14)</f>
        <v>36.704975195925229</v>
      </c>
      <c r="BM10" s="156"/>
      <c r="BN10" s="140"/>
      <c r="BO10" s="140"/>
      <c r="BP10" s="140"/>
      <c r="BQ10" s="140"/>
      <c r="BR10" s="140"/>
      <c r="BS10" s="140"/>
      <c r="BT10" s="140"/>
    </row>
    <row r="11" spans="1:72" s="4" customFormat="1" x14ac:dyDescent="0.25">
      <c r="A11" s="544"/>
      <c r="B11" s="546"/>
      <c r="C11" s="119" t="s">
        <v>39</v>
      </c>
      <c r="D11" s="280">
        <f>4.5*Transf2010</f>
        <v>4.7109314966314049</v>
      </c>
      <c r="E11" s="278">
        <f>D11*(1+PARAMETRES!F$14)</f>
        <v>4.7904678373465428</v>
      </c>
      <c r="F11" s="278">
        <f>E11*(1+PARAMETRES!G$14)</f>
        <v>4.7827952558773914</v>
      </c>
      <c r="G11" s="278">
        <f>F11*(1+PARAMETRES!H$14)</f>
        <v>4.7866239609636017</v>
      </c>
      <c r="H11" s="278">
        <f>G11*(1+PARAMETRES!I$14)</f>
        <v>4.8070377572281933</v>
      </c>
      <c r="I11" s="278">
        <f>H11*(1+PARAMETRES!J$14)</f>
        <v>4.8391980216081274</v>
      </c>
      <c r="J11" s="278">
        <f>I11*(1+PARAMETRES!K$14)</f>
        <v>4.8789750343819289</v>
      </c>
      <c r="K11" s="278">
        <f>J11*(1+PARAMETRES!L$14)</f>
        <v>4.9779290159203775</v>
      </c>
      <c r="L11" s="278">
        <f>K11*(1+PARAMETRES!M$14)</f>
        <v>5.0542958839864793</v>
      </c>
      <c r="M11" s="278">
        <f>L11*(1+PARAMETRES!N$14)</f>
        <v>5.1357967198034506</v>
      </c>
      <c r="N11" s="278">
        <f>M11*(1+PARAMETRES!O$14)</f>
        <v>4.7259208977150813</v>
      </c>
      <c r="O11" s="278">
        <f>N11*(1+PARAMETRES!P$14)</f>
        <v>5.0390803782770686</v>
      </c>
      <c r="P11" s="278">
        <f>O11*(1+PARAMETRES!Q$14)</f>
        <v>5.1583009528709995</v>
      </c>
      <c r="Q11" s="278">
        <f>P11*(1+PARAMETRES!R$14)</f>
        <v>5.2193849222175581</v>
      </c>
      <c r="R11" s="278">
        <f>Q11*(1+PARAMETRES!S$14)</f>
        <v>5.2909567551946921</v>
      </c>
      <c r="S11" s="278">
        <f>R11*(1+PARAMETRES!T$14)</f>
        <v>5.3706035948134199</v>
      </c>
      <c r="T11" s="278">
        <f>S11*(1+PARAMETRES!U$14)</f>
        <v>5.4521735755586018</v>
      </c>
      <c r="U11" s="278">
        <f>T11*(1+PARAMETRES!V$14)</f>
        <v>5.5410998175604549</v>
      </c>
      <c r="V11" s="278">
        <f>U11*(1+PARAMETRES!W$14)</f>
        <v>5.5679431009146549</v>
      </c>
      <c r="W11" s="278">
        <f>V11*(1+PARAMETRES!X$14)</f>
        <v>5.5949418116159304</v>
      </c>
      <c r="X11" s="278">
        <f>W11*(1+PARAMETRES!Y$14)</f>
        <v>5.6248593220722034</v>
      </c>
      <c r="Y11" s="278">
        <f>X11*(1+PARAMETRES!Z$14)</f>
        <v>5.6571678792615581</v>
      </c>
      <c r="Z11" s="278">
        <f>Y11*(1+PARAMETRES!AA$14)</f>
        <v>5.6885187475523518</v>
      </c>
      <c r="AA11" s="278">
        <f>Z11*(1+PARAMETRES!AB$14)</f>
        <v>5.7439036548415618</v>
      </c>
      <c r="AB11" s="278">
        <f>AA11*(1+PARAMETRES!AC$14)</f>
        <v>5.8021411488013879</v>
      </c>
      <c r="AC11" s="278">
        <f>AB11*(1+PARAMETRES!AD$14)</f>
        <v>5.8639093871003345</v>
      </c>
      <c r="AD11" s="278">
        <f>AC11*(1+PARAMETRES!AE$14)</f>
        <v>5.9240619712504161</v>
      </c>
      <c r="AE11" s="278">
        <f>AD11*(1+PARAMETRES!AF$14)</f>
        <v>5.9825594754699534</v>
      </c>
      <c r="AF11" s="278">
        <f>AE11*(1+PARAMETRES!AG$14)</f>
        <v>6.0423391593080664</v>
      </c>
      <c r="AG11" s="278">
        <f>AF11*(1+PARAMETRES!AH$14)</f>
        <v>6.1010128584085761</v>
      </c>
      <c r="AH11" s="278">
        <f>AG11*(1+PARAMETRES!AI$14)</f>
        <v>6.155469879485457</v>
      </c>
      <c r="AI11" s="278">
        <f>AH11*(1+PARAMETRES!AJ$14)</f>
        <v>6.2080076447747112</v>
      </c>
      <c r="AJ11" s="278">
        <f>AI11*(1+PARAMETRES!AK$14)</f>
        <v>6.2597712284139373</v>
      </c>
      <c r="AK11" s="278">
        <f>AJ11*(1+PARAMETRES!AL$14)</f>
        <v>6.3119408395244339</v>
      </c>
      <c r="AL11" s="278">
        <f>AK11*(1+PARAMETRES!AM$14)</f>
        <v>6.3657342427823771</v>
      </c>
      <c r="AM11" s="278">
        <f>AL11*(1+PARAMETRES!AN$14)</f>
        <v>6.4192307774054616</v>
      </c>
      <c r="AN11" s="278">
        <f>AM11*(1+PARAMETRES!AO$14)</f>
        <v>6.4685322898950908</v>
      </c>
      <c r="AO11" s="278">
        <f>AN11*(1+PARAMETRES!AP$14)</f>
        <v>6.5193345610413127</v>
      </c>
      <c r="AP11" s="278">
        <f>AO11*(1+PARAMETRES!AQ$14)</f>
        <v>6.5723169896037037</v>
      </c>
      <c r="AQ11" s="278">
        <f>AP11*(1+PARAMETRES!AR$14)</f>
        <v>6.6288401930483802</v>
      </c>
      <c r="AR11" s="278">
        <f>AQ11*(1+PARAMETRES!AS$14)</f>
        <v>6.6836946223370051</v>
      </c>
      <c r="AS11" s="278">
        <f>AR11*(1+PARAMETRES!AT$14)</f>
        <v>6.7401850061166559</v>
      </c>
      <c r="AT11" s="278">
        <f>AS11*(1+PARAMETRES!AU$14)</f>
        <v>6.8003787521500341</v>
      </c>
      <c r="AU11" s="278">
        <f>AT11*(1+PARAMETRES!AV$14)</f>
        <v>6.8630005204113242</v>
      </c>
      <c r="AV11" s="278">
        <f>AU11*(1+PARAMETRES!AW$14)</f>
        <v>6.9295346539134153</v>
      </c>
      <c r="AW11" s="278">
        <f>AV11*(1+PARAMETRES!AX$14)</f>
        <v>6.9993477122138961</v>
      </c>
      <c r="AX11" s="278">
        <f>AW11*(1+PARAMETRES!AY$14)</f>
        <v>7.0675606025379007</v>
      </c>
      <c r="AY11" s="278">
        <f>AX11*(1+PARAMETRES!AZ$14)</f>
        <v>7.1389897432961487</v>
      </c>
      <c r="AZ11" s="278">
        <f>AY11*(1+PARAMETRES!BA$14)</f>
        <v>7.2121979959222831</v>
      </c>
      <c r="BA11" s="278">
        <f>AZ11*(1+PARAMETRES!BB$14)</f>
        <v>7.2878420079383472</v>
      </c>
      <c r="BB11" s="278">
        <f>BA11*(1+PARAMETRES!BC$14)</f>
        <v>7.363686055372809</v>
      </c>
      <c r="BC11" s="278">
        <f>BB11*(1+PARAMETRES!BD$14)</f>
        <v>7.4388716854900929</v>
      </c>
      <c r="BD11" s="278">
        <f>BC11*(1+PARAMETRES!BE$14)</f>
        <v>7.5154917298374633</v>
      </c>
      <c r="BE11" s="278">
        <f>BD11*(1+PARAMETRES!BF$14)</f>
        <v>7.593477609548879</v>
      </c>
      <c r="BF11" s="278">
        <f>BE11*(1+PARAMETRES!BG$14)</f>
        <v>7.6704845736884817</v>
      </c>
      <c r="BG11" s="278">
        <f>BF11*(1+PARAMETRES!BH$14)</f>
        <v>7.7448583468775638</v>
      </c>
      <c r="BH11" s="278">
        <f>BG11*(1+PARAMETRES!BI$14)</f>
        <v>7.8156668363779724</v>
      </c>
      <c r="BI11" s="278">
        <f>BH11*(1+PARAMETRES!BJ$14)</f>
        <v>7.8874484065556745</v>
      </c>
      <c r="BJ11" s="278">
        <f>BI11*(1+PARAMETRES!BK$14)</f>
        <v>7.958623111366486</v>
      </c>
      <c r="BK11" s="278">
        <f>BJ11*(1+PARAMETRES!BL$14)</f>
        <v>8.0291691521230604</v>
      </c>
      <c r="BL11" s="279">
        <f>BK11*(1+PARAMETRES!BM$14)</f>
        <v>8.0966857049835053</v>
      </c>
      <c r="BM11" s="156"/>
      <c r="BN11" s="140"/>
      <c r="BO11" s="140"/>
      <c r="BP11" s="140"/>
      <c r="BQ11" s="140"/>
      <c r="BR11" s="140"/>
      <c r="BS11" s="140"/>
      <c r="BT11" s="140"/>
    </row>
    <row r="12" spans="1:72" s="4" customFormat="1" x14ac:dyDescent="0.25">
      <c r="A12" s="544"/>
      <c r="B12" s="546"/>
      <c r="C12" s="119" t="s">
        <v>40</v>
      </c>
      <c r="D12" s="280">
        <f>3.6*Transf2010</f>
        <v>3.7687451973051238</v>
      </c>
      <c r="E12" s="278">
        <f>D12*(1+PARAMETRES!F$14)</f>
        <v>3.8323742698772345</v>
      </c>
      <c r="F12" s="278">
        <f>E12*(1+PARAMETRES!G$14)</f>
        <v>3.8262362047019134</v>
      </c>
      <c r="G12" s="278">
        <f>F12*(1+PARAMETRES!H$14)</f>
        <v>3.8292991687708819</v>
      </c>
      <c r="H12" s="278">
        <f>G12*(1+PARAMETRES!I$14)</f>
        <v>3.8456302057825553</v>
      </c>
      <c r="I12" s="278">
        <f>H12*(1+PARAMETRES!J$14)</f>
        <v>3.8713584172865025</v>
      </c>
      <c r="J12" s="278">
        <f>I12*(1+PARAMETRES!K$14)</f>
        <v>3.9031800275055439</v>
      </c>
      <c r="K12" s="278">
        <f>J12*(1+PARAMETRES!L$14)</f>
        <v>3.982343212736303</v>
      </c>
      <c r="L12" s="278">
        <f>K12*(1+PARAMETRES!M$14)</f>
        <v>4.0434367071891844</v>
      </c>
      <c r="M12" s="278">
        <f>L12*(1+PARAMETRES!N$14)</f>
        <v>4.1086373758427612</v>
      </c>
      <c r="N12" s="278">
        <f>M12*(1+PARAMETRES!O$14)</f>
        <v>3.7807367181720659</v>
      </c>
      <c r="O12" s="278">
        <f>N12*(1+PARAMETRES!P$14)</f>
        <v>4.0312643026216559</v>
      </c>
      <c r="P12" s="278">
        <f>O12*(1+PARAMETRES!Q$14)</f>
        <v>4.1266407622968009</v>
      </c>
      <c r="Q12" s="278">
        <f>P12*(1+PARAMETRES!R$14)</f>
        <v>4.1755079377740483</v>
      </c>
      <c r="R12" s="278">
        <f>Q12*(1+PARAMETRES!S$14)</f>
        <v>4.2327654041557556</v>
      </c>
      <c r="S12" s="278">
        <f>R12*(1+PARAMETRES!T$14)</f>
        <v>4.2964828758507378</v>
      </c>
      <c r="T12" s="278">
        <f>S12*(1+PARAMETRES!U$14)</f>
        <v>4.3617388604468834</v>
      </c>
      <c r="U12" s="278">
        <f>T12*(1+PARAMETRES!V$14)</f>
        <v>4.432879854048366</v>
      </c>
      <c r="V12" s="278">
        <f>U12*(1+PARAMETRES!W$14)</f>
        <v>4.4543544807317259</v>
      </c>
      <c r="W12" s="278">
        <f>V12*(1+PARAMETRES!X$14)</f>
        <v>4.4759534492927457</v>
      </c>
      <c r="X12" s="278">
        <f>W12*(1+PARAMETRES!Y$14)</f>
        <v>4.4998874576577643</v>
      </c>
      <c r="Y12" s="278">
        <f>X12*(1+PARAMETRES!Z$14)</f>
        <v>4.5257343034092479</v>
      </c>
      <c r="Z12" s="278">
        <f>Y12*(1+PARAMETRES!AA$14)</f>
        <v>4.5508149980418828</v>
      </c>
      <c r="AA12" s="278">
        <f>Z12*(1+PARAMETRES!AB$14)</f>
        <v>4.5951229238732507</v>
      </c>
      <c r="AB12" s="278">
        <f>AA12*(1+PARAMETRES!AC$14)</f>
        <v>4.6417129190411117</v>
      </c>
      <c r="AC12" s="278">
        <f>AB12*(1+PARAMETRES!AD$14)</f>
        <v>4.6911275096802694</v>
      </c>
      <c r="AD12" s="278">
        <f>AC12*(1+PARAMETRES!AE$14)</f>
        <v>4.7392495770003347</v>
      </c>
      <c r="AE12" s="278">
        <f>AD12*(1+PARAMETRES!AF$14)</f>
        <v>4.786047580375965</v>
      </c>
      <c r="AF12" s="278">
        <f>AE12*(1+PARAMETRES!AG$14)</f>
        <v>4.8338713274464551</v>
      </c>
      <c r="AG12" s="278">
        <f>AF12*(1+PARAMETRES!AH$14)</f>
        <v>4.880810286726863</v>
      </c>
      <c r="AH12" s="278">
        <f>AG12*(1+PARAMETRES!AI$14)</f>
        <v>4.9243759035883672</v>
      </c>
      <c r="AI12" s="278">
        <f>AH12*(1+PARAMETRES!AJ$14)</f>
        <v>4.9664061158197708</v>
      </c>
      <c r="AJ12" s="278">
        <f>AI12*(1+PARAMETRES!AK$14)</f>
        <v>5.0078169827311516</v>
      </c>
      <c r="AK12" s="278">
        <f>AJ12*(1+PARAMETRES!AL$14)</f>
        <v>5.0495526716195487</v>
      </c>
      <c r="AL12" s="278">
        <f>AK12*(1+PARAMETRES!AM$14)</f>
        <v>5.0925873942259035</v>
      </c>
      <c r="AM12" s="278">
        <f>AL12*(1+PARAMETRES!AN$14)</f>
        <v>5.1353846219243708</v>
      </c>
      <c r="AN12" s="278">
        <f>AM12*(1+PARAMETRES!AO$14)</f>
        <v>5.1748258319160749</v>
      </c>
      <c r="AO12" s="278">
        <f>AN12*(1+PARAMETRES!AP$14)</f>
        <v>5.2154676488330525</v>
      </c>
      <c r="AP12" s="278">
        <f>AO12*(1+PARAMETRES!AQ$14)</f>
        <v>5.2578535916829647</v>
      </c>
      <c r="AQ12" s="278">
        <f>AP12*(1+PARAMETRES!AR$14)</f>
        <v>5.3030721544387056</v>
      </c>
      <c r="AR12" s="278">
        <f>AQ12*(1+PARAMETRES!AS$14)</f>
        <v>5.3469556978696051</v>
      </c>
      <c r="AS12" s="278">
        <f>AR12*(1+PARAMETRES!AT$14)</f>
        <v>5.3921480048933255</v>
      </c>
      <c r="AT12" s="278">
        <f>AS12*(1+PARAMETRES!AU$14)</f>
        <v>5.4403030017200278</v>
      </c>
      <c r="AU12" s="278">
        <f>AT12*(1+PARAMETRES!AV$14)</f>
        <v>5.4904004163290594</v>
      </c>
      <c r="AV12" s="278">
        <f>AU12*(1+PARAMETRES!AW$14)</f>
        <v>5.543627723130732</v>
      </c>
      <c r="AW12" s="278">
        <f>AV12*(1+PARAMETRES!AX$14)</f>
        <v>5.5994781697711167</v>
      </c>
      <c r="AX12" s="278">
        <f>AW12*(1+PARAMETRES!AY$14)</f>
        <v>5.6540484820303201</v>
      </c>
      <c r="AY12" s="278">
        <f>AX12*(1+PARAMETRES!AZ$14)</f>
        <v>5.7111917946369184</v>
      </c>
      <c r="AZ12" s="278">
        <f>AY12*(1+PARAMETRES!BA$14)</f>
        <v>5.7697583967378261</v>
      </c>
      <c r="BA12" s="278">
        <f>AZ12*(1+PARAMETRES!BB$14)</f>
        <v>5.8302736063506773</v>
      </c>
      <c r="BB12" s="278">
        <f>BA12*(1+PARAMETRES!BC$14)</f>
        <v>5.8909488442982463</v>
      </c>
      <c r="BC12" s="278">
        <f>BB12*(1+PARAMETRES!BD$14)</f>
        <v>5.9510973483920742</v>
      </c>
      <c r="BD12" s="278">
        <f>BC12*(1+PARAMETRES!BE$14)</f>
        <v>6.0123933838699708</v>
      </c>
      <c r="BE12" s="278">
        <f>BD12*(1+PARAMETRES!BF$14)</f>
        <v>6.074782087639103</v>
      </c>
      <c r="BF12" s="278">
        <f>BE12*(1+PARAMETRES!BG$14)</f>
        <v>6.1363876589507846</v>
      </c>
      <c r="BG12" s="278">
        <f>BF12*(1+PARAMETRES!BH$14)</f>
        <v>6.1958866775020507</v>
      </c>
      <c r="BH12" s="278">
        <f>BG12*(1+PARAMETRES!BI$14)</f>
        <v>6.2525334691023771</v>
      </c>
      <c r="BI12" s="278">
        <f>BH12*(1+PARAMETRES!BJ$14)</f>
        <v>6.309958725244539</v>
      </c>
      <c r="BJ12" s="278">
        <f>BI12*(1+PARAMETRES!BK$14)</f>
        <v>6.3668984890931881</v>
      </c>
      <c r="BK12" s="278">
        <f>BJ12*(1+PARAMETRES!BL$14)</f>
        <v>6.4233353216984481</v>
      </c>
      <c r="BL12" s="279">
        <f>BK12*(1+PARAMETRES!BM$14)</f>
        <v>6.4773485639868049</v>
      </c>
      <c r="BM12" s="156"/>
      <c r="BN12" s="140"/>
      <c r="BO12" s="140"/>
      <c r="BP12" s="140"/>
      <c r="BQ12" s="140"/>
      <c r="BR12" s="140"/>
      <c r="BS12" s="140"/>
      <c r="BT12" s="140"/>
    </row>
    <row r="13" spans="1:72" s="4" customFormat="1" ht="32.25" thickBot="1" x14ac:dyDescent="0.3">
      <c r="A13" s="547"/>
      <c r="B13" s="549"/>
      <c r="C13" s="119" t="s">
        <v>57</v>
      </c>
      <c r="D13" s="280">
        <f>32.3*Transf2010</f>
        <v>33.814019409154305</v>
      </c>
      <c r="E13" s="278">
        <f>D13*(1+PARAMETRES!F$14)</f>
        <v>34.384913588065189</v>
      </c>
      <c r="F13" s="278">
        <f>E13*(1+PARAMETRES!G$14)</f>
        <v>34.329841503297722</v>
      </c>
      <c r="G13" s="278">
        <f>F13*(1+PARAMETRES!H$14)</f>
        <v>34.35732309758319</v>
      </c>
      <c r="H13" s="278">
        <f>G13*(1+PARAMETRES!I$14)</f>
        <v>34.503848790771258</v>
      </c>
      <c r="I13" s="278">
        <f>H13*(1+PARAMETRES!J$14)</f>
        <v>34.73468802176501</v>
      </c>
      <c r="J13" s="278">
        <f>I13*(1+PARAMETRES!K$14)</f>
        <v>35.020198580119185</v>
      </c>
      <c r="K13" s="278">
        <f>J13*(1+PARAMETRES!L$14)</f>
        <v>35.730468269828499</v>
      </c>
      <c r="L13" s="278">
        <f>K13*(1+PARAMETRES!M$14)</f>
        <v>36.278612678391852</v>
      </c>
      <c r="M13" s="278">
        <f>L13*(1+PARAMETRES!N$14)</f>
        <v>36.863607566589224</v>
      </c>
      <c r="N13" s="278">
        <f>M13*(1+PARAMETRES!O$14)</f>
        <v>33.921609999154931</v>
      </c>
      <c r="O13" s="278">
        <f>N13*(1+PARAMETRES!P$14)</f>
        <v>36.169399159633201</v>
      </c>
      <c r="P13" s="278">
        <f>O13*(1+PARAMETRES!Q$14)</f>
        <v>37.025137950607416</v>
      </c>
      <c r="Q13" s="278">
        <f>P13*(1+PARAMETRES!R$14)</f>
        <v>37.463585108361606</v>
      </c>
      <c r="R13" s="278">
        <f>Q13*(1+PARAMETRES!S$14)</f>
        <v>37.977311820619697</v>
      </c>
      <c r="S13" s="278">
        <f>R13*(1+PARAMETRES!T$14)</f>
        <v>38.54899913610523</v>
      </c>
      <c r="T13" s="278">
        <f>S13*(1+PARAMETRES!U$14)</f>
        <v>39.13449033123176</v>
      </c>
      <c r="U13" s="278">
        <f>T13*(1+PARAMETRES!V$14)</f>
        <v>39.772783134933952</v>
      </c>
      <c r="V13" s="278">
        <f>U13*(1+PARAMETRES!W$14)</f>
        <v>39.965458257676318</v>
      </c>
      <c r="W13" s="278">
        <f>V13*(1+PARAMETRES!X$14)</f>
        <v>40.15924900337658</v>
      </c>
      <c r="X13" s="278">
        <f>W13*(1+PARAMETRES!Y$14)</f>
        <v>40.373990245096053</v>
      </c>
      <c r="Y13" s="278">
        <f>X13*(1+PARAMETRES!Z$14)</f>
        <v>40.605893888921862</v>
      </c>
      <c r="Z13" s="278">
        <f>Y13*(1+PARAMETRES!AA$14)</f>
        <v>40.830923454653558</v>
      </c>
      <c r="AA13" s="278">
        <f>Z13*(1+PARAMETRES!AB$14)</f>
        <v>41.228464011418332</v>
      </c>
      <c r="AB13" s="278">
        <f>AA13*(1+PARAMETRES!AC$14)</f>
        <v>41.646479801396637</v>
      </c>
      <c r="AC13" s="278">
        <f>AB13*(1+PARAMETRES!AD$14)</f>
        <v>42.089838489631298</v>
      </c>
      <c r="AD13" s="278">
        <f>AC13*(1+PARAMETRES!AE$14)</f>
        <v>42.521600371419659</v>
      </c>
      <c r="AE13" s="278">
        <f>AD13*(1+PARAMETRES!AF$14)</f>
        <v>42.941482457262119</v>
      </c>
      <c r="AF13" s="278">
        <f>AE13*(1+PARAMETRES!AG$14)</f>
        <v>43.370567743477906</v>
      </c>
      <c r="AG13" s="278">
        <f>AF13*(1+PARAMETRES!AH$14)</f>
        <v>43.79171451702156</v>
      </c>
      <c r="AH13" s="278">
        <f>AG13*(1+PARAMETRES!AI$14)</f>
        <v>44.182594912751171</v>
      </c>
      <c r="AI13" s="278">
        <f>AH13*(1+PARAMETRES!AJ$14)</f>
        <v>44.559699316938485</v>
      </c>
      <c r="AJ13" s="278">
        <f>AI13*(1+PARAMETRES!AK$14)</f>
        <v>44.931246817282265</v>
      </c>
      <c r="AK13" s="278">
        <f>AJ13*(1+PARAMETRES!AL$14)</f>
        <v>45.305708692586492</v>
      </c>
      <c r="AL13" s="278">
        <f>AK13*(1+PARAMETRES!AM$14)</f>
        <v>45.691825787082394</v>
      </c>
      <c r="AM13" s="278">
        <f>AL13*(1+PARAMETRES!AN$14)</f>
        <v>46.075812024488087</v>
      </c>
      <c r="AN13" s="278">
        <f>AM13*(1+PARAMETRES!AO$14)</f>
        <v>46.429687325246981</v>
      </c>
      <c r="AO13" s="278">
        <f>AN13*(1+PARAMETRES!AP$14)</f>
        <v>46.794334738140975</v>
      </c>
      <c r="AP13" s="278">
        <f>AO13*(1+PARAMETRES!AQ$14)</f>
        <v>47.174630836488802</v>
      </c>
      <c r="AQ13" s="278">
        <f>AP13*(1+PARAMETRES!AR$14)</f>
        <v>47.58034183010281</v>
      </c>
      <c r="AR13" s="278">
        <f>AQ13*(1+PARAMETRES!AS$14)</f>
        <v>47.974074733663379</v>
      </c>
      <c r="AS13" s="278">
        <f>AR13*(1+PARAMETRES!AT$14)</f>
        <v>48.379550155015096</v>
      </c>
      <c r="AT13" s="278">
        <f>AS13*(1+PARAMETRES!AU$14)</f>
        <v>48.811607487654676</v>
      </c>
      <c r="AU13" s="278">
        <f>AT13*(1+PARAMETRES!AV$14)</f>
        <v>49.261092624285716</v>
      </c>
      <c r="AV13" s="278">
        <f>AU13*(1+PARAMETRES!AW$14)</f>
        <v>49.738659849200722</v>
      </c>
      <c r="AW13" s="278">
        <f>AV13*(1+PARAMETRES!AX$14)</f>
        <v>50.239762467668619</v>
      </c>
      <c r="AX13" s="278">
        <f>AW13*(1+PARAMETRES!AY$14)</f>
        <v>50.729379435994254</v>
      </c>
      <c r="AY13" s="278">
        <f>AX13*(1+PARAMETRES!AZ$14)</f>
        <v>51.242081935214564</v>
      </c>
      <c r="AZ13" s="278">
        <f>AY13*(1+PARAMETRES!BA$14)</f>
        <v>51.767554504064371</v>
      </c>
      <c r="BA13" s="278">
        <f>AZ13*(1+PARAMETRES!BB$14)</f>
        <v>52.31051041253523</v>
      </c>
      <c r="BB13" s="278">
        <f>BA13*(1+PARAMETRES!BC$14)</f>
        <v>52.854902130787032</v>
      </c>
      <c r="BC13" s="278">
        <f>BB13*(1+PARAMETRES!BD$14)</f>
        <v>53.394567875851095</v>
      </c>
      <c r="BD13" s="278">
        <f>BC13*(1+PARAMETRES!BE$14)</f>
        <v>53.944529527499995</v>
      </c>
      <c r="BE13" s="278">
        <f>BD13*(1+PARAMETRES!BF$14)</f>
        <v>54.50429484187304</v>
      </c>
      <c r="BF13" s="278">
        <f>BE13*(1+PARAMETRES!BG$14)</f>
        <v>55.057033717808409</v>
      </c>
      <c r="BG13" s="278">
        <f>BF13*(1+PARAMETRES!BH$14)</f>
        <v>55.590872134254489</v>
      </c>
      <c r="BH13" s="278">
        <f>BG13*(1+PARAMETRES!BI$14)</f>
        <v>56.099119736668534</v>
      </c>
      <c r="BI13" s="278">
        <f>BH13*(1+PARAMETRES!BJ$14)</f>
        <v>56.61435189594404</v>
      </c>
      <c r="BJ13" s="278">
        <f>BI13*(1+PARAMETRES!BK$14)</f>
        <v>57.125228110474978</v>
      </c>
      <c r="BK13" s="278">
        <f>BJ13*(1+PARAMETRES!BL$14)</f>
        <v>57.631591914127725</v>
      </c>
      <c r="BL13" s="279">
        <f>BK13*(1+PARAMETRES!BM$14)</f>
        <v>58.11621072688159</v>
      </c>
      <c r="BM13" s="156"/>
      <c r="BN13" s="140"/>
      <c r="BO13" s="140"/>
      <c r="BP13" s="140"/>
      <c r="BQ13" s="140"/>
      <c r="BR13" s="140"/>
      <c r="BS13" s="140"/>
      <c r="BT13" s="140"/>
    </row>
    <row r="14" spans="1:72" s="4" customFormat="1" x14ac:dyDescent="0.25">
      <c r="B14" s="65"/>
      <c r="C14" s="119" t="s">
        <v>41</v>
      </c>
      <c r="D14" s="280">
        <f>33.7*Transf2010</f>
        <v>35.279642541439635</v>
      </c>
      <c r="E14" s="278">
        <f>D14*(1+PARAMETRES!F$14)</f>
        <v>35.875281359684116</v>
      </c>
      <c r="F14" s="278">
        <f>E14*(1+PARAMETRES!G$14)</f>
        <v>35.817822249570696</v>
      </c>
      <c r="G14" s="278">
        <f>F14*(1+PARAMETRES!H$14)</f>
        <v>35.846494996549652</v>
      </c>
      <c r="H14" s="278">
        <f>G14*(1+PARAMETRES!I$14)</f>
        <v>35.999371648575597</v>
      </c>
      <c r="I14" s="278">
        <f>H14*(1+PARAMETRES!J$14)</f>
        <v>36.240216295154212</v>
      </c>
      <c r="J14" s="278">
        <f>I14*(1+PARAMETRES!K$14)</f>
        <v>36.538101924149132</v>
      </c>
      <c r="K14" s="278">
        <f>J14*(1+PARAMETRES!L$14)</f>
        <v>37.279157297003735</v>
      </c>
      <c r="L14" s="278">
        <f>K14*(1+PARAMETRES!M$14)</f>
        <v>37.851060286743213</v>
      </c>
      <c r="M14" s="278">
        <f>L14*(1+PARAMETRES!N$14)</f>
        <v>38.461410990528087</v>
      </c>
      <c r="N14" s="278">
        <f>M14*(1+PARAMETRES!O$14)</f>
        <v>35.391896500666299</v>
      </c>
      <c r="O14" s="278">
        <f>N14*(1+PARAMETRES!P$14)</f>
        <v>37.737113055097183</v>
      </c>
      <c r="P14" s="278">
        <f>O14*(1+PARAMETRES!Q$14)</f>
        <v>38.629942691500624</v>
      </c>
      <c r="Q14" s="278">
        <f>P14*(1+PARAMETRES!R$14)</f>
        <v>39.0873937508293</v>
      </c>
      <c r="R14" s="278">
        <f>Q14*(1+PARAMETRES!S$14)</f>
        <v>39.62338725556917</v>
      </c>
      <c r="S14" s="278">
        <f>R14*(1+PARAMETRES!T$14)</f>
        <v>40.219853587824979</v>
      </c>
      <c r="T14" s="278">
        <f>S14*(1+PARAMETRES!U$14)</f>
        <v>40.830722110294452</v>
      </c>
      <c r="U14" s="278">
        <f>T14*(1+PARAMETRES!V$14)</f>
        <v>41.496680855952775</v>
      </c>
      <c r="V14" s="278">
        <f>U14*(1+PARAMETRES!W$14)</f>
        <v>41.697707222405334</v>
      </c>
      <c r="W14" s="278">
        <f>V14*(1+PARAMETRES!X$14)</f>
        <v>41.89989756699044</v>
      </c>
      <c r="X14" s="278">
        <f>W14*(1+PARAMETRES!Y$14)</f>
        <v>42.123946478629641</v>
      </c>
      <c r="Y14" s="278">
        <f>X14*(1+PARAMETRES!Z$14)</f>
        <v>42.365901673581028</v>
      </c>
      <c r="Z14" s="278">
        <f>Y14*(1+PARAMETRES!AA$14)</f>
        <v>42.600684842780971</v>
      </c>
      <c r="AA14" s="278">
        <f>Z14*(1+PARAMETRES!AB$14)</f>
        <v>43.015456259591275</v>
      </c>
      <c r="AB14" s="278">
        <f>AA14*(1+PARAMETRES!AC$14)</f>
        <v>43.451590381023749</v>
      </c>
      <c r="AC14" s="278">
        <f>AB14*(1+PARAMETRES!AD$14)</f>
        <v>43.914165854506969</v>
      </c>
      <c r="AD14" s="278">
        <f>AC14*(1+PARAMETRES!AE$14)</f>
        <v>44.364641873586471</v>
      </c>
      <c r="AE14" s="278">
        <f>AD14*(1+PARAMETRES!AF$14)</f>
        <v>44.802723182963895</v>
      </c>
      <c r="AF14" s="278">
        <f>AE14*(1+PARAMETRES!AG$14)</f>
        <v>45.250406593040431</v>
      </c>
      <c r="AG14" s="278">
        <f>AF14*(1+PARAMETRES!AH$14)</f>
        <v>45.689807406304247</v>
      </c>
      <c r="AH14" s="278">
        <f>AG14*(1+PARAMETRES!AI$14)</f>
        <v>46.097629986368887</v>
      </c>
      <c r="AI14" s="278">
        <f>AH14*(1+PARAMETRES!AJ$14)</f>
        <v>46.491079473090636</v>
      </c>
      <c r="AJ14" s="278">
        <f>AI14*(1+PARAMETRES!AK$14)</f>
        <v>46.878731199455508</v>
      </c>
      <c r="AK14" s="278">
        <f>AJ14*(1+PARAMETRES!AL$14)</f>
        <v>47.269423620438559</v>
      </c>
      <c r="AL14" s="278">
        <f>AK14*(1+PARAMETRES!AM$14)</f>
        <v>47.672276440392487</v>
      </c>
      <c r="AM14" s="278">
        <f>AL14*(1+PARAMETRES!AN$14)</f>
        <v>48.072906044125361</v>
      </c>
      <c r="AN14" s="278">
        <f>AM14*(1+PARAMETRES!AO$14)</f>
        <v>48.442119593214365</v>
      </c>
      <c r="AO14" s="278">
        <f>AN14*(1+PARAMETRES!AP$14)</f>
        <v>48.822572157131624</v>
      </c>
      <c r="AP14" s="278">
        <f>AO14*(1+PARAMETRES!AQ$14)</f>
        <v>49.21935167769886</v>
      </c>
      <c r="AQ14" s="278">
        <f>AP14*(1+PARAMETRES!AR$14)</f>
        <v>49.642647667940103</v>
      </c>
      <c r="AR14" s="278">
        <f>AQ14*(1+PARAMETRES!AS$14)</f>
        <v>50.053446393946025</v>
      </c>
      <c r="AS14" s="278">
        <f>AR14*(1+PARAMETRES!AT$14)</f>
        <v>50.47649660136252</v>
      </c>
      <c r="AT14" s="278">
        <f>AS14*(1+PARAMETRES!AU$14)</f>
        <v>50.927280877212482</v>
      </c>
      <c r="AU14" s="278">
        <f>AT14*(1+PARAMETRES!AV$14)</f>
        <v>51.396248341747032</v>
      </c>
      <c r="AV14" s="278">
        <f>AU14*(1+PARAMETRES!AW$14)</f>
        <v>51.894515074862689</v>
      </c>
      <c r="AW14" s="278">
        <f>AV14*(1+PARAMETRES!AX$14)</f>
        <v>52.417337311468515</v>
      </c>
      <c r="AX14" s="278">
        <f>AW14*(1+PARAMETRES!AY$14)</f>
        <v>52.928176067894952</v>
      </c>
      <c r="AY14" s="278">
        <f>AX14*(1+PARAMETRES!AZ$14)</f>
        <v>53.463100966462278</v>
      </c>
      <c r="AZ14" s="278">
        <f>AY14*(1+PARAMETRES!BA$14)</f>
        <v>54.011349436129109</v>
      </c>
      <c r="BA14" s="278">
        <f>AZ14*(1+PARAMETRES!BB$14)</f>
        <v>54.577839037227186</v>
      </c>
      <c r="BB14" s="278">
        <f>BA14*(1+PARAMETRES!BC$14)</f>
        <v>55.145826681347486</v>
      </c>
      <c r="BC14" s="278">
        <f>BB14*(1+PARAMETRES!BD$14)</f>
        <v>55.708883511336929</v>
      </c>
      <c r="BD14" s="278">
        <f>BC14*(1+PARAMETRES!BE$14)</f>
        <v>56.282682510116125</v>
      </c>
      <c r="BE14" s="278">
        <f>BD14*(1+PARAMETRES!BF$14)</f>
        <v>56.866710098177172</v>
      </c>
      <c r="BF14" s="278">
        <f>BE14*(1+PARAMETRES!BG$14)</f>
        <v>57.443406696289308</v>
      </c>
      <c r="BG14" s="278">
        <f>BF14*(1+PARAMETRES!BH$14)</f>
        <v>58.000383619949766</v>
      </c>
      <c r="BH14" s="278">
        <f>BG14*(1+PARAMETRES!BI$14)</f>
        <v>58.53066053020838</v>
      </c>
      <c r="BI14" s="278">
        <f>BH14*(1+PARAMETRES!BJ$14)</f>
        <v>59.068224733539175</v>
      </c>
      <c r="BJ14" s="278">
        <f>BI14*(1+PARAMETRES!BK$14)</f>
        <v>59.601244189566813</v>
      </c>
      <c r="BK14" s="278">
        <f>BJ14*(1+PARAMETRES!BL$14)</f>
        <v>60.129555650343832</v>
      </c>
      <c r="BL14" s="279">
        <f>BK14*(1+PARAMETRES!BM$14)</f>
        <v>60.635179612876499</v>
      </c>
      <c r="BM14" s="156"/>
      <c r="BN14" s="140"/>
      <c r="BO14" s="140"/>
      <c r="BP14" s="140"/>
      <c r="BQ14" s="140"/>
      <c r="BR14" s="140"/>
      <c r="BS14" s="140"/>
      <c r="BT14" s="140"/>
    </row>
    <row r="15" spans="1:72" s="4" customFormat="1" x14ac:dyDescent="0.25">
      <c r="B15" s="65"/>
      <c r="C15" s="119" t="s">
        <v>42</v>
      </c>
      <c r="D15" s="280">
        <f>6.3*Transf2010</f>
        <v>6.5953040952839661</v>
      </c>
      <c r="E15" s="278">
        <f>D15*(1+PARAMETRES!F$14)</f>
        <v>6.7066549722851594</v>
      </c>
      <c r="F15" s="278">
        <f>E15*(1+PARAMETRES!G$14)</f>
        <v>6.6959133582283474</v>
      </c>
      <c r="G15" s="278">
        <f>F15*(1+PARAMETRES!H$14)</f>
        <v>6.701273545349042</v>
      </c>
      <c r="H15" s="278">
        <f>G15*(1+PARAMETRES!I$14)</f>
        <v>6.72985286011947</v>
      </c>
      <c r="I15" s="278">
        <f>H15*(1+PARAMETRES!J$14)</f>
        <v>6.774877230251378</v>
      </c>
      <c r="J15" s="278">
        <f>I15*(1+PARAMETRES!K$14)</f>
        <v>6.8305650481347007</v>
      </c>
      <c r="K15" s="278">
        <f>J15*(1+PARAMETRES!L$14)</f>
        <v>6.9691006222885292</v>
      </c>
      <c r="L15" s="278">
        <f>K15*(1+PARAMETRES!M$14)</f>
        <v>7.076014237581072</v>
      </c>
      <c r="M15" s="278">
        <f>L15*(1+PARAMETRES!N$14)</f>
        <v>7.1901154077248313</v>
      </c>
      <c r="N15" s="278">
        <f>M15*(1+PARAMETRES!O$14)</f>
        <v>6.6162892568011147</v>
      </c>
      <c r="O15" s="278">
        <f>N15*(1+PARAMETRES!P$14)</f>
        <v>7.0547125295878974</v>
      </c>
      <c r="P15" s="278">
        <f>O15*(1+PARAMETRES!Q$14)</f>
        <v>7.2216213340194004</v>
      </c>
      <c r="Q15" s="278">
        <f>P15*(1+PARAMETRES!R$14)</f>
        <v>7.3071388911045823</v>
      </c>
      <c r="R15" s="278">
        <f>Q15*(1+PARAMETRES!S$14)</f>
        <v>7.4073394572725695</v>
      </c>
      <c r="S15" s="278">
        <f>R15*(1+PARAMETRES!T$14)</f>
        <v>7.5188450327387883</v>
      </c>
      <c r="T15" s="278">
        <f>S15*(1+PARAMETRES!U$14)</f>
        <v>7.6330430057820422</v>
      </c>
      <c r="U15" s="278">
        <f>T15*(1+PARAMETRES!V$14)</f>
        <v>7.7575397445846361</v>
      </c>
      <c r="V15" s="278">
        <f>U15*(1+PARAMETRES!W$14)</f>
        <v>7.7951203412805157</v>
      </c>
      <c r="W15" s="278">
        <f>V15*(1+PARAMETRES!X$14)</f>
        <v>7.8329185362623006</v>
      </c>
      <c r="X15" s="278">
        <f>W15*(1+PARAMETRES!Y$14)</f>
        <v>7.8748030509010825</v>
      </c>
      <c r="Y15" s="278">
        <f>X15*(1+PARAMETRES!Z$14)</f>
        <v>7.9200350309661784</v>
      </c>
      <c r="Z15" s="278">
        <f>Y15*(1+PARAMETRES!AA$14)</f>
        <v>7.9639262465732896</v>
      </c>
      <c r="AA15" s="278">
        <f>Z15*(1+PARAMETRES!AB$14)</f>
        <v>8.0414651167781841</v>
      </c>
      <c r="AB15" s="278">
        <f>AA15*(1+PARAMETRES!AC$14)</f>
        <v>8.1229976083219402</v>
      </c>
      <c r="AC15" s="278">
        <f>AB15*(1+PARAMETRES!AD$14)</f>
        <v>8.2094731419404656</v>
      </c>
      <c r="AD15" s="278">
        <f>AC15*(1+PARAMETRES!AE$14)</f>
        <v>8.2936867597505799</v>
      </c>
      <c r="AE15" s="278">
        <f>AD15*(1+PARAMETRES!AF$14)</f>
        <v>8.3755832656579319</v>
      </c>
      <c r="AF15" s="278">
        <f>AE15*(1+PARAMETRES!AG$14)</f>
        <v>8.45927482303129</v>
      </c>
      <c r="AG15" s="278">
        <f>AF15*(1+PARAMETRES!AH$14)</f>
        <v>8.5414180017720032</v>
      </c>
      <c r="AH15" s="278">
        <f>AG15*(1+PARAMETRES!AI$14)</f>
        <v>8.6176578312796366</v>
      </c>
      <c r="AI15" s="278">
        <f>AH15*(1+PARAMETRES!AJ$14)</f>
        <v>8.6912107026845931</v>
      </c>
      <c r="AJ15" s="278">
        <f>AI15*(1+PARAMETRES!AK$14)</f>
        <v>8.7636797197795104</v>
      </c>
      <c r="AK15" s="278">
        <f>AJ15*(1+PARAMETRES!AL$14)</f>
        <v>8.836717175334206</v>
      </c>
      <c r="AL15" s="278">
        <f>AK15*(1+PARAMETRES!AM$14)</f>
        <v>8.9120279398953262</v>
      </c>
      <c r="AM15" s="278">
        <f>AL15*(1+PARAMETRES!AN$14)</f>
        <v>8.9869230883676448</v>
      </c>
      <c r="AN15" s="278">
        <f>AM15*(1+PARAMETRES!AO$14)</f>
        <v>9.055945205853126</v>
      </c>
      <c r="AO15" s="278">
        <f>AN15*(1+PARAMETRES!AP$14)</f>
        <v>9.1270683854578358</v>
      </c>
      <c r="AP15" s="278">
        <f>AO15*(1+PARAMETRES!AQ$14)</f>
        <v>9.2012437854451825</v>
      </c>
      <c r="AQ15" s="278">
        <f>AP15*(1+PARAMETRES!AR$14)</f>
        <v>9.2803762702677286</v>
      </c>
      <c r="AR15" s="278">
        <f>AQ15*(1+PARAMETRES!AS$14)</f>
        <v>9.3571724712718023</v>
      </c>
      <c r="AS15" s="278">
        <f>AR15*(1+PARAMETRES!AT$14)</f>
        <v>9.4362590085633133</v>
      </c>
      <c r="AT15" s="278">
        <f>AS15*(1+PARAMETRES!AU$14)</f>
        <v>9.5205302530100422</v>
      </c>
      <c r="AU15" s="278">
        <f>AT15*(1+PARAMETRES!AV$14)</f>
        <v>9.6082007285758486</v>
      </c>
      <c r="AV15" s="278">
        <f>AU15*(1+PARAMETRES!AW$14)</f>
        <v>9.7013485154787755</v>
      </c>
      <c r="AW15" s="278">
        <f>AV15*(1+PARAMETRES!AX$14)</f>
        <v>9.7990867970994486</v>
      </c>
      <c r="AX15" s="278">
        <f>AW15*(1+PARAMETRES!AY$14)</f>
        <v>9.894584843553055</v>
      </c>
      <c r="AY15" s="278">
        <f>AX15*(1+PARAMETRES!AZ$14)</f>
        <v>9.9945856406146021</v>
      </c>
      <c r="AZ15" s="278">
        <f>AY15*(1+PARAMETRES!BA$14)</f>
        <v>10.09707719429119</v>
      </c>
      <c r="BA15" s="278">
        <f>AZ15*(1+PARAMETRES!BB$14)</f>
        <v>10.202978811113679</v>
      </c>
      <c r="BB15" s="278">
        <f>BA15*(1+PARAMETRES!BC$14)</f>
        <v>10.309160477521925</v>
      </c>
      <c r="BC15" s="278">
        <f>BB15*(1+PARAMETRES!BD$14)</f>
        <v>10.414420359686122</v>
      </c>
      <c r="BD15" s="278">
        <f>BC15*(1+PARAMETRES!BE$14)</f>
        <v>10.52168842177244</v>
      </c>
      <c r="BE15" s="278">
        <f>BD15*(1+PARAMETRES!BF$14)</f>
        <v>10.630868653368422</v>
      </c>
      <c r="BF15" s="278">
        <f>BE15*(1+PARAMETRES!BG$14)</f>
        <v>10.738678403163865</v>
      </c>
      <c r="BG15" s="278">
        <f>BF15*(1+PARAMETRES!BH$14)</f>
        <v>10.842801685628579</v>
      </c>
      <c r="BH15" s="278">
        <f>BG15*(1+PARAMETRES!BI$14)</f>
        <v>10.941933570929152</v>
      </c>
      <c r="BI15" s="278">
        <f>BH15*(1+PARAMETRES!BJ$14)</f>
        <v>11.042427769177934</v>
      </c>
      <c r="BJ15" s="278">
        <f>BI15*(1+PARAMETRES!BK$14)</f>
        <v>11.14207235591307</v>
      </c>
      <c r="BK15" s="278">
        <f>BJ15*(1+PARAMETRES!BL$14)</f>
        <v>11.240836812972274</v>
      </c>
      <c r="BL15" s="279">
        <f>BK15*(1+PARAMETRES!BM$14)</f>
        <v>11.335359986976897</v>
      </c>
      <c r="BM15" s="156"/>
      <c r="BN15" s="140"/>
      <c r="BO15" s="140"/>
      <c r="BP15" s="140"/>
      <c r="BQ15" s="140"/>
      <c r="BR15" s="140"/>
      <c r="BS15" s="140"/>
      <c r="BT15" s="140"/>
    </row>
    <row r="16" spans="1:72" s="4" customFormat="1" x14ac:dyDescent="0.25">
      <c r="B16" s="65"/>
      <c r="C16" s="119" t="s">
        <v>43</v>
      </c>
      <c r="D16" s="280">
        <f>186.6*Transf2010</f>
        <v>195.34662606031557</v>
      </c>
      <c r="E16" s="278">
        <f>D16*(1+PARAMETRES!F$14)</f>
        <v>198.64473298863663</v>
      </c>
      <c r="F16" s="278">
        <f>E16*(1+PARAMETRES!G$14)</f>
        <v>198.32657661038249</v>
      </c>
      <c r="G16" s="278">
        <f>F16*(1+PARAMETRES!H$14)</f>
        <v>198.48534024795737</v>
      </c>
      <c r="H16" s="278">
        <f>G16*(1+PARAMETRES!I$14)</f>
        <v>199.33183233306244</v>
      </c>
      <c r="I16" s="278">
        <f>H16*(1+PARAMETRES!J$14)</f>
        <v>200.66541129601706</v>
      </c>
      <c r="J16" s="278">
        <f>I16*(1+PARAMETRES!K$14)</f>
        <v>202.31483142570403</v>
      </c>
      <c r="K16" s="278">
        <f>J16*(1+PARAMETRES!L$14)</f>
        <v>206.41812319349839</v>
      </c>
      <c r="L16" s="278">
        <f>K16*(1+PARAMETRES!M$14)</f>
        <v>209.58480265597274</v>
      </c>
      <c r="M16" s="278">
        <f>L16*(1+PARAMETRES!N$14)</f>
        <v>212.96437064784982</v>
      </c>
      <c r="N16" s="278">
        <f>M16*(1+PARAMETRES!O$14)</f>
        <v>195.96818655858544</v>
      </c>
      <c r="O16" s="278">
        <f>N16*(1+PARAMETRES!P$14)</f>
        <v>208.95386635255588</v>
      </c>
      <c r="P16" s="278">
        <f>O16*(1+PARAMETRES!Q$14)</f>
        <v>213.89754617905089</v>
      </c>
      <c r="Q16" s="278">
        <f>P16*(1+PARAMETRES!R$14)</f>
        <v>216.43049477462154</v>
      </c>
      <c r="R16" s="278">
        <f>Q16*(1+PARAMETRES!S$14)</f>
        <v>219.39834011540668</v>
      </c>
      <c r="S16" s="278">
        <f>R16*(1+PARAMETRES!T$14)</f>
        <v>222.70102906492994</v>
      </c>
      <c r="T16" s="278">
        <f>S16*(1+PARAMETRES!U$14)</f>
        <v>226.0834642664968</v>
      </c>
      <c r="U16" s="278">
        <f>T16*(1+PARAMETRES!V$14)</f>
        <v>229.77093910150697</v>
      </c>
      <c r="V16" s="278">
        <f>U16*(1+PARAMETRES!W$14)</f>
        <v>230.88404058459446</v>
      </c>
      <c r="W16" s="278">
        <f>V16*(1+PARAMETRES!X$14)</f>
        <v>232.003587121674</v>
      </c>
      <c r="X16" s="278">
        <f>W16*(1+PARAMETRES!Y$14)</f>
        <v>233.24416655526079</v>
      </c>
      <c r="Y16" s="278">
        <f>X16*(1+PARAMETRES!Z$14)</f>
        <v>234.58389472671269</v>
      </c>
      <c r="Z16" s="278">
        <f>Y16*(1+PARAMETRES!AA$14)</f>
        <v>235.8839107318376</v>
      </c>
      <c r="AA16" s="278">
        <f>Z16*(1+PARAMETRES!AB$14)</f>
        <v>238.18053822076351</v>
      </c>
      <c r="AB16" s="278">
        <f>AA16*(1+PARAMETRES!AC$14)</f>
        <v>240.59545297029763</v>
      </c>
      <c r="AC16" s="278">
        <f>AB16*(1+PARAMETRES!AD$14)</f>
        <v>243.15677591842729</v>
      </c>
      <c r="AD16" s="278">
        <f>AC16*(1+PARAMETRES!AE$14)</f>
        <v>245.65110307451732</v>
      </c>
      <c r="AE16" s="278">
        <f>AD16*(1+PARAMETRES!AF$14)</f>
        <v>248.0767995828208</v>
      </c>
      <c r="AF16" s="278">
        <f>AE16*(1+PARAMETRES!AG$14)</f>
        <v>250.55566380597455</v>
      </c>
      <c r="AG16" s="278">
        <f>AF16*(1+PARAMETRES!AH$14)</f>
        <v>252.98866652867568</v>
      </c>
      <c r="AH16" s="278">
        <f>AG16*(1+PARAMETRES!AI$14)</f>
        <v>255.24681766933034</v>
      </c>
      <c r="AI16" s="278">
        <f>AH16*(1+PARAMETRES!AJ$14)</f>
        <v>257.42538366999145</v>
      </c>
      <c r="AJ16" s="278">
        <f>AI16*(1+PARAMETRES!AK$14)</f>
        <v>259.57184693823137</v>
      </c>
      <c r="AK16" s="278">
        <f>AJ16*(1+PARAMETRES!AL$14)</f>
        <v>261.73514681227994</v>
      </c>
      <c r="AL16" s="278">
        <f>AK16*(1+PARAMETRES!AM$14)</f>
        <v>263.96577993404264</v>
      </c>
      <c r="AM16" s="278">
        <f>AL16*(1+PARAMETRES!AN$14)</f>
        <v>266.18410290307986</v>
      </c>
      <c r="AN16" s="278">
        <f>AM16*(1+PARAMETRES!AO$14)</f>
        <v>268.22847228764982</v>
      </c>
      <c r="AO16" s="278">
        <f>AN16*(1+PARAMETRES!AP$14)</f>
        <v>270.3350731311798</v>
      </c>
      <c r="AP16" s="278">
        <f>AO16*(1+PARAMETRES!AQ$14)</f>
        <v>272.53207783556695</v>
      </c>
      <c r="AQ16" s="278">
        <f>AP16*(1+PARAMETRES!AR$14)</f>
        <v>274.87590667173953</v>
      </c>
      <c r="AR16" s="278">
        <f>AQ16*(1+PARAMETRES!AS$14)</f>
        <v>277.15053700624117</v>
      </c>
      <c r="AS16" s="278">
        <f>AR16*(1+PARAMETRES!AT$14)</f>
        <v>279.49300492030403</v>
      </c>
      <c r="AT16" s="278">
        <f>AS16*(1+PARAMETRES!AU$14)</f>
        <v>281.98903892248808</v>
      </c>
      <c r="AU16" s="278">
        <f>AT16*(1+PARAMETRES!AV$14)</f>
        <v>284.58575491305623</v>
      </c>
      <c r="AV16" s="278">
        <f>AU16*(1+PARAMETRES!AW$14)</f>
        <v>287.34470364894293</v>
      </c>
      <c r="AW16" s="278">
        <f>AV16*(1+PARAMETRES!AX$14)</f>
        <v>290.23961846646955</v>
      </c>
      <c r="AX16" s="278">
        <f>AW16*(1+PARAMETRES!AY$14)</f>
        <v>293.06817965190493</v>
      </c>
      <c r="AY16" s="278">
        <f>AX16*(1+PARAMETRES!AZ$14)</f>
        <v>296.03010802201362</v>
      </c>
      <c r="AZ16" s="278">
        <f>AY16*(1+PARAMETRES!BA$14)</f>
        <v>299.06581023091064</v>
      </c>
      <c r="BA16" s="278">
        <f>AZ16*(1+PARAMETRES!BB$14)</f>
        <v>302.20251526251008</v>
      </c>
      <c r="BB16" s="278">
        <f>BA16*(1+PARAMETRES!BC$14)</f>
        <v>305.34751509612573</v>
      </c>
      <c r="BC16" s="278">
        <f>BB16*(1+PARAMETRES!BD$14)</f>
        <v>308.46521255832243</v>
      </c>
      <c r="BD16" s="278">
        <f>BC16*(1+PARAMETRES!BE$14)</f>
        <v>311.64239039726004</v>
      </c>
      <c r="BE16" s="278">
        <f>BD16*(1+PARAMETRES!BF$14)</f>
        <v>314.87620487596007</v>
      </c>
      <c r="BF16" s="278">
        <f>BE16*(1+PARAMETRES!BG$14)</f>
        <v>318.06942698894892</v>
      </c>
      <c r="BG16" s="278">
        <f>BF16*(1+PARAMETRES!BH$14)</f>
        <v>321.15345945052286</v>
      </c>
      <c r="BH16" s="278">
        <f>BG16*(1+PARAMETRES!BI$14)</f>
        <v>324.08965148180647</v>
      </c>
      <c r="BI16" s="278">
        <f>BH16*(1+PARAMETRES!BJ$14)</f>
        <v>327.06619392517518</v>
      </c>
      <c r="BJ16" s="278">
        <f>BI16*(1+PARAMETRES!BK$14)</f>
        <v>330.01757168466349</v>
      </c>
      <c r="BK16" s="278">
        <f>BJ16*(1+PARAMETRES!BL$14)</f>
        <v>332.94288084136946</v>
      </c>
      <c r="BL16" s="279">
        <f>BK16*(1+PARAMETRES!BM$14)</f>
        <v>335.74256723331592</v>
      </c>
      <c r="BM16" s="156"/>
      <c r="BN16" s="140"/>
      <c r="BO16" s="140"/>
      <c r="BP16" s="140"/>
      <c r="BQ16" s="140"/>
      <c r="BR16" s="140"/>
      <c r="BS16" s="140"/>
      <c r="BT16" s="140"/>
    </row>
    <row r="17" spans="2:72" s="4" customFormat="1" x14ac:dyDescent="0.25">
      <c r="B17" s="65"/>
      <c r="C17" s="119" t="s">
        <v>44</v>
      </c>
      <c r="D17" s="280">
        <f>8.7*Transf2010</f>
        <v>9.1078008934873811</v>
      </c>
      <c r="E17" s="278">
        <f>D17*(1+PARAMETRES!F$14)</f>
        <v>9.2615711522033148</v>
      </c>
      <c r="F17" s="278">
        <f>E17*(1+PARAMETRES!G$14)</f>
        <v>9.2467374946962888</v>
      </c>
      <c r="G17" s="278">
        <f>F17*(1+PARAMETRES!H$14)</f>
        <v>9.2541396578629627</v>
      </c>
      <c r="H17" s="278">
        <f>G17*(1+PARAMETRES!I$14)</f>
        <v>9.2936063306411736</v>
      </c>
      <c r="I17" s="278">
        <f>H17*(1+PARAMETRES!J$14)</f>
        <v>9.3557828417757136</v>
      </c>
      <c r="J17" s="278">
        <f>I17*(1+PARAMETRES!K$14)</f>
        <v>9.4326850664717306</v>
      </c>
      <c r="K17" s="278">
        <f>J17*(1+PARAMETRES!L$14)</f>
        <v>9.6239960974460654</v>
      </c>
      <c r="L17" s="278">
        <f>K17*(1+PARAMETRES!M$14)</f>
        <v>9.7716387090405288</v>
      </c>
      <c r="M17" s="278">
        <f>L17*(1+PARAMETRES!N$14)</f>
        <v>9.9292069916200063</v>
      </c>
      <c r="N17" s="278">
        <f>M17*(1+PARAMETRES!O$14)</f>
        <v>9.1367804022491601</v>
      </c>
      <c r="O17" s="278">
        <f>N17*(1+PARAMETRES!P$14)</f>
        <v>9.7422220646690025</v>
      </c>
      <c r="P17" s="278">
        <f>O17*(1+PARAMETRES!Q$14)</f>
        <v>9.9727151755506025</v>
      </c>
      <c r="Q17" s="278">
        <f>P17*(1+PARAMETRES!R$14)</f>
        <v>10.090810849620617</v>
      </c>
      <c r="R17" s="278">
        <f>Q17*(1+PARAMETRES!S$14)</f>
        <v>10.229183060043075</v>
      </c>
      <c r="S17" s="278">
        <f>R17*(1+PARAMETRES!T$14)</f>
        <v>10.383166949972615</v>
      </c>
      <c r="T17" s="278">
        <f>S17*(1+PARAMETRES!U$14)</f>
        <v>10.540868912746634</v>
      </c>
      <c r="U17" s="278">
        <f>T17*(1+PARAMETRES!V$14)</f>
        <v>10.712792980616882</v>
      </c>
      <c r="V17" s="278">
        <f>U17*(1+PARAMETRES!W$14)</f>
        <v>10.764689995101667</v>
      </c>
      <c r="W17" s="278">
        <f>V17*(1+PARAMETRES!X$14)</f>
        <v>10.816887502457465</v>
      </c>
      <c r="X17" s="278">
        <f>W17*(1+PARAMETRES!Y$14)</f>
        <v>10.874728022672926</v>
      </c>
      <c r="Y17" s="278">
        <f>X17*(1+PARAMETRES!Z$14)</f>
        <v>10.937191233239011</v>
      </c>
      <c r="Z17" s="278">
        <f>Y17*(1+PARAMETRES!AA$14)</f>
        <v>10.997802911934546</v>
      </c>
      <c r="AA17" s="278">
        <f>Z17*(1+PARAMETRES!AB$14)</f>
        <v>11.104880399360351</v>
      </c>
      <c r="AB17" s="278">
        <f>AA17*(1+PARAMETRES!AC$14)</f>
        <v>11.217472887682682</v>
      </c>
      <c r="AC17" s="278">
        <f>AB17*(1+PARAMETRES!AD$14)</f>
        <v>11.336891481727312</v>
      </c>
      <c r="AD17" s="278">
        <f>AC17*(1+PARAMETRES!AE$14)</f>
        <v>11.453186477750803</v>
      </c>
      <c r="AE17" s="278">
        <f>AD17*(1+PARAMETRES!AF$14)</f>
        <v>11.566281652575242</v>
      </c>
      <c r="AF17" s="278">
        <f>AE17*(1+PARAMETRES!AG$14)</f>
        <v>11.681855707995593</v>
      </c>
      <c r="AG17" s="278">
        <f>AF17*(1+PARAMETRES!AH$14)</f>
        <v>11.795291526256579</v>
      </c>
      <c r="AH17" s="278">
        <f>AG17*(1+PARAMETRES!AI$14)</f>
        <v>11.900575100338548</v>
      </c>
      <c r="AI17" s="278">
        <f>AH17*(1+PARAMETRES!AJ$14)</f>
        <v>12.002148113231106</v>
      </c>
      <c r="AJ17" s="278">
        <f>AI17*(1+PARAMETRES!AK$14)</f>
        <v>12.102224374933611</v>
      </c>
      <c r="AK17" s="278">
        <f>AJ17*(1+PARAMETRES!AL$14)</f>
        <v>12.20308562308057</v>
      </c>
      <c r="AL17" s="278">
        <f>AK17*(1+PARAMETRES!AM$14)</f>
        <v>12.307086202712593</v>
      </c>
      <c r="AM17" s="278">
        <f>AL17*(1+PARAMETRES!AN$14)</f>
        <v>12.410512836317222</v>
      </c>
      <c r="AN17" s="278">
        <f>AM17*(1+PARAMETRES!AO$14)</f>
        <v>12.505829093797173</v>
      </c>
      <c r="AO17" s="278">
        <f>AN17*(1+PARAMETRES!AP$14)</f>
        <v>12.604046818013202</v>
      </c>
      <c r="AP17" s="278">
        <f>AO17*(1+PARAMETRES!AQ$14)</f>
        <v>12.706479513233825</v>
      </c>
      <c r="AQ17" s="278">
        <f>AP17*(1+PARAMETRES!AR$14)</f>
        <v>12.8157577065602</v>
      </c>
      <c r="AR17" s="278">
        <f>AQ17*(1+PARAMETRES!AS$14)</f>
        <v>12.921809603184874</v>
      </c>
      <c r="AS17" s="278">
        <f>AR17*(1+PARAMETRES!AT$14)</f>
        <v>13.031024345158865</v>
      </c>
      <c r="AT17" s="278">
        <f>AS17*(1+PARAMETRES!AU$14)</f>
        <v>13.147398920823395</v>
      </c>
      <c r="AU17" s="278">
        <f>AT17*(1+PARAMETRES!AV$14)</f>
        <v>13.268467672795223</v>
      </c>
      <c r="AV17" s="278">
        <f>AU17*(1+PARAMETRES!AW$14)</f>
        <v>13.397100330899265</v>
      </c>
      <c r="AW17" s="278">
        <f>AV17*(1+PARAMETRES!AX$14)</f>
        <v>13.532072243613529</v>
      </c>
      <c r="AX17" s="278">
        <f>AW17*(1+PARAMETRES!AY$14)</f>
        <v>13.663950498239938</v>
      </c>
      <c r="AY17" s="278">
        <f>AX17*(1+PARAMETRES!AZ$14)</f>
        <v>13.802046837039217</v>
      </c>
      <c r="AZ17" s="278">
        <f>AY17*(1+PARAMETRES!BA$14)</f>
        <v>13.943582792116411</v>
      </c>
      <c r="BA17" s="278">
        <f>AZ17*(1+PARAMETRES!BB$14)</f>
        <v>14.089827882014134</v>
      </c>
      <c r="BB17" s="278">
        <f>BA17*(1+PARAMETRES!BC$14)</f>
        <v>14.236459707054093</v>
      </c>
      <c r="BC17" s="278">
        <f>BB17*(1+PARAMETRES!BD$14)</f>
        <v>14.381818591947511</v>
      </c>
      <c r="BD17" s="278">
        <f>BC17*(1+PARAMETRES!BE$14)</f>
        <v>14.529950677685759</v>
      </c>
      <c r="BE17" s="278">
        <f>BD17*(1+PARAMETRES!BF$14)</f>
        <v>14.680723378461163</v>
      </c>
      <c r="BF17" s="278">
        <f>BE17*(1+PARAMETRES!BG$14)</f>
        <v>14.829603509131061</v>
      </c>
      <c r="BG17" s="278">
        <f>BF17*(1+PARAMETRES!BH$14)</f>
        <v>14.973392803963288</v>
      </c>
      <c r="BH17" s="278">
        <f>BG17*(1+PARAMETRES!BI$14)</f>
        <v>15.11028921699741</v>
      </c>
      <c r="BI17" s="278">
        <f>BH17*(1+PARAMETRES!BJ$14)</f>
        <v>15.249066919340967</v>
      </c>
      <c r="BJ17" s="278">
        <f>BI17*(1+PARAMETRES!BK$14)</f>
        <v>15.386671348641869</v>
      </c>
      <c r="BK17" s="278">
        <f>BJ17*(1+PARAMETRES!BL$14)</f>
        <v>15.523060360771247</v>
      </c>
      <c r="BL17" s="279">
        <f>BK17*(1+PARAMETRES!BM$14)</f>
        <v>15.653592362968109</v>
      </c>
      <c r="BM17" s="156"/>
      <c r="BN17" s="140"/>
      <c r="BO17" s="140"/>
      <c r="BP17" s="140"/>
      <c r="BQ17" s="140"/>
      <c r="BR17" s="140"/>
      <c r="BS17" s="140"/>
      <c r="BT17" s="140"/>
    </row>
    <row r="18" spans="2:72" s="4" customFormat="1" ht="16.5" thickBot="1" x14ac:dyDescent="0.3">
      <c r="B18" s="65"/>
      <c r="C18" s="121" t="s">
        <v>45</v>
      </c>
      <c r="D18" s="277">
        <f>125.4*Transf2010</f>
        <v>131.27795770612849</v>
      </c>
      <c r="E18" s="278">
        <f>D18*(1+PARAMETRES!F$14)</f>
        <v>133.49437040072368</v>
      </c>
      <c r="F18" s="278">
        <f>E18*(1+PARAMETRES!G$14)</f>
        <v>133.28056113045</v>
      </c>
      <c r="G18" s="278">
        <f>F18*(1+PARAMETRES!H$14)</f>
        <v>133.38725437885239</v>
      </c>
      <c r="H18" s="278">
        <f>G18*(1+PARAMETRES!I$14)</f>
        <v>133.95611883475902</v>
      </c>
      <c r="I18" s="281">
        <f>H18*(1+PARAMETRES!J$14)</f>
        <v>134.85231820214653</v>
      </c>
      <c r="J18" s="281">
        <f>I18*(1+PARAMETRES!K$14)</f>
        <v>135.9607709581098</v>
      </c>
      <c r="K18" s="281">
        <f>J18*(1+PARAMETRES!L$14)</f>
        <v>138.71828857698125</v>
      </c>
      <c r="L18" s="281">
        <f>K18*(1+PARAMETRES!M$14)</f>
        <v>140.84637863375661</v>
      </c>
      <c r="M18" s="281">
        <f>L18*(1+PARAMETRES!N$14)</f>
        <v>143.11753525852288</v>
      </c>
      <c r="N18" s="281">
        <f>M18*(1+PARAMETRES!O$14)</f>
        <v>131.69566234966032</v>
      </c>
      <c r="O18" s="281">
        <f>N18*(1+PARAMETRES!P$14)</f>
        <v>140.42237320798773</v>
      </c>
      <c r="P18" s="281">
        <f>O18*(1+PARAMETRES!Q$14)</f>
        <v>143.74465322000529</v>
      </c>
      <c r="Q18" s="281">
        <f>P18*(1+PARAMETRES!R$14)</f>
        <v>145.44685983246274</v>
      </c>
      <c r="R18" s="281">
        <f>Q18*(1+PARAMETRES!S$14)</f>
        <v>147.44132824475886</v>
      </c>
      <c r="S18" s="281">
        <f>R18*(1+PARAMETRES!T$14)</f>
        <v>149.66082017546742</v>
      </c>
      <c r="T18" s="281">
        <f>S18*(1+PARAMETRES!U$14)</f>
        <v>151.93390363889981</v>
      </c>
      <c r="U18" s="281">
        <f>T18*(1+PARAMETRES!V$14)</f>
        <v>154.41198158268477</v>
      </c>
      <c r="V18" s="281">
        <f>U18*(1+PARAMETRES!W$14)</f>
        <v>155.16001441215514</v>
      </c>
      <c r="W18" s="281">
        <f>V18*(1+PARAMETRES!X$14)</f>
        <v>155.91237848369732</v>
      </c>
      <c r="X18" s="281">
        <f>W18*(1+PARAMETRES!Y$14)</f>
        <v>156.74607977507881</v>
      </c>
      <c r="Y18" s="281">
        <f>X18*(1+PARAMETRES!Z$14)</f>
        <v>157.6464115687555</v>
      </c>
      <c r="Z18" s="281">
        <f>Y18*(1+PARAMETRES!AA$14)</f>
        <v>158.52005576512562</v>
      </c>
      <c r="AA18" s="281">
        <f>Z18*(1+PARAMETRES!AB$14)</f>
        <v>160.06344851491826</v>
      </c>
      <c r="AB18" s="281">
        <f>AA18*(1+PARAMETRES!AC$14)</f>
        <v>161.68633334659876</v>
      </c>
      <c r="AC18" s="281">
        <f>AB18*(1+PARAMETRES!AD$14)</f>
        <v>163.40760825386275</v>
      </c>
      <c r="AD18" s="281">
        <f>AC18*(1+PARAMETRES!AE$14)</f>
        <v>165.08386026551167</v>
      </c>
      <c r="AE18" s="281">
        <f>AD18*(1+PARAMETRES!AF$14)</f>
        <v>166.71399071642946</v>
      </c>
      <c r="AF18" s="281">
        <f>AE18*(1+PARAMETRES!AG$14)</f>
        <v>168.37985123938486</v>
      </c>
      <c r="AG18" s="281">
        <f>AF18*(1+PARAMETRES!AH$14)</f>
        <v>170.01489165431906</v>
      </c>
      <c r="AH18" s="281">
        <f>AG18*(1+PARAMETRES!AI$14)</f>
        <v>171.53242730832812</v>
      </c>
      <c r="AI18" s="281">
        <f>AH18*(1+PARAMETRES!AJ$14)</f>
        <v>172.99647970105534</v>
      </c>
      <c r="AJ18" s="281">
        <f>AI18*(1+PARAMETRES!AK$14)</f>
        <v>174.43895823180179</v>
      </c>
      <c r="AK18" s="281">
        <f>AJ18*(1+PARAMETRES!AL$14)</f>
        <v>175.89275139474762</v>
      </c>
      <c r="AL18" s="281">
        <f>AK18*(1+PARAMETRES!AM$14)</f>
        <v>177.3917942322023</v>
      </c>
      <c r="AM18" s="281">
        <f>AL18*(1+PARAMETRES!AN$14)</f>
        <v>178.8825643303656</v>
      </c>
      <c r="AN18" s="281">
        <f>AM18*(1+PARAMETRES!AO$14)</f>
        <v>180.25643314507661</v>
      </c>
      <c r="AO18" s="281">
        <f>AN18*(1+PARAMETRES!AP$14)</f>
        <v>181.672123101018</v>
      </c>
      <c r="AP18" s="281">
        <f>AO18*(1+PARAMETRES!AQ$14)</f>
        <v>183.14856677695661</v>
      </c>
      <c r="AQ18" s="281">
        <f>AP18*(1+PARAMETRES!AR$14)</f>
        <v>184.7236800462816</v>
      </c>
      <c r="AR18" s="281">
        <f>AQ18*(1+PARAMETRES!AS$14)</f>
        <v>186.25229014245792</v>
      </c>
      <c r="AS18" s="281">
        <f>AR18*(1+PARAMETRES!AT$14)</f>
        <v>187.82648883711752</v>
      </c>
      <c r="AT18" s="281">
        <f>AS18*(1+PARAMETRES!AU$14)</f>
        <v>189.50388789324765</v>
      </c>
      <c r="AU18" s="281">
        <f>AT18*(1+PARAMETRES!AV$14)</f>
        <v>191.24894783546227</v>
      </c>
      <c r="AV18" s="281">
        <f>AU18*(1+PARAMETRES!AW$14)</f>
        <v>193.10303235572053</v>
      </c>
      <c r="AW18" s="281">
        <f>AV18*(1+PARAMETRES!AX$14)</f>
        <v>195.04848958036061</v>
      </c>
      <c r="AX18" s="281">
        <f>AW18*(1+PARAMETRES!AY$14)</f>
        <v>196.94935545738954</v>
      </c>
      <c r="AY18" s="281">
        <f>AX18*(1+PARAMETRES!AZ$14)</f>
        <v>198.93984751318607</v>
      </c>
      <c r="AZ18" s="281">
        <f>AY18*(1+PARAMETRES!BA$14)</f>
        <v>200.97991748636767</v>
      </c>
      <c r="BA18" s="281">
        <f>AZ18*(1+PARAMETRES!BB$14)</f>
        <v>203.08786395454865</v>
      </c>
      <c r="BB18" s="281">
        <f>BA18*(1+PARAMETRES!BC$14)</f>
        <v>205.20138474305566</v>
      </c>
      <c r="BC18" s="281">
        <f>BB18*(1+PARAMETRES!BD$14)</f>
        <v>207.29655763565731</v>
      </c>
      <c r="BD18" s="281">
        <f>BC18*(1+PARAMETRES!BE$14)</f>
        <v>209.43170287147069</v>
      </c>
      <c r="BE18" s="281">
        <f>BD18*(1+PARAMETRES!BF$14)</f>
        <v>211.60490938609547</v>
      </c>
      <c r="BF18" s="281">
        <f>BE18*(1+PARAMETRES!BG$14)</f>
        <v>213.75083678678573</v>
      </c>
      <c r="BG18" s="281">
        <f>BF18*(1+PARAMETRES!BH$14)</f>
        <v>215.82338593298815</v>
      </c>
      <c r="BH18" s="281">
        <f>BG18*(1+PARAMETRES!BI$14)</f>
        <v>217.79658250706618</v>
      </c>
      <c r="BI18" s="281">
        <f>BH18*(1+PARAMETRES!BJ$14)</f>
        <v>219.79689559601815</v>
      </c>
      <c r="BJ18" s="281">
        <f>BI18*(1+PARAMETRES!BK$14)</f>
        <v>221.78029737007944</v>
      </c>
      <c r="BK18" s="281">
        <f>BJ18*(1+PARAMETRES!BL$14)</f>
        <v>223.74618037249599</v>
      </c>
      <c r="BL18" s="282">
        <f>BK18*(1+PARAMETRES!BM$14)</f>
        <v>225.62764164554039</v>
      </c>
      <c r="BM18" s="156"/>
      <c r="BN18" s="140"/>
      <c r="BO18" s="140"/>
      <c r="BP18" s="140"/>
      <c r="BQ18" s="140"/>
      <c r="BR18" s="140"/>
      <c r="BS18" s="140"/>
      <c r="BT18" s="140"/>
    </row>
    <row r="19" spans="2:72" s="65" customFormat="1" ht="24.95" customHeight="1" thickBot="1" x14ac:dyDescent="0.3">
      <c r="C19" s="569" t="s">
        <v>188</v>
      </c>
      <c r="D19" s="570"/>
      <c r="E19" s="570"/>
      <c r="F19" s="570"/>
      <c r="G19" s="570"/>
      <c r="H19" s="571"/>
      <c r="I19" s="148"/>
      <c r="J19" s="149"/>
      <c r="K19" s="150"/>
      <c r="L19" s="151"/>
      <c r="M19" s="152"/>
      <c r="N19" s="152"/>
      <c r="O19" s="152"/>
      <c r="P19" s="152"/>
      <c r="Q19" s="152"/>
      <c r="R19" s="152"/>
      <c r="S19" s="152"/>
      <c r="T19" s="152"/>
      <c r="U19" s="152"/>
      <c r="V19" s="152"/>
      <c r="W19" s="152"/>
      <c r="X19" s="152"/>
      <c r="Y19" s="152"/>
      <c r="Z19" s="152"/>
      <c r="AA19" s="152"/>
      <c r="AB19" s="152"/>
      <c r="AC19" s="152"/>
      <c r="AD19" s="152"/>
      <c r="AE19" s="152"/>
      <c r="AF19" s="152"/>
      <c r="AG19" s="152"/>
      <c r="AH19" s="152"/>
      <c r="AI19" s="152"/>
      <c r="AJ19" s="152"/>
      <c r="AK19" s="152"/>
      <c r="AL19" s="152"/>
      <c r="AM19" s="152"/>
      <c r="AN19" s="152"/>
      <c r="AO19" s="152"/>
      <c r="AP19" s="152"/>
      <c r="AQ19" s="152"/>
      <c r="AR19" s="152"/>
      <c r="AS19" s="152"/>
      <c r="AT19" s="152"/>
      <c r="AU19" s="152"/>
      <c r="AV19" s="152"/>
      <c r="AW19" s="152"/>
      <c r="AX19" s="152"/>
      <c r="AY19" s="152"/>
      <c r="AZ19" s="152"/>
      <c r="BA19" s="152"/>
      <c r="BB19" s="152"/>
      <c r="BC19" s="152"/>
      <c r="BD19" s="152"/>
      <c r="BE19" s="152"/>
      <c r="BF19" s="152"/>
      <c r="BG19" s="152"/>
      <c r="BH19" s="152"/>
      <c r="BI19" s="152"/>
      <c r="BJ19" s="152"/>
      <c r="BK19" s="152"/>
      <c r="BL19" s="152"/>
      <c r="BM19" s="156"/>
      <c r="BN19" s="140"/>
      <c r="BO19" s="140"/>
      <c r="BP19" s="140"/>
      <c r="BQ19" s="140"/>
      <c r="BR19" s="140"/>
      <c r="BS19" s="140"/>
      <c r="BT19" s="140"/>
    </row>
    <row r="20" spans="2:72" s="4" customFormat="1" ht="16.5" thickBot="1" x14ac:dyDescent="0.3">
      <c r="B20" s="65"/>
      <c r="C20" s="69"/>
      <c r="D20" s="73">
        <v>2010</v>
      </c>
      <c r="E20" s="74">
        <v>2011</v>
      </c>
      <c r="F20" s="6">
        <v>2012</v>
      </c>
      <c r="G20" s="6">
        <v>2013</v>
      </c>
      <c r="H20" s="6">
        <v>2014</v>
      </c>
      <c r="I20" s="6">
        <v>2015</v>
      </c>
      <c r="J20" s="6">
        <v>2016</v>
      </c>
      <c r="K20" s="6">
        <v>2017</v>
      </c>
      <c r="L20" s="6">
        <v>2018</v>
      </c>
      <c r="M20" s="6">
        <v>2019</v>
      </c>
      <c r="N20" s="6">
        <v>2020</v>
      </c>
      <c r="O20" s="6">
        <v>2021</v>
      </c>
      <c r="P20" s="6">
        <v>2022</v>
      </c>
      <c r="Q20" s="6">
        <v>2023</v>
      </c>
      <c r="R20" s="6">
        <v>2024</v>
      </c>
      <c r="S20" s="6">
        <v>2025</v>
      </c>
      <c r="T20" s="6">
        <v>2026</v>
      </c>
      <c r="U20" s="6">
        <v>2027</v>
      </c>
      <c r="V20" s="6">
        <v>2028</v>
      </c>
      <c r="W20" s="6">
        <v>2029</v>
      </c>
      <c r="X20" s="6">
        <v>2030</v>
      </c>
      <c r="Y20" s="6">
        <v>2031</v>
      </c>
      <c r="Z20" s="6">
        <v>2032</v>
      </c>
      <c r="AA20" s="6">
        <v>2033</v>
      </c>
      <c r="AB20" s="6">
        <v>2034</v>
      </c>
      <c r="AC20" s="6">
        <v>2035</v>
      </c>
      <c r="AD20" s="6">
        <v>2036</v>
      </c>
      <c r="AE20" s="6">
        <v>2037</v>
      </c>
      <c r="AF20" s="6">
        <v>2038</v>
      </c>
      <c r="AG20" s="6">
        <v>2039</v>
      </c>
      <c r="AH20" s="6">
        <v>2040</v>
      </c>
      <c r="AI20" s="6">
        <v>2041</v>
      </c>
      <c r="AJ20" s="6">
        <v>2042</v>
      </c>
      <c r="AK20" s="6">
        <v>2043</v>
      </c>
      <c r="AL20" s="6">
        <v>2044</v>
      </c>
      <c r="AM20" s="6">
        <v>2045</v>
      </c>
      <c r="AN20" s="6">
        <v>2046</v>
      </c>
      <c r="AO20" s="6">
        <v>2047</v>
      </c>
      <c r="AP20" s="6">
        <v>2048</v>
      </c>
      <c r="AQ20" s="6">
        <v>2049</v>
      </c>
      <c r="AR20" s="6">
        <v>2050</v>
      </c>
      <c r="AS20" s="6">
        <v>2051</v>
      </c>
      <c r="AT20" s="6">
        <v>2052</v>
      </c>
      <c r="AU20" s="6">
        <v>2053</v>
      </c>
      <c r="AV20" s="6">
        <v>2054</v>
      </c>
      <c r="AW20" s="6">
        <v>2055</v>
      </c>
      <c r="AX20" s="6">
        <v>2056</v>
      </c>
      <c r="AY20" s="6">
        <v>2057</v>
      </c>
      <c r="AZ20" s="6">
        <v>2058</v>
      </c>
      <c r="BA20" s="6">
        <v>2059</v>
      </c>
      <c r="BB20" s="6">
        <v>2060</v>
      </c>
      <c r="BC20" s="6">
        <v>2061</v>
      </c>
      <c r="BD20" s="6">
        <v>2062</v>
      </c>
      <c r="BE20" s="6">
        <v>2063</v>
      </c>
      <c r="BF20" s="6">
        <v>2064</v>
      </c>
      <c r="BG20" s="6">
        <v>2065</v>
      </c>
      <c r="BH20" s="6">
        <v>2066</v>
      </c>
      <c r="BI20" s="6">
        <v>2067</v>
      </c>
      <c r="BJ20" s="6">
        <v>2068</v>
      </c>
      <c r="BK20" s="6">
        <v>2069</v>
      </c>
      <c r="BL20" s="85">
        <v>2070</v>
      </c>
      <c r="BM20" s="155"/>
      <c r="BN20" s="126"/>
      <c r="BO20" s="126"/>
      <c r="BP20" s="126"/>
      <c r="BQ20" s="126"/>
      <c r="BR20" s="126"/>
      <c r="BS20" s="126"/>
      <c r="BT20" s="126"/>
    </row>
    <row r="21" spans="2:72" s="4" customFormat="1" ht="31.5" x14ac:dyDescent="0.25">
      <c r="B21" s="65"/>
      <c r="C21" s="27" t="s">
        <v>56</v>
      </c>
      <c r="D21" s="277">
        <f>4.3*Transf2010</f>
        <v>4.5015567634477867</v>
      </c>
      <c r="E21" s="278">
        <f>D21*(1+PARAMETRES!F$14)</f>
        <v>4.5775581556866962</v>
      </c>
      <c r="F21" s="278">
        <f>E21*(1+PARAMETRES!G$14)</f>
        <v>4.5702265778383957</v>
      </c>
      <c r="G21" s="278">
        <f>F21*(1+PARAMETRES!H$14)</f>
        <v>4.5738851182541076</v>
      </c>
      <c r="H21" s="278">
        <f>G21*(1+PARAMETRES!I$14)</f>
        <v>4.5933916346847177</v>
      </c>
      <c r="I21" s="278">
        <f>H21*(1+PARAMETRES!J$14)</f>
        <v>4.6241225539810991</v>
      </c>
      <c r="J21" s="278">
        <f>I21*(1+PARAMETRES!K$14)</f>
        <v>4.6621316995205095</v>
      </c>
      <c r="K21" s="278">
        <f>J21*(1+PARAMETRES!L$14)</f>
        <v>4.756687726323916</v>
      </c>
      <c r="L21" s="278">
        <f>K21*(1+PARAMETRES!M$14)</f>
        <v>4.8296605113648576</v>
      </c>
      <c r="M21" s="278">
        <f>L21*(1+PARAMETRES!N$14)</f>
        <v>4.9075390878121858</v>
      </c>
      <c r="N21" s="278">
        <f>M21*(1+PARAMETRES!O$14)</f>
        <v>4.5158799689277442</v>
      </c>
      <c r="O21" s="278">
        <f>N21*(1+PARAMETRES!P$14)</f>
        <v>4.815121250353644</v>
      </c>
      <c r="P21" s="278">
        <f>O21*(1+PARAMETRES!Q$14)</f>
        <v>4.9290431327434003</v>
      </c>
      <c r="Q21" s="278">
        <f>P21*(1+PARAMETRES!R$14)</f>
        <v>4.9874122590078898</v>
      </c>
      <c r="R21" s="278">
        <f>Q21*(1+PARAMETRES!S$14)</f>
        <v>5.0558031216304844</v>
      </c>
      <c r="S21" s="278">
        <f>R21*(1+PARAMETRES!T$14)</f>
        <v>5.1319101017106021</v>
      </c>
      <c r="T21" s="278">
        <f>S21*(1+PARAMETRES!U$14)</f>
        <v>5.20985474997822</v>
      </c>
      <c r="U21" s="278">
        <f>T21*(1+PARAMETRES!V$14)</f>
        <v>5.2948287145577684</v>
      </c>
      <c r="V21" s="278">
        <f>U21*(1+PARAMETRES!W$14)</f>
        <v>5.3204789630962255</v>
      </c>
      <c r="W21" s="278">
        <f>V21*(1+PARAMETRES!X$14)</f>
        <v>5.3462777310996659</v>
      </c>
      <c r="X21" s="278">
        <f>W21*(1+PARAMETRES!Y$14)</f>
        <v>5.3748655744245486</v>
      </c>
      <c r="Y21" s="278">
        <f>X21*(1+PARAMETRES!Z$14)</f>
        <v>5.4057381957388211</v>
      </c>
      <c r="Z21" s="278">
        <f>Y21*(1+PARAMETRES!AA$14)</f>
        <v>5.4356956921055799</v>
      </c>
      <c r="AA21" s="278">
        <f>Z21*(1+PARAMETRES!AB$14)</f>
        <v>5.4886190479597134</v>
      </c>
      <c r="AB21" s="278">
        <f>AA21*(1+PARAMETRES!AC$14)</f>
        <v>5.5442682088546587</v>
      </c>
      <c r="AC21" s="278">
        <f>AB21*(1+PARAMETRES!AD$14)</f>
        <v>5.6032911921180961</v>
      </c>
      <c r="AD21" s="278">
        <f>AC21*(1+PARAMETRES!AE$14)</f>
        <v>5.6607703280837294</v>
      </c>
      <c r="AE21" s="278">
        <f>AD21*(1+PARAMETRES!AF$14)</f>
        <v>5.7166679432268426</v>
      </c>
      <c r="AF21" s="278">
        <f>AE21*(1+PARAMETRES!AG$14)</f>
        <v>5.7737907522277059</v>
      </c>
      <c r="AG21" s="278">
        <f>AF21*(1+PARAMETRES!AH$14)</f>
        <v>5.829856731368193</v>
      </c>
      <c r="AH21" s="278">
        <f>AG21*(1+PARAMETRES!AI$14)</f>
        <v>5.8818934403972127</v>
      </c>
      <c r="AI21" s="278">
        <f>AH21*(1+PARAMETRES!AJ$14)</f>
        <v>5.9320961938958332</v>
      </c>
      <c r="AJ21" s="278">
        <f>AI21*(1+PARAMETRES!AK$14)</f>
        <v>5.9815591738177609</v>
      </c>
      <c r="AK21" s="278">
        <f>AJ21*(1+PARAMETRES!AL$14)</f>
        <v>6.0314101355455687</v>
      </c>
      <c r="AL21" s="278">
        <f>AK21*(1+PARAMETRES!AM$14)</f>
        <v>6.0828127208809368</v>
      </c>
      <c r="AM21" s="278">
        <f>AL21*(1+PARAMETRES!AN$14)</f>
        <v>6.1339316317429953</v>
      </c>
      <c r="AN21" s="278">
        <f>AM21*(1+PARAMETRES!AO$14)</f>
        <v>6.1810419658997526</v>
      </c>
      <c r="AO21" s="278">
        <f>AN21*(1+PARAMETRES!AP$14)</f>
        <v>6.2295863583283646</v>
      </c>
      <c r="AP21" s="278">
        <f>AO21*(1+PARAMETRES!AQ$14)</f>
        <v>6.2802140122879822</v>
      </c>
      <c r="AQ21" s="278">
        <f>AP21*(1+PARAMETRES!AR$14)</f>
        <v>6.3342250733573398</v>
      </c>
      <c r="AR21" s="278">
        <f>AQ21*(1+PARAMETRES!AS$14)</f>
        <v>6.3866415280109141</v>
      </c>
      <c r="AS21" s="278">
        <f>AR21*(1+PARAMETRES!AT$14)</f>
        <v>6.440621228067025</v>
      </c>
      <c r="AT21" s="278">
        <f>AS21*(1+PARAMETRES!AU$14)</f>
        <v>6.4981396964989191</v>
      </c>
      <c r="AU21" s="278">
        <f>AT21*(1+PARAMETRES!AV$14)</f>
        <v>6.5579782750597078</v>
      </c>
      <c r="AV21" s="278">
        <f>AU21*(1+PARAMETRES!AW$14)</f>
        <v>6.6215553359617054</v>
      </c>
      <c r="AW21" s="278">
        <f>AV21*(1+PARAMETRES!AX$14)</f>
        <v>6.6882655916710538</v>
      </c>
      <c r="AX21" s="278">
        <f>AW21*(1+PARAMETRES!AY$14)</f>
        <v>6.7534467979806578</v>
      </c>
      <c r="AY21" s="278">
        <f>AX21*(1+PARAMETRES!AZ$14)</f>
        <v>6.8217013102607611</v>
      </c>
      <c r="AZ21" s="278">
        <f>AY21*(1+PARAMETRES!BA$14)</f>
        <v>6.8916558627701781</v>
      </c>
      <c r="BA21" s="278">
        <f>AZ21*(1+PARAMETRES!BB$14)</f>
        <v>6.9639379186966393</v>
      </c>
      <c r="BB21" s="278">
        <f>BA21*(1+PARAMETRES!BC$14)</f>
        <v>7.0364111195784576</v>
      </c>
      <c r="BC21" s="278">
        <f>BB21*(1+PARAMETRES!BD$14)</f>
        <v>7.108255166134974</v>
      </c>
      <c r="BD21" s="278">
        <f>BC21*(1+PARAMETRES!BE$14)</f>
        <v>7.181469875178017</v>
      </c>
      <c r="BE21" s="278">
        <f>BD21*(1+PARAMETRES!BF$14)</f>
        <v>7.2559897157911477</v>
      </c>
      <c r="BF21" s="278">
        <f>BE21*(1+PARAMETRES!BG$14)</f>
        <v>7.3295741481912122</v>
      </c>
      <c r="BG21" s="278">
        <f>BF21*(1+PARAMETRES!BH$14)</f>
        <v>7.4006424203496683</v>
      </c>
      <c r="BH21" s="278">
        <f>BG21*(1+PARAMETRES!BI$14)</f>
        <v>7.4683038658722811</v>
      </c>
      <c r="BI21" s="278">
        <f>BH21*(1+PARAMETRES!BJ$14)</f>
        <v>7.5368951440420853</v>
      </c>
      <c r="BJ21" s="278">
        <f>BI21*(1+PARAMETRES!BK$14)</f>
        <v>7.6049065286390833</v>
      </c>
      <c r="BK21" s="278">
        <f>BJ21*(1+PARAMETRES!BL$14)</f>
        <v>7.6723171898064768</v>
      </c>
      <c r="BL21" s="279">
        <f>BK21*(1+PARAMETRES!BM$14)</f>
        <v>7.7368330069842361</v>
      </c>
      <c r="BM21" s="156"/>
      <c r="BN21" s="140"/>
      <c r="BO21" s="140"/>
      <c r="BP21" s="140"/>
      <c r="BQ21" s="140"/>
      <c r="BR21" s="140"/>
      <c r="BS21" s="140"/>
      <c r="BT21" s="140"/>
    </row>
    <row r="22" spans="2:72" s="4" customFormat="1" x14ac:dyDescent="0.25">
      <c r="B22" s="65"/>
      <c r="C22" s="119" t="s">
        <v>38</v>
      </c>
      <c r="D22" s="280">
        <f>5.5*Transf2010</f>
        <v>5.757805162549495</v>
      </c>
      <c r="E22" s="278">
        <f>D22*(1+PARAMETRES!F$14)</f>
        <v>5.8550162456457748</v>
      </c>
      <c r="F22" s="278">
        <f>E22*(1+PARAMETRES!G$14)</f>
        <v>5.8456386460723673</v>
      </c>
      <c r="G22" s="278">
        <f>F22*(1+PARAMETRES!H$14)</f>
        <v>5.8503181745110693</v>
      </c>
      <c r="H22" s="278">
        <f>G22*(1+PARAMETRES!I$14)</f>
        <v>5.8752683699455703</v>
      </c>
      <c r="I22" s="278">
        <f>H22*(1+PARAMETRES!J$14)</f>
        <v>5.9145753597432673</v>
      </c>
      <c r="J22" s="278">
        <f>I22*(1+PARAMETRES!K$14)</f>
        <v>5.9631917086890249</v>
      </c>
      <c r="K22" s="278">
        <f>J22*(1+PARAMETRES!L$14)</f>
        <v>6.084135463902685</v>
      </c>
      <c r="L22" s="278">
        <f>K22*(1+PARAMETRES!M$14)</f>
        <v>6.1774727470945878</v>
      </c>
      <c r="M22" s="278">
        <f>L22*(1+PARAMETRES!N$14)</f>
        <v>6.2770848797597747</v>
      </c>
      <c r="N22" s="278">
        <f>M22*(1+PARAMETRES!O$14)</f>
        <v>5.7761255416517683</v>
      </c>
      <c r="O22" s="278">
        <f>N22*(1+PARAMETRES!P$14)</f>
        <v>6.1588760178941975</v>
      </c>
      <c r="P22" s="278">
        <f>O22*(1+PARAMETRES!Q$14)</f>
        <v>6.3045900535090018</v>
      </c>
      <c r="Q22" s="278">
        <f>P22*(1+PARAMETRES!R$14)</f>
        <v>6.379248238265907</v>
      </c>
      <c r="R22" s="278">
        <f>Q22*(1+PARAMETRES!S$14)</f>
        <v>6.4667249230157369</v>
      </c>
      <c r="S22" s="278">
        <f>R22*(1+PARAMETRES!T$14)</f>
        <v>6.5640710603275156</v>
      </c>
      <c r="T22" s="278">
        <f>S22*(1+PARAMETRES!U$14)</f>
        <v>6.6637677034605156</v>
      </c>
      <c r="U22" s="278">
        <f>T22*(1+PARAMETRES!V$14)</f>
        <v>6.7724553325738919</v>
      </c>
      <c r="V22" s="278">
        <f>U22*(1+PARAMETRES!W$14)</f>
        <v>6.8052637900068023</v>
      </c>
      <c r="W22" s="278">
        <f>V22*(1+PARAMETRES!X$14)</f>
        <v>6.8382622141972496</v>
      </c>
      <c r="X22" s="278">
        <f>W22*(1+PARAMETRES!Y$14)</f>
        <v>6.8748280603104721</v>
      </c>
      <c r="Y22" s="278">
        <f>X22*(1+PARAMETRES!Z$14)</f>
        <v>6.9143162968752385</v>
      </c>
      <c r="Z22" s="278">
        <f>Y22*(1+PARAMETRES!AA$14)</f>
        <v>6.9526340247862093</v>
      </c>
      <c r="AA22" s="278">
        <f>Z22*(1+PARAMETRES!AB$14)</f>
        <v>7.0203266892507994</v>
      </c>
      <c r="AB22" s="278">
        <f>AA22*(1+PARAMETRES!AC$14)</f>
        <v>7.0915058485350313</v>
      </c>
      <c r="AC22" s="278">
        <f>AB22*(1+PARAMETRES!AD$14)</f>
        <v>7.1670003620115219</v>
      </c>
      <c r="AD22" s="278">
        <f>AC22*(1+PARAMETRES!AE$14)</f>
        <v>7.2405201870838436</v>
      </c>
      <c r="AE22" s="278">
        <f>AD22*(1+PARAMETRES!AF$14)</f>
        <v>7.3120171366855002</v>
      </c>
      <c r="AF22" s="278">
        <f>AE22*(1+PARAMETRES!AG$14)</f>
        <v>7.3850811947098602</v>
      </c>
      <c r="AG22" s="278">
        <f>AF22*(1+PARAMETRES!AH$14)</f>
        <v>7.4567934936104834</v>
      </c>
      <c r="AH22" s="278">
        <f>AG22*(1+PARAMETRES!AI$14)</f>
        <v>7.5233520749266711</v>
      </c>
      <c r="AI22" s="278">
        <f>AH22*(1+PARAMETRES!AJ$14)</f>
        <v>7.5875648991690934</v>
      </c>
      <c r="AJ22" s="278">
        <f>AI22*(1+PARAMETRES!AK$14)</f>
        <v>7.6508315013948147</v>
      </c>
      <c r="AK22" s="278">
        <f>AJ22*(1+PARAMETRES!AL$14)</f>
        <v>7.7145943594187543</v>
      </c>
      <c r="AL22" s="278">
        <f>AK22*(1+PARAMETRES!AM$14)</f>
        <v>7.7803418522895731</v>
      </c>
      <c r="AM22" s="278">
        <f>AL22*(1+PARAMETRES!AN$14)</f>
        <v>7.8457265057177876</v>
      </c>
      <c r="AN22" s="278">
        <f>AM22*(1+PARAMETRES!AO$14)</f>
        <v>7.9059839098717797</v>
      </c>
      <c r="AO22" s="278">
        <f>AN22*(1+PARAMETRES!AP$14)</f>
        <v>7.9680755746060505</v>
      </c>
      <c r="AP22" s="278">
        <f>AO22*(1+PARAMETRES!AQ$14)</f>
        <v>8.0328318761823052</v>
      </c>
      <c r="AQ22" s="278">
        <f>AP22*(1+PARAMETRES!AR$14)</f>
        <v>8.1019157915035755</v>
      </c>
      <c r="AR22" s="278">
        <f>AQ22*(1+PARAMETRES!AS$14)</f>
        <v>8.1689600939674492</v>
      </c>
      <c r="AS22" s="278">
        <f>AR22*(1+PARAMETRES!AT$14)</f>
        <v>8.2380038963648001</v>
      </c>
      <c r="AT22" s="278">
        <f>AS22*(1+PARAMETRES!AU$14)</f>
        <v>8.3115740304055947</v>
      </c>
      <c r="AU22" s="278">
        <f>AT22*(1+PARAMETRES!AV$14)</f>
        <v>8.3881117471693933</v>
      </c>
      <c r="AV22" s="278">
        <f>AU22*(1+PARAMETRES!AW$14)</f>
        <v>8.4694312436719486</v>
      </c>
      <c r="AW22" s="278">
        <f>AV22*(1+PARAMETRES!AX$14)</f>
        <v>8.5547583149280921</v>
      </c>
      <c r="AX22" s="278">
        <f>AW22*(1+PARAMETRES!AY$14)</f>
        <v>8.6381296253240976</v>
      </c>
      <c r="AY22" s="278">
        <f>AX22*(1+PARAMETRES!AZ$14)</f>
        <v>8.7254319084730678</v>
      </c>
      <c r="AZ22" s="278">
        <f>AY22*(1+PARAMETRES!BA$14)</f>
        <v>8.8149086616827876</v>
      </c>
      <c r="BA22" s="278">
        <f>AZ22*(1+PARAMETRES!BB$14)</f>
        <v>8.907362454146865</v>
      </c>
      <c r="BB22" s="278">
        <f>BA22*(1+PARAMETRES!BC$14)</f>
        <v>9.0000607343445402</v>
      </c>
      <c r="BC22" s="278">
        <f>BB22*(1+PARAMETRES!BD$14)</f>
        <v>9.0919542822656663</v>
      </c>
      <c r="BD22" s="278">
        <f>BC22*(1+PARAMETRES!BE$14)</f>
        <v>9.1856010031346749</v>
      </c>
      <c r="BE22" s="278">
        <f>BD22*(1+PARAMETRES!BF$14)</f>
        <v>9.2809170783375166</v>
      </c>
      <c r="BF22" s="278">
        <f>BE22*(1+PARAMETRES!BG$14)</f>
        <v>9.3750367011748086</v>
      </c>
      <c r="BG22" s="278">
        <f>BF22*(1+PARAMETRES!BH$14)</f>
        <v>9.4659379795170207</v>
      </c>
      <c r="BH22" s="278">
        <f>BG22*(1+PARAMETRES!BI$14)</f>
        <v>9.5524816889064077</v>
      </c>
      <c r="BI22" s="278">
        <f>BH22*(1+PARAMETRES!BJ$14)</f>
        <v>9.6402147191236001</v>
      </c>
      <c r="BJ22" s="278">
        <f>BI22*(1+PARAMETRES!BK$14)</f>
        <v>9.7272060250034809</v>
      </c>
      <c r="BK22" s="278">
        <f>BJ22*(1+PARAMETRES!BL$14)</f>
        <v>9.8134289637059613</v>
      </c>
      <c r="BL22" s="279">
        <f>BK22*(1+PARAMETRES!BM$14)</f>
        <v>9.8959491949798384</v>
      </c>
      <c r="BM22" s="156"/>
      <c r="BN22" s="140"/>
      <c r="BO22" s="140"/>
      <c r="BP22" s="140"/>
      <c r="BQ22" s="140"/>
      <c r="BR22" s="140"/>
      <c r="BS22" s="140"/>
      <c r="BT22" s="140"/>
    </row>
    <row r="23" spans="2:72" s="4" customFormat="1" x14ac:dyDescent="0.25">
      <c r="B23" s="65"/>
      <c r="C23" s="119" t="s">
        <v>39</v>
      </c>
      <c r="D23" s="280">
        <f>1.3*Transf2010</f>
        <v>1.360935765693517</v>
      </c>
      <c r="E23" s="278">
        <f>D23*(1+PARAMETRES!F$14)</f>
        <v>1.3839129307890015</v>
      </c>
      <c r="F23" s="278">
        <f>E23*(1+PARAMETRES!G$14)</f>
        <v>1.3816964072534688</v>
      </c>
      <c r="G23" s="278">
        <f>F23*(1+PARAMETRES!H$14)</f>
        <v>1.3828024776117074</v>
      </c>
      <c r="H23" s="278">
        <f>G23*(1+PARAMETRES!I$14)</f>
        <v>1.3886997965325893</v>
      </c>
      <c r="I23" s="278">
        <f>H23*(1+PARAMETRES!J$14)</f>
        <v>1.3979905395756815</v>
      </c>
      <c r="J23" s="278">
        <f>I23*(1+PARAMETRES!K$14)</f>
        <v>1.4094816765992242</v>
      </c>
      <c r="K23" s="278">
        <f>J23*(1+PARAMETRES!L$14)</f>
        <v>1.4380683823769984</v>
      </c>
      <c r="L23" s="278">
        <f>K23*(1+PARAMETRES!M$14)</f>
        <v>1.460129922040539</v>
      </c>
      <c r="M23" s="278">
        <f>L23*(1+PARAMETRES!N$14)</f>
        <v>1.4836746079432197</v>
      </c>
      <c r="N23" s="278">
        <f>M23*(1+PARAMETRES!O$14)</f>
        <v>1.3652660371176908</v>
      </c>
      <c r="O23" s="278">
        <f>N23*(1+PARAMETRES!P$14)</f>
        <v>1.4557343315022651</v>
      </c>
      <c r="P23" s="278">
        <f>O23*(1+PARAMETRES!Q$14)</f>
        <v>1.4901758308294006</v>
      </c>
      <c r="Q23" s="278">
        <f>P23*(1+PARAMETRES!R$14)</f>
        <v>1.507822310862851</v>
      </c>
      <c r="R23" s="278">
        <f>Q23*(1+PARAMETRES!S$14)</f>
        <v>1.5284986181673563</v>
      </c>
      <c r="S23" s="278">
        <f>R23*(1+PARAMETRES!T$14)</f>
        <v>1.5515077051683221</v>
      </c>
      <c r="T23" s="278">
        <f>S23*(1+PARAMETRES!U$14)</f>
        <v>1.5750723662724857</v>
      </c>
      <c r="U23" s="278">
        <f>T23*(1+PARAMETRES!V$14)</f>
        <v>1.6007621695174654</v>
      </c>
      <c r="V23" s="278">
        <f>U23*(1+PARAMETRES!W$14)</f>
        <v>1.6085168958197897</v>
      </c>
      <c r="W23" s="278">
        <f>V23*(1+PARAMETRES!X$14)</f>
        <v>1.6163165233557137</v>
      </c>
      <c r="X23" s="278">
        <f>W23*(1+PARAMETRES!Y$14)</f>
        <v>1.6249593597097483</v>
      </c>
      <c r="Y23" s="278">
        <f>X23*(1+PARAMETRES!Z$14)</f>
        <v>1.6342929428977839</v>
      </c>
      <c r="Z23" s="278">
        <f>Y23*(1+PARAMETRES!AA$14)</f>
        <v>1.6433498604040133</v>
      </c>
      <c r="AA23" s="278">
        <f>Z23*(1+PARAMETRES!AB$14)</f>
        <v>1.6593499447320073</v>
      </c>
      <c r="AB23" s="278">
        <f>AA23*(1+PARAMETRES!AC$14)</f>
        <v>1.6761741096537348</v>
      </c>
      <c r="AC23" s="278">
        <f>AB23*(1+PARAMETRES!AD$14)</f>
        <v>1.6940182673845416</v>
      </c>
      <c r="AD23" s="278">
        <f>AC23*(1+PARAMETRES!AE$14)</f>
        <v>1.711395680583454</v>
      </c>
      <c r="AE23" s="278">
        <f>AD23*(1+PARAMETRES!AF$14)</f>
        <v>1.7282949595802093</v>
      </c>
      <c r="AF23" s="278">
        <f>AE23*(1+PARAMETRES!AG$14)</f>
        <v>1.7455646460223309</v>
      </c>
      <c r="AG23" s="278">
        <f>AF23*(1+PARAMETRES!AH$14)</f>
        <v>1.7625148257624781</v>
      </c>
      <c r="AH23" s="278">
        <f>AG23*(1+PARAMETRES!AI$14)</f>
        <v>1.778246854073577</v>
      </c>
      <c r="AI23" s="278">
        <f>AH23*(1+PARAMETRES!AJ$14)</f>
        <v>1.793424430712695</v>
      </c>
      <c r="AJ23" s="278">
        <f>AI23*(1+PARAMETRES!AK$14)</f>
        <v>1.8083783548751382</v>
      </c>
      <c r="AK23" s="278">
        <f>AJ23*(1+PARAMETRES!AL$14)</f>
        <v>1.8234495758626148</v>
      </c>
      <c r="AL23" s="278">
        <f>AK23*(1+PARAMETRES!AM$14)</f>
        <v>1.838989892359354</v>
      </c>
      <c r="AM23" s="278">
        <f>AL23*(1+PARAMETRES!AN$14)</f>
        <v>1.8544444468060228</v>
      </c>
      <c r="AN23" s="278">
        <f>AM23*(1+PARAMETRES!AO$14)</f>
        <v>1.8686871059696937</v>
      </c>
      <c r="AO23" s="278">
        <f>AN23*(1+PARAMETRES!AP$14)</f>
        <v>1.8833633176341578</v>
      </c>
      <c r="AP23" s="278">
        <f>AO23*(1+PARAMETRES!AQ$14)</f>
        <v>1.8986693525521818</v>
      </c>
      <c r="AQ23" s="278">
        <f>AP23*(1+PARAMETRES!AR$14)</f>
        <v>1.9149982779917549</v>
      </c>
      <c r="AR23" s="278">
        <f>AQ23*(1+PARAMETRES!AS$14)</f>
        <v>1.9308451131195798</v>
      </c>
      <c r="AS23" s="278">
        <f>AR23*(1+PARAMETRES!AT$14)</f>
        <v>1.9471645573225902</v>
      </c>
      <c r="AT23" s="278">
        <f>AS23*(1+PARAMETRES!AU$14)</f>
        <v>1.9645538617322327</v>
      </c>
      <c r="AU23" s="278">
        <f>AT23*(1+PARAMETRES!AV$14)</f>
        <v>1.9826445947854943</v>
      </c>
      <c r="AV23" s="278">
        <f>AU23*(1+PARAMETRES!AW$14)</f>
        <v>2.0018655666860985</v>
      </c>
      <c r="AW23" s="278">
        <f>AV23*(1+PARAMETRES!AX$14)</f>
        <v>2.0220337835284599</v>
      </c>
      <c r="AX23" s="278">
        <f>AW23*(1+PARAMETRES!AY$14)</f>
        <v>2.0417397296220612</v>
      </c>
      <c r="AY23" s="278">
        <f>AX23*(1+PARAMETRES!AZ$14)</f>
        <v>2.0623748147299996</v>
      </c>
      <c r="AZ23" s="278">
        <f>AY23*(1+PARAMETRES!BA$14)</f>
        <v>2.0835238654886608</v>
      </c>
      <c r="BA23" s="278">
        <f>AZ23*(1+PARAMETRES!BB$14)</f>
        <v>2.1053765800710793</v>
      </c>
      <c r="BB23" s="278">
        <f>BA23*(1+PARAMETRES!BC$14)</f>
        <v>2.1272870826632571</v>
      </c>
      <c r="BC23" s="278">
        <f>BB23*(1+PARAMETRES!BD$14)</f>
        <v>2.1490073758082504</v>
      </c>
      <c r="BD23" s="278">
        <f>BC23*(1+PARAMETRES!BE$14)</f>
        <v>2.1711420552863796</v>
      </c>
      <c r="BE23" s="278">
        <f>BD23*(1+PARAMETRES!BF$14)</f>
        <v>2.1936713094252331</v>
      </c>
      <c r="BF23" s="278">
        <f>BE23*(1+PARAMETRES!BG$14)</f>
        <v>2.2159177657322293</v>
      </c>
      <c r="BG23" s="278">
        <f>BF23*(1+PARAMETRES!BH$14)</f>
        <v>2.2374035224312974</v>
      </c>
      <c r="BH23" s="278">
        <f>BG23*(1+PARAMETRES!BI$14)</f>
        <v>2.2578593082869709</v>
      </c>
      <c r="BI23" s="278">
        <f>BH23*(1+PARAMETRES!BJ$14)</f>
        <v>2.2785962063383072</v>
      </c>
      <c r="BJ23" s="278">
        <f>BI23*(1+PARAMETRES!BK$14)</f>
        <v>2.2991577877280971</v>
      </c>
      <c r="BK23" s="278">
        <f>BJ23*(1+PARAMETRES!BL$14)</f>
        <v>2.3195377550577745</v>
      </c>
      <c r="BL23" s="279">
        <f>BK23*(1+PARAMETRES!BM$14)</f>
        <v>2.3390425369952363</v>
      </c>
      <c r="BM23" s="156"/>
      <c r="BN23" s="140"/>
      <c r="BO23" s="140"/>
      <c r="BP23" s="140"/>
      <c r="BQ23" s="140"/>
      <c r="BR23" s="140"/>
      <c r="BS23" s="140"/>
      <c r="BT23" s="140"/>
    </row>
    <row r="24" spans="2:72" s="4" customFormat="1" x14ac:dyDescent="0.25">
      <c r="B24" s="65"/>
      <c r="C24" s="119" t="s">
        <v>40</v>
      </c>
      <c r="D24" s="280">
        <f>1*Transf2010</f>
        <v>1.0468736659180899</v>
      </c>
      <c r="E24" s="278">
        <f>D24*(1+PARAMETRES!F$14)</f>
        <v>1.0645484082992318</v>
      </c>
      <c r="F24" s="278">
        <f>E24*(1+PARAMETRES!G$14)</f>
        <v>1.0628433901949759</v>
      </c>
      <c r="G24" s="278">
        <f>F24*(1+PARAMETRES!H$14)</f>
        <v>1.0636942135474672</v>
      </c>
      <c r="H24" s="278">
        <f>G24*(1+PARAMETRES!I$14)</f>
        <v>1.0682306127173764</v>
      </c>
      <c r="I24" s="278">
        <f>H24*(1+PARAMETRES!J$14)</f>
        <v>1.0753773381351395</v>
      </c>
      <c r="J24" s="278">
        <f>I24*(1+PARAMETRES!K$14)</f>
        <v>1.0842166743070953</v>
      </c>
      <c r="K24" s="278">
        <f>J24*(1+PARAMETRES!L$14)</f>
        <v>1.1062064479823062</v>
      </c>
      <c r="L24" s="278">
        <f>K24*(1+PARAMETRES!M$14)</f>
        <v>1.1231768631081065</v>
      </c>
      <c r="M24" s="278">
        <f>L24*(1+PARAMETRES!N$14)</f>
        <v>1.1412881599563223</v>
      </c>
      <c r="N24" s="278">
        <f>M24*(1+PARAMETRES!O$14)</f>
        <v>1.0502046439366848</v>
      </c>
      <c r="O24" s="278">
        <f>N24*(1+PARAMETRES!P$14)</f>
        <v>1.1197956396171265</v>
      </c>
      <c r="P24" s="278">
        <f>O24*(1+PARAMETRES!Q$14)</f>
        <v>1.146289100638</v>
      </c>
      <c r="Q24" s="278">
        <f>P24*(1+PARAMETRES!R$14)</f>
        <v>1.1598633160483465</v>
      </c>
      <c r="R24" s="278">
        <f>Q24*(1+PARAMETRES!S$14)</f>
        <v>1.175768167821043</v>
      </c>
      <c r="S24" s="278">
        <f>R24*(1+PARAMETRES!T$14)</f>
        <v>1.1934674655140936</v>
      </c>
      <c r="T24" s="278">
        <f>S24*(1+PARAMETRES!U$14)</f>
        <v>1.2115941279019118</v>
      </c>
      <c r="U24" s="278">
        <f>T24*(1+PARAMETRES!V$14)</f>
        <v>1.2313555150134348</v>
      </c>
      <c r="V24" s="278">
        <f>U24*(1+PARAMETRES!W$14)</f>
        <v>1.2373206890921458</v>
      </c>
      <c r="W24" s="278">
        <f>V24*(1+PARAMETRES!X$14)</f>
        <v>1.243320402581318</v>
      </c>
      <c r="X24" s="278">
        <f>W24*(1+PARAMETRES!Y$14)</f>
        <v>1.2499687382382676</v>
      </c>
      <c r="Y24" s="278">
        <f>X24*(1+PARAMETRES!Z$14)</f>
        <v>1.2571484176136798</v>
      </c>
      <c r="Z24" s="278">
        <f>Y24*(1+PARAMETRES!AA$14)</f>
        <v>1.2641152772338562</v>
      </c>
      <c r="AA24" s="278">
        <f>Z24*(1+PARAMETRES!AB$14)</f>
        <v>1.2764230344092362</v>
      </c>
      <c r="AB24" s="278">
        <f>AA24*(1+PARAMETRES!AC$14)</f>
        <v>1.2893646997336421</v>
      </c>
      <c r="AC24" s="278">
        <f>AB24*(1+PARAMETRES!AD$14)</f>
        <v>1.3030909749111859</v>
      </c>
      <c r="AD24" s="278">
        <f>AC24*(1+PARAMETRES!AE$14)</f>
        <v>1.3164582158334261</v>
      </c>
      <c r="AE24" s="278">
        <f>AD24*(1+PARAMETRES!AF$14)</f>
        <v>1.3294576612155455</v>
      </c>
      <c r="AF24" s="278">
        <f>AE24*(1+PARAMETRES!AG$14)</f>
        <v>1.3427420354017927</v>
      </c>
      <c r="AG24" s="278">
        <f>AF24*(1+PARAMETRES!AH$14)</f>
        <v>1.3557806352019059</v>
      </c>
      <c r="AH24" s="278">
        <f>AG24*(1+PARAMETRES!AI$14)</f>
        <v>1.3678821954412128</v>
      </c>
      <c r="AI24" s="278">
        <f>AH24*(1+PARAMETRES!AJ$14)</f>
        <v>1.3795572543943804</v>
      </c>
      <c r="AJ24" s="278">
        <f>AI24*(1+PARAMETRES!AK$14)</f>
        <v>1.3910602729808752</v>
      </c>
      <c r="AK24" s="278">
        <f>AJ24*(1+PARAMETRES!AL$14)</f>
        <v>1.4026535198943189</v>
      </c>
      <c r="AL24" s="278">
        <f>AK24*(1+PARAMETRES!AM$14)</f>
        <v>1.4146076095071951</v>
      </c>
      <c r="AM24" s="278">
        <f>AL24*(1+PARAMETRES!AN$14)</f>
        <v>1.426495728312325</v>
      </c>
      <c r="AN24" s="278">
        <f>AM24*(1+PARAMETRES!AO$14)</f>
        <v>1.4374516199766871</v>
      </c>
      <c r="AO24" s="278">
        <f>AN24*(1+PARAMETRES!AP$14)</f>
        <v>1.4487410135647365</v>
      </c>
      <c r="AP24" s="278">
        <f>AO24*(1+PARAMETRES!AQ$14)</f>
        <v>1.4605148865786011</v>
      </c>
      <c r="AQ24" s="278">
        <f>AP24*(1+PARAMETRES!AR$14)</f>
        <v>1.4730755984551958</v>
      </c>
      <c r="AR24" s="278">
        <f>AQ24*(1+PARAMETRES!AS$14)</f>
        <v>1.4852654716304456</v>
      </c>
      <c r="AS24" s="278">
        <f>AR24*(1+PARAMETRES!AT$14)</f>
        <v>1.4978188902481457</v>
      </c>
      <c r="AT24" s="278">
        <f>AS24*(1+PARAMETRES!AU$14)</f>
        <v>1.5111952782555631</v>
      </c>
      <c r="AU24" s="278">
        <f>AT24*(1+PARAMETRES!AV$14)</f>
        <v>1.525111226758072</v>
      </c>
      <c r="AV24" s="278">
        <f>AU24*(1+PARAMETRES!AW$14)</f>
        <v>1.5398965897585366</v>
      </c>
      <c r="AW24" s="278">
        <f>AV24*(1+PARAMETRES!AX$14)</f>
        <v>1.5554106027141992</v>
      </c>
      <c r="AX24" s="278">
        <f>AW24*(1+PARAMETRES!AY$14)</f>
        <v>1.5705690227862001</v>
      </c>
      <c r="AY24" s="278">
        <f>AX24*(1+PARAMETRES!AZ$14)</f>
        <v>1.5864421651769218</v>
      </c>
      <c r="AZ24" s="278">
        <f>AY24*(1+PARAMETRES!BA$14)</f>
        <v>1.6027106657605072</v>
      </c>
      <c r="BA24" s="278">
        <f>AZ24*(1+PARAMETRES!BB$14)</f>
        <v>1.6195204462085215</v>
      </c>
      <c r="BB24" s="278">
        <f>BA24*(1+PARAMETRES!BC$14)</f>
        <v>1.6363746789717353</v>
      </c>
      <c r="BC24" s="278">
        <f>BB24*(1+PARAMETRES!BD$14)</f>
        <v>1.6530825967755762</v>
      </c>
      <c r="BD24" s="278">
        <f>BC24*(1+PARAMETRES!BE$14)</f>
        <v>1.670109273297214</v>
      </c>
      <c r="BE24" s="278">
        <f>BD24*(1+PARAMETRES!BF$14)</f>
        <v>1.6874394687886398</v>
      </c>
      <c r="BF24" s="278">
        <f>BE24*(1+PARAMETRES!BG$14)</f>
        <v>1.7045521274863293</v>
      </c>
      <c r="BG24" s="278">
        <f>BF24*(1+PARAMETRES!BH$14)</f>
        <v>1.7210796326394586</v>
      </c>
      <c r="BH24" s="278">
        <f>BG24*(1+PARAMETRES!BI$14)</f>
        <v>1.7368148525284381</v>
      </c>
      <c r="BI24" s="278">
        <f>BH24*(1+PARAMETRES!BJ$14)</f>
        <v>1.7527663125679276</v>
      </c>
      <c r="BJ24" s="278">
        <f>BI24*(1+PARAMETRES!BK$14)</f>
        <v>1.7685829136369968</v>
      </c>
      <c r="BK24" s="278">
        <f>BJ24*(1+PARAMETRES!BL$14)</f>
        <v>1.7842598115829023</v>
      </c>
      <c r="BL24" s="279">
        <f>BK24*(1+PARAMETRES!BM$14)</f>
        <v>1.7992634899963347</v>
      </c>
      <c r="BM24" s="156"/>
      <c r="BN24" s="140"/>
      <c r="BO24" s="140"/>
      <c r="BP24" s="140"/>
      <c r="BQ24" s="140"/>
      <c r="BR24" s="140"/>
      <c r="BS24" s="140"/>
      <c r="BT24" s="140"/>
    </row>
    <row r="25" spans="2:72" s="4" customFormat="1" ht="31.5" x14ac:dyDescent="0.25">
      <c r="B25" s="65"/>
      <c r="C25" s="119" t="s">
        <v>57</v>
      </c>
      <c r="D25" s="280">
        <f>8.7*Transf2010</f>
        <v>9.1078008934873811</v>
      </c>
      <c r="E25" s="278">
        <f>D25*(1+PARAMETRES!F$14)</f>
        <v>9.2615711522033148</v>
      </c>
      <c r="F25" s="278">
        <f>E25*(1+PARAMETRES!G$14)</f>
        <v>9.2467374946962888</v>
      </c>
      <c r="G25" s="278">
        <f>F25*(1+PARAMETRES!H$14)</f>
        <v>9.2541396578629627</v>
      </c>
      <c r="H25" s="278">
        <f>G25*(1+PARAMETRES!I$14)</f>
        <v>9.2936063306411736</v>
      </c>
      <c r="I25" s="278">
        <f>H25*(1+PARAMETRES!J$14)</f>
        <v>9.3557828417757136</v>
      </c>
      <c r="J25" s="278">
        <f>I25*(1+PARAMETRES!K$14)</f>
        <v>9.4326850664717306</v>
      </c>
      <c r="K25" s="278">
        <f>J25*(1+PARAMETRES!L$14)</f>
        <v>9.6239960974460654</v>
      </c>
      <c r="L25" s="278">
        <f>K25*(1+PARAMETRES!M$14)</f>
        <v>9.7716387090405288</v>
      </c>
      <c r="M25" s="278">
        <f>L25*(1+PARAMETRES!N$14)</f>
        <v>9.9292069916200063</v>
      </c>
      <c r="N25" s="278">
        <f>M25*(1+PARAMETRES!O$14)</f>
        <v>9.1367804022491601</v>
      </c>
      <c r="O25" s="278">
        <f>N25*(1+PARAMETRES!P$14)</f>
        <v>9.7422220646690025</v>
      </c>
      <c r="P25" s="278">
        <f>O25*(1+PARAMETRES!Q$14)</f>
        <v>9.9727151755506025</v>
      </c>
      <c r="Q25" s="278">
        <f>P25*(1+PARAMETRES!R$14)</f>
        <v>10.090810849620617</v>
      </c>
      <c r="R25" s="278">
        <f>Q25*(1+PARAMETRES!S$14)</f>
        <v>10.229183060043075</v>
      </c>
      <c r="S25" s="278">
        <f>R25*(1+PARAMETRES!T$14)</f>
        <v>10.383166949972615</v>
      </c>
      <c r="T25" s="278">
        <f>S25*(1+PARAMETRES!U$14)</f>
        <v>10.540868912746634</v>
      </c>
      <c r="U25" s="278">
        <f>T25*(1+PARAMETRES!V$14)</f>
        <v>10.712792980616882</v>
      </c>
      <c r="V25" s="278">
        <f>U25*(1+PARAMETRES!W$14)</f>
        <v>10.764689995101667</v>
      </c>
      <c r="W25" s="278">
        <f>V25*(1+PARAMETRES!X$14)</f>
        <v>10.816887502457465</v>
      </c>
      <c r="X25" s="278">
        <f>W25*(1+PARAMETRES!Y$14)</f>
        <v>10.874728022672926</v>
      </c>
      <c r="Y25" s="278">
        <f>X25*(1+PARAMETRES!Z$14)</f>
        <v>10.937191233239011</v>
      </c>
      <c r="Z25" s="278">
        <f>Y25*(1+PARAMETRES!AA$14)</f>
        <v>10.997802911934546</v>
      </c>
      <c r="AA25" s="278">
        <f>Z25*(1+PARAMETRES!AB$14)</f>
        <v>11.104880399360351</v>
      </c>
      <c r="AB25" s="278">
        <f>AA25*(1+PARAMETRES!AC$14)</f>
        <v>11.217472887682682</v>
      </c>
      <c r="AC25" s="278">
        <f>AB25*(1+PARAMETRES!AD$14)</f>
        <v>11.336891481727312</v>
      </c>
      <c r="AD25" s="278">
        <f>AC25*(1+PARAMETRES!AE$14)</f>
        <v>11.453186477750803</v>
      </c>
      <c r="AE25" s="278">
        <f>AD25*(1+PARAMETRES!AF$14)</f>
        <v>11.566281652575242</v>
      </c>
      <c r="AF25" s="278">
        <f>AE25*(1+PARAMETRES!AG$14)</f>
        <v>11.681855707995593</v>
      </c>
      <c r="AG25" s="278">
        <f>AF25*(1+PARAMETRES!AH$14)</f>
        <v>11.795291526256579</v>
      </c>
      <c r="AH25" s="278">
        <f>AG25*(1+PARAMETRES!AI$14)</f>
        <v>11.900575100338548</v>
      </c>
      <c r="AI25" s="278">
        <f>AH25*(1+PARAMETRES!AJ$14)</f>
        <v>12.002148113231106</v>
      </c>
      <c r="AJ25" s="278">
        <f>AI25*(1+PARAMETRES!AK$14)</f>
        <v>12.102224374933611</v>
      </c>
      <c r="AK25" s="278">
        <f>AJ25*(1+PARAMETRES!AL$14)</f>
        <v>12.20308562308057</v>
      </c>
      <c r="AL25" s="278">
        <f>AK25*(1+PARAMETRES!AM$14)</f>
        <v>12.307086202712593</v>
      </c>
      <c r="AM25" s="278">
        <f>AL25*(1+PARAMETRES!AN$14)</f>
        <v>12.410512836317222</v>
      </c>
      <c r="AN25" s="278">
        <f>AM25*(1+PARAMETRES!AO$14)</f>
        <v>12.505829093797173</v>
      </c>
      <c r="AO25" s="278">
        <f>AN25*(1+PARAMETRES!AP$14)</f>
        <v>12.604046818013202</v>
      </c>
      <c r="AP25" s="278">
        <f>AO25*(1+PARAMETRES!AQ$14)</f>
        <v>12.706479513233825</v>
      </c>
      <c r="AQ25" s="278">
        <f>AP25*(1+PARAMETRES!AR$14)</f>
        <v>12.8157577065602</v>
      </c>
      <c r="AR25" s="278">
        <f>AQ25*(1+PARAMETRES!AS$14)</f>
        <v>12.921809603184874</v>
      </c>
      <c r="AS25" s="278">
        <f>AR25*(1+PARAMETRES!AT$14)</f>
        <v>13.031024345158865</v>
      </c>
      <c r="AT25" s="278">
        <f>AS25*(1+PARAMETRES!AU$14)</f>
        <v>13.147398920823395</v>
      </c>
      <c r="AU25" s="278">
        <f>AT25*(1+PARAMETRES!AV$14)</f>
        <v>13.268467672795223</v>
      </c>
      <c r="AV25" s="278">
        <f>AU25*(1+PARAMETRES!AW$14)</f>
        <v>13.397100330899265</v>
      </c>
      <c r="AW25" s="278">
        <f>AV25*(1+PARAMETRES!AX$14)</f>
        <v>13.532072243613529</v>
      </c>
      <c r="AX25" s="278">
        <f>AW25*(1+PARAMETRES!AY$14)</f>
        <v>13.663950498239938</v>
      </c>
      <c r="AY25" s="278">
        <f>AX25*(1+PARAMETRES!AZ$14)</f>
        <v>13.802046837039217</v>
      </c>
      <c r="AZ25" s="278">
        <f>AY25*(1+PARAMETRES!BA$14)</f>
        <v>13.943582792116411</v>
      </c>
      <c r="BA25" s="278">
        <f>AZ25*(1+PARAMETRES!BB$14)</f>
        <v>14.089827882014134</v>
      </c>
      <c r="BB25" s="278">
        <f>BA25*(1+PARAMETRES!BC$14)</f>
        <v>14.236459707054093</v>
      </c>
      <c r="BC25" s="278">
        <f>BB25*(1+PARAMETRES!BD$14)</f>
        <v>14.381818591947511</v>
      </c>
      <c r="BD25" s="278">
        <f>BC25*(1+PARAMETRES!BE$14)</f>
        <v>14.529950677685759</v>
      </c>
      <c r="BE25" s="278">
        <f>BD25*(1+PARAMETRES!BF$14)</f>
        <v>14.680723378461163</v>
      </c>
      <c r="BF25" s="278">
        <f>BE25*(1+PARAMETRES!BG$14)</f>
        <v>14.829603509131061</v>
      </c>
      <c r="BG25" s="278">
        <f>BF25*(1+PARAMETRES!BH$14)</f>
        <v>14.973392803963288</v>
      </c>
      <c r="BH25" s="278">
        <f>BG25*(1+PARAMETRES!BI$14)</f>
        <v>15.11028921699741</v>
      </c>
      <c r="BI25" s="278">
        <f>BH25*(1+PARAMETRES!BJ$14)</f>
        <v>15.249066919340967</v>
      </c>
      <c r="BJ25" s="278">
        <f>BI25*(1+PARAMETRES!BK$14)</f>
        <v>15.386671348641869</v>
      </c>
      <c r="BK25" s="278">
        <f>BJ25*(1+PARAMETRES!BL$14)</f>
        <v>15.523060360771247</v>
      </c>
      <c r="BL25" s="279">
        <f>BK25*(1+PARAMETRES!BM$14)</f>
        <v>15.653592362968109</v>
      </c>
      <c r="BM25" s="156"/>
      <c r="BN25" s="140"/>
      <c r="BO25" s="140"/>
      <c r="BP25" s="140"/>
      <c r="BQ25" s="140"/>
      <c r="BR25" s="140"/>
      <c r="BS25" s="140"/>
      <c r="BT25" s="140"/>
    </row>
    <row r="26" spans="2:72" s="4" customFormat="1" x14ac:dyDescent="0.25">
      <c r="B26" s="65"/>
      <c r="C26" s="119" t="s">
        <v>41</v>
      </c>
      <c r="D26" s="280">
        <f>9.1*Transf2010</f>
        <v>9.5265503598546175</v>
      </c>
      <c r="E26" s="278">
        <f>D26*(1+PARAMETRES!F$14)</f>
        <v>9.687390515523008</v>
      </c>
      <c r="F26" s="278">
        <f>E26*(1+PARAMETRES!G$14)</f>
        <v>9.6718748507742802</v>
      </c>
      <c r="G26" s="278">
        <f>F26*(1+PARAMETRES!H$14)</f>
        <v>9.6796173432819508</v>
      </c>
      <c r="H26" s="278">
        <f>G26*(1+PARAMETRES!I$14)</f>
        <v>9.7208985757281248</v>
      </c>
      <c r="I26" s="278">
        <f>H26*(1+PARAMETRES!J$14)</f>
        <v>9.7859337770297703</v>
      </c>
      <c r="J26" s="278">
        <f>I26*(1+PARAMETRES!K$14)</f>
        <v>9.8663717361945693</v>
      </c>
      <c r="K26" s="278">
        <f>J26*(1+PARAMETRES!L$14)</f>
        <v>10.066478676638988</v>
      </c>
      <c r="L26" s="278">
        <f>K26*(1+PARAMETRES!M$14)</f>
        <v>10.220909454283772</v>
      </c>
      <c r="M26" s="278">
        <f>L26*(1+PARAMETRES!N$14)</f>
        <v>10.385722255602536</v>
      </c>
      <c r="N26" s="278">
        <f>M26*(1+PARAMETRES!O$14)</f>
        <v>9.5568622598238342</v>
      </c>
      <c r="O26" s="278">
        <f>N26*(1+PARAMETRES!P$14)</f>
        <v>10.190140320515853</v>
      </c>
      <c r="P26" s="278">
        <f>O26*(1+PARAMETRES!Q$14)</f>
        <v>10.431230815805803</v>
      </c>
      <c r="Q26" s="278">
        <f>P26*(1+PARAMETRES!R$14)</f>
        <v>10.554756176039955</v>
      </c>
      <c r="R26" s="278">
        <f>Q26*(1+PARAMETRES!S$14)</f>
        <v>10.699490327171493</v>
      </c>
      <c r="S26" s="278">
        <f>R26*(1+PARAMETRES!T$14)</f>
        <v>10.860553936178253</v>
      </c>
      <c r="T26" s="278">
        <f>S26*(1+PARAMETRES!U$14)</f>
        <v>11.025506563907397</v>
      </c>
      <c r="U26" s="278">
        <f>T26*(1+PARAMETRES!V$14)</f>
        <v>11.205335186622255</v>
      </c>
      <c r="V26" s="278">
        <f>U26*(1+PARAMETRES!W$14)</f>
        <v>11.259618270738526</v>
      </c>
      <c r="W26" s="278">
        <f>V26*(1+PARAMETRES!X$14)</f>
        <v>11.314215663489994</v>
      </c>
      <c r="X26" s="278">
        <f>W26*(1+PARAMETRES!Y$14)</f>
        <v>11.374715517968236</v>
      </c>
      <c r="Y26" s="278">
        <f>X26*(1+PARAMETRES!Z$14)</f>
        <v>11.440050600284486</v>
      </c>
      <c r="Z26" s="278">
        <f>Y26*(1+PARAMETRES!AA$14)</f>
        <v>11.503449022828091</v>
      </c>
      <c r="AA26" s="278">
        <f>Z26*(1+PARAMETRES!AB$14)</f>
        <v>11.615449613124049</v>
      </c>
      <c r="AB26" s="278">
        <f>AA26*(1+PARAMETRES!AC$14)</f>
        <v>11.733218767576142</v>
      </c>
      <c r="AC26" s="278">
        <f>AB26*(1+PARAMETRES!AD$14)</f>
        <v>11.85812787169179</v>
      </c>
      <c r="AD26" s="278">
        <f>AC26*(1+PARAMETRES!AE$14)</f>
        <v>11.979769764084178</v>
      </c>
      <c r="AE26" s="278">
        <f>AD26*(1+PARAMETRES!AF$14)</f>
        <v>12.098064717061465</v>
      </c>
      <c r="AF26" s="278">
        <f>AE26*(1+PARAMETRES!AG$14)</f>
        <v>12.218952522156316</v>
      </c>
      <c r="AG26" s="278">
        <f>AF26*(1+PARAMETRES!AH$14)</f>
        <v>12.337603780337346</v>
      </c>
      <c r="AH26" s="278">
        <f>AG26*(1+PARAMETRES!AI$14)</f>
        <v>12.447727978515038</v>
      </c>
      <c r="AI26" s="278">
        <f>AH26*(1+PARAMETRES!AJ$14)</f>
        <v>12.553971014988864</v>
      </c>
      <c r="AJ26" s="278">
        <f>AI26*(1+PARAMETRES!AK$14)</f>
        <v>12.658648484125967</v>
      </c>
      <c r="AK26" s="278">
        <f>AJ26*(1+PARAMETRES!AL$14)</f>
        <v>12.764147031038304</v>
      </c>
      <c r="AL26" s="278">
        <f>AK26*(1+PARAMETRES!AM$14)</f>
        <v>12.872929246515477</v>
      </c>
      <c r="AM26" s="278">
        <f>AL26*(1+PARAMETRES!AN$14)</f>
        <v>12.981111127642158</v>
      </c>
      <c r="AN26" s="278">
        <f>AM26*(1+PARAMETRES!AO$14)</f>
        <v>13.080809741787855</v>
      </c>
      <c r="AO26" s="278">
        <f>AN26*(1+PARAMETRES!AP$14)</f>
        <v>13.183543223439104</v>
      </c>
      <c r="AP26" s="278">
        <f>AO26*(1+PARAMETRES!AQ$14)</f>
        <v>13.290685467865272</v>
      </c>
      <c r="AQ26" s="278">
        <f>AP26*(1+PARAMETRES!AR$14)</f>
        <v>13.404987945942285</v>
      </c>
      <c r="AR26" s="278">
        <f>AQ26*(1+PARAMETRES!AS$14)</f>
        <v>13.515915791837058</v>
      </c>
      <c r="AS26" s="278">
        <f>AR26*(1+PARAMETRES!AT$14)</f>
        <v>13.630151901258129</v>
      </c>
      <c r="AT26" s="278">
        <f>AS26*(1+PARAMETRES!AU$14)</f>
        <v>13.751877032125627</v>
      </c>
      <c r="AU26" s="278">
        <f>AT26*(1+PARAMETRES!AV$14)</f>
        <v>13.878512163498458</v>
      </c>
      <c r="AV26" s="278">
        <f>AU26*(1+PARAMETRES!AW$14)</f>
        <v>14.013058966802687</v>
      </c>
      <c r="AW26" s="278">
        <f>AV26*(1+PARAMETRES!AX$14)</f>
        <v>14.154236484699215</v>
      </c>
      <c r="AX26" s="278">
        <f>AW26*(1+PARAMETRES!AY$14)</f>
        <v>14.292178107354424</v>
      </c>
      <c r="AY26" s="278">
        <f>AX26*(1+PARAMETRES!AZ$14)</f>
        <v>14.436623703109992</v>
      </c>
      <c r="AZ26" s="278">
        <f>AY26*(1+PARAMETRES!BA$14)</f>
        <v>14.584667058420619</v>
      </c>
      <c r="BA26" s="278">
        <f>AZ26*(1+PARAMETRES!BB$14)</f>
        <v>14.737636060497548</v>
      </c>
      <c r="BB26" s="278">
        <f>BA26*(1+PARAMETRES!BC$14)</f>
        <v>14.891009578642793</v>
      </c>
      <c r="BC26" s="278">
        <f>BB26*(1+PARAMETRES!BD$14)</f>
        <v>15.043051630657745</v>
      </c>
      <c r="BD26" s="278">
        <f>BC26*(1+PARAMETRES!BE$14)</f>
        <v>15.19799438700465</v>
      </c>
      <c r="BE26" s="278">
        <f>BD26*(1+PARAMETRES!BF$14)</f>
        <v>15.355699165976624</v>
      </c>
      <c r="BF26" s="278">
        <f>BE26*(1+PARAMETRES!BG$14)</f>
        <v>15.511424360125597</v>
      </c>
      <c r="BG26" s="278">
        <f>BF26*(1+PARAMETRES!BH$14)</f>
        <v>15.661824657019075</v>
      </c>
      <c r="BH26" s="278">
        <f>BG26*(1+PARAMETRES!BI$14)</f>
        <v>15.805015158008789</v>
      </c>
      <c r="BI26" s="278">
        <f>BH26*(1+PARAMETRES!BJ$14)</f>
        <v>15.950173444368142</v>
      </c>
      <c r="BJ26" s="278">
        <f>BI26*(1+PARAMETRES!BK$14)</f>
        <v>16.094104514096671</v>
      </c>
      <c r="BK26" s="278">
        <f>BJ26*(1+PARAMETRES!BL$14)</f>
        <v>16.236764285404412</v>
      </c>
      <c r="BL26" s="279">
        <f>BK26*(1+PARAMETRES!BM$14)</f>
        <v>16.373297758966647</v>
      </c>
      <c r="BM26" s="156"/>
      <c r="BN26" s="140"/>
      <c r="BO26" s="140"/>
      <c r="BP26" s="140"/>
      <c r="BQ26" s="140"/>
      <c r="BR26" s="140"/>
      <c r="BS26" s="140"/>
      <c r="BT26" s="140"/>
    </row>
    <row r="27" spans="2:72" s="4" customFormat="1" x14ac:dyDescent="0.25">
      <c r="B27" s="65"/>
      <c r="C27" s="119" t="s">
        <v>42</v>
      </c>
      <c r="D27" s="280">
        <f>1.9*Transf2010</f>
        <v>1.9890599652443708</v>
      </c>
      <c r="E27" s="278">
        <f>D27*(1+PARAMETRES!F$14)</f>
        <v>2.0226419757685403</v>
      </c>
      <c r="F27" s="278">
        <f>E27*(1+PARAMETRES!G$14)</f>
        <v>2.0194024413704543</v>
      </c>
      <c r="G27" s="278">
        <f>F27*(1+PARAMETRES!H$14)</f>
        <v>2.0210190057401878</v>
      </c>
      <c r="H27" s="278">
        <f>G27*(1+PARAMETRES!I$14)</f>
        <v>2.0296381641630155</v>
      </c>
      <c r="I27" s="278">
        <f>H27*(1+PARAMETRES!J$14)</f>
        <v>2.0432169424567657</v>
      </c>
      <c r="J27" s="278">
        <f>I27*(1+PARAMETRES!K$14)</f>
        <v>2.0600116811834819</v>
      </c>
      <c r="K27" s="278">
        <f>J27*(1+PARAMETRES!L$14)</f>
        <v>2.1017922511663825</v>
      </c>
      <c r="L27" s="278">
        <f>K27*(1+PARAMETRES!M$14)</f>
        <v>2.1340360399054035</v>
      </c>
      <c r="M27" s="278">
        <f>L27*(1+PARAMETRES!N$14)</f>
        <v>2.1684475039170135</v>
      </c>
      <c r="N27" s="278">
        <f>M27*(1+PARAMETRES!O$14)</f>
        <v>1.9953888234797019</v>
      </c>
      <c r="O27" s="278">
        <f>N27*(1+PARAMETRES!P$14)</f>
        <v>2.1276117152725411</v>
      </c>
      <c r="P27" s="278">
        <f>O27*(1+PARAMETRES!Q$14)</f>
        <v>2.1779492912122009</v>
      </c>
      <c r="Q27" s="278">
        <f>P27*(1+PARAMETRES!R$14)</f>
        <v>2.2037403004918592</v>
      </c>
      <c r="R27" s="278">
        <f>Q27*(1+PARAMETRES!S$14)</f>
        <v>2.2339595188599826</v>
      </c>
      <c r="S27" s="278">
        <f>R27*(1+PARAMETRES!T$14)</f>
        <v>2.2675881844767787</v>
      </c>
      <c r="T27" s="278">
        <f>S27*(1+PARAMETRES!U$14)</f>
        <v>2.3020288430136331</v>
      </c>
      <c r="U27" s="278">
        <f>T27*(1+PARAMETRES!V$14)</f>
        <v>2.3395754785255267</v>
      </c>
      <c r="V27" s="278">
        <f>U27*(1+PARAMETRES!W$14)</f>
        <v>2.3509093092750777</v>
      </c>
      <c r="W27" s="278">
        <f>V27*(1+PARAMETRES!X$14)</f>
        <v>2.3623087649045051</v>
      </c>
      <c r="X27" s="278">
        <f>W27*(1+PARAMETRES!Y$14)</f>
        <v>2.3749406026527091</v>
      </c>
      <c r="Y27" s="278">
        <f>X27*(1+PARAMETRES!Z$14)</f>
        <v>2.388581993465992</v>
      </c>
      <c r="Z27" s="278">
        <f>Y27*(1+PARAMETRES!AA$14)</f>
        <v>2.4018190267443273</v>
      </c>
      <c r="AA27" s="278">
        <f>Z27*(1+PARAMETRES!AB$14)</f>
        <v>2.4252037653775491</v>
      </c>
      <c r="AB27" s="278">
        <f>AA27*(1+PARAMETRES!AC$14)</f>
        <v>2.44979292949392</v>
      </c>
      <c r="AC27" s="278">
        <f>AB27*(1+PARAMETRES!AD$14)</f>
        <v>2.475872852331253</v>
      </c>
      <c r="AD27" s="278">
        <f>AC27*(1+PARAMETRES!AE$14)</f>
        <v>2.5012706100835098</v>
      </c>
      <c r="AE27" s="278">
        <f>AD27*(1+PARAMETRES!AF$14)</f>
        <v>2.5259695563095366</v>
      </c>
      <c r="AF27" s="278">
        <f>AE27*(1+PARAMETRES!AG$14)</f>
        <v>2.5512098672634065</v>
      </c>
      <c r="AG27" s="278">
        <f>AF27*(1+PARAMETRES!AH$14)</f>
        <v>2.5759832068836217</v>
      </c>
      <c r="AH27" s="278">
        <f>AG27*(1+PARAMETRES!AI$14)</f>
        <v>2.5989761713383048</v>
      </c>
      <c r="AI27" s="278">
        <f>AH27*(1+PARAMETRES!AJ$14)</f>
        <v>2.6211587833493235</v>
      </c>
      <c r="AJ27" s="278">
        <f>AI27*(1+PARAMETRES!AK$14)</f>
        <v>2.6430145186636635</v>
      </c>
      <c r="AK27" s="278">
        <f>AJ27*(1+PARAMETRES!AL$14)</f>
        <v>2.6650416877992065</v>
      </c>
      <c r="AL27" s="278">
        <f>AK27*(1+PARAMETRES!AM$14)</f>
        <v>2.6877544580636714</v>
      </c>
      <c r="AM27" s="278">
        <f>AL27*(1+PARAMETRES!AN$14)</f>
        <v>2.7103418837934181</v>
      </c>
      <c r="AN27" s="278">
        <f>AM27*(1+PARAMETRES!AO$14)</f>
        <v>2.7311580779557061</v>
      </c>
      <c r="AO27" s="278">
        <f>AN27*(1+PARAMETRES!AP$14)</f>
        <v>2.7526079257729998</v>
      </c>
      <c r="AP27" s="278">
        <f>AO27*(1+PARAMETRES!AQ$14)</f>
        <v>2.7749782844993427</v>
      </c>
      <c r="AQ27" s="278">
        <f>AP27*(1+PARAMETRES!AR$14)</f>
        <v>2.7988436370648726</v>
      </c>
      <c r="AR27" s="278">
        <f>AQ27*(1+PARAMETRES!AS$14)</f>
        <v>2.8220043960978476</v>
      </c>
      <c r="AS27" s="278">
        <f>AR27*(1+PARAMETRES!AT$14)</f>
        <v>2.8458558914714778</v>
      </c>
      <c r="AT27" s="278">
        <f>AS27*(1+PARAMETRES!AU$14)</f>
        <v>2.8712710286855705</v>
      </c>
      <c r="AU27" s="278">
        <f>AT27*(1+PARAMETRES!AV$14)</f>
        <v>2.8977113308403375</v>
      </c>
      <c r="AV27" s="278">
        <f>AU27*(1+PARAMETRES!AW$14)</f>
        <v>2.9258035205412205</v>
      </c>
      <c r="AW27" s="278">
        <f>AV27*(1+PARAMETRES!AX$14)</f>
        <v>2.955280145156979</v>
      </c>
      <c r="AX27" s="278">
        <f>AW27*(1+PARAMETRES!AY$14)</f>
        <v>2.984081143293781</v>
      </c>
      <c r="AY27" s="278">
        <f>AX27*(1+PARAMETRES!AZ$14)</f>
        <v>3.0142401138361525</v>
      </c>
      <c r="AZ27" s="278">
        <f>AY27*(1+PARAMETRES!BA$14)</f>
        <v>3.0451502649449647</v>
      </c>
      <c r="BA27" s="278">
        <f>AZ27*(1+PARAMETRES!BB$14)</f>
        <v>3.0770888477961917</v>
      </c>
      <c r="BB27" s="278">
        <f>BA27*(1+PARAMETRES!BC$14)</f>
        <v>3.1091118900462975</v>
      </c>
      <c r="BC27" s="278">
        <f>BB27*(1+PARAMETRES!BD$14)</f>
        <v>3.1408569338735952</v>
      </c>
      <c r="BD27" s="278">
        <f>BC27*(1+PARAMETRES!BE$14)</f>
        <v>3.1732076192647072</v>
      </c>
      <c r="BE27" s="278">
        <f>BD27*(1+PARAMETRES!BF$14)</f>
        <v>3.2061349906984158</v>
      </c>
      <c r="BF27" s="278">
        <f>BE27*(1+PARAMETRES!BG$14)</f>
        <v>3.2386490422240257</v>
      </c>
      <c r="BG27" s="278">
        <f>BF27*(1+PARAMETRES!BH$14)</f>
        <v>3.2700513020149717</v>
      </c>
      <c r="BH27" s="278">
        <f>BG27*(1+PARAMETRES!BI$14)</f>
        <v>3.2999482198040329</v>
      </c>
      <c r="BI27" s="278">
        <f>BH27*(1+PARAMETRES!BJ$14)</f>
        <v>3.3302559938790628</v>
      </c>
      <c r="BJ27" s="278">
        <f>BI27*(1+PARAMETRES!BK$14)</f>
        <v>3.3603075359102945</v>
      </c>
      <c r="BK27" s="278">
        <f>BJ27*(1+PARAMETRES!BL$14)</f>
        <v>3.390093642007515</v>
      </c>
      <c r="BL27" s="279">
        <f>BK27*(1+PARAMETRES!BM$14)</f>
        <v>3.4186006309930366</v>
      </c>
      <c r="BM27" s="156"/>
      <c r="BN27" s="140"/>
      <c r="BO27" s="140"/>
      <c r="BP27" s="140"/>
      <c r="BQ27" s="140"/>
      <c r="BR27" s="140"/>
      <c r="BS27" s="140"/>
      <c r="BT27" s="140"/>
    </row>
    <row r="28" spans="2:72" s="4" customFormat="1" x14ac:dyDescent="0.25">
      <c r="B28" s="65"/>
      <c r="C28" s="119" t="s">
        <v>43</v>
      </c>
      <c r="D28" s="280">
        <f>37*Transf2010</f>
        <v>38.734325638969331</v>
      </c>
      <c r="E28" s="278">
        <f>D28*(1+PARAMETRES!F$14)</f>
        <v>39.388291107071581</v>
      </c>
      <c r="F28" s="278">
        <f>E28*(1+PARAMETRES!G$14)</f>
        <v>39.325205437214116</v>
      </c>
      <c r="G28" s="278">
        <f>F28*(1+PARAMETRES!H$14)</f>
        <v>39.356685901256292</v>
      </c>
      <c r="H28" s="278">
        <f>G28*(1+PARAMETRES!I$14)</f>
        <v>39.524532670542932</v>
      </c>
      <c r="I28" s="278">
        <f>H28*(1+PARAMETRES!J$14)</f>
        <v>39.788961511000167</v>
      </c>
      <c r="J28" s="278">
        <f>I28*(1+PARAMETRES!K$14)</f>
        <v>40.116016949362539</v>
      </c>
      <c r="K28" s="278">
        <f>J28*(1+PARAMETRES!L$14)</f>
        <v>40.929638575345344</v>
      </c>
      <c r="L28" s="278">
        <f>K28*(1+PARAMETRES!M$14)</f>
        <v>41.557543934999963</v>
      </c>
      <c r="M28" s="278">
        <f>L28*(1+PARAMETRES!N$14)</f>
        <v>42.227661918383951</v>
      </c>
      <c r="N28" s="278">
        <f>M28*(1+PARAMETRES!O$14)</f>
        <v>38.857571825657359</v>
      </c>
      <c r="O28" s="278">
        <f>N28*(1+PARAMETRES!P$14)</f>
        <v>41.432438665833708</v>
      </c>
      <c r="P28" s="278">
        <f>O28*(1+PARAMETRES!Q$14)</f>
        <v>42.412696723606032</v>
      </c>
      <c r="Q28" s="278">
        <f>P28*(1+PARAMETRES!R$14)</f>
        <v>42.914942693788852</v>
      </c>
      <c r="R28" s="278">
        <f>Q28*(1+PARAMETRES!S$14)</f>
        <v>43.50342220937862</v>
      </c>
      <c r="S28" s="278">
        <f>R28*(1+PARAMETRES!T$14)</f>
        <v>44.158296224021491</v>
      </c>
      <c r="T28" s="278">
        <f>S28*(1+PARAMETRES!U$14)</f>
        <v>44.828982732370761</v>
      </c>
      <c r="U28" s="278">
        <f>T28*(1+PARAMETRES!V$14)</f>
        <v>45.560154055497108</v>
      </c>
      <c r="V28" s="278">
        <f>U28*(1+PARAMETRES!W$14)</f>
        <v>45.780865496409419</v>
      </c>
      <c r="W28" s="278">
        <f>V28*(1+PARAMETRES!X$14)</f>
        <v>46.00285489550879</v>
      </c>
      <c r="X28" s="278">
        <f>W28*(1+PARAMETRES!Y$14)</f>
        <v>46.248843314815922</v>
      </c>
      <c r="Y28" s="278">
        <f>X28*(1+PARAMETRES!Z$14)</f>
        <v>46.514491451706171</v>
      </c>
      <c r="Z28" s="278">
        <f>Y28*(1+PARAMETRES!AA$14)</f>
        <v>46.772265257652698</v>
      </c>
      <c r="AA28" s="278">
        <f>Z28*(1+PARAMETRES!AB$14)</f>
        <v>47.227652273141757</v>
      </c>
      <c r="AB28" s="278">
        <f>AA28*(1+PARAMETRES!AC$14)</f>
        <v>47.70649389014477</v>
      </c>
      <c r="AC28" s="278">
        <f>AB28*(1+PARAMETRES!AD$14)</f>
        <v>48.21436607171389</v>
      </c>
      <c r="AD28" s="278">
        <f>AC28*(1+PARAMETRES!AE$14)</f>
        <v>48.708953985836786</v>
      </c>
      <c r="AE28" s="278">
        <f>AD28*(1+PARAMETRES!AF$14)</f>
        <v>49.189933464975205</v>
      </c>
      <c r="AF28" s="278">
        <f>AE28*(1+PARAMETRES!AG$14)</f>
        <v>49.681455309866358</v>
      </c>
      <c r="AG28" s="278">
        <f>AF28*(1+PARAMETRES!AH$14)</f>
        <v>50.163883502470547</v>
      </c>
      <c r="AH28" s="278">
        <f>AG28*(1+PARAMETRES!AI$14)</f>
        <v>50.611641231324903</v>
      </c>
      <c r="AI28" s="278">
        <f>AH28*(1+PARAMETRES!AJ$14)</f>
        <v>51.043618412592103</v>
      </c>
      <c r="AJ28" s="278">
        <f>AI28*(1+PARAMETRES!AK$14)</f>
        <v>51.469230100292407</v>
      </c>
      <c r="AK28" s="278">
        <f>AJ28*(1+PARAMETRES!AL$14)</f>
        <v>51.898180236089821</v>
      </c>
      <c r="AL28" s="278">
        <f>AK28*(1+PARAMETRES!AM$14)</f>
        <v>52.340481551766239</v>
      </c>
      <c r="AM28" s="278">
        <f>AL28*(1+PARAMETRES!AN$14)</f>
        <v>52.780341947556046</v>
      </c>
      <c r="AN28" s="278">
        <f>AM28*(1+PARAMETRES!AO$14)</f>
        <v>53.185709939137446</v>
      </c>
      <c r="AO28" s="278">
        <f>AN28*(1+PARAMETRES!AP$14)</f>
        <v>53.603417501895272</v>
      </c>
      <c r="AP28" s="278">
        <f>AO28*(1+PARAMETRES!AQ$14)</f>
        <v>54.039050803408266</v>
      </c>
      <c r="AQ28" s="278">
        <f>AP28*(1+PARAMETRES!AR$14)</f>
        <v>54.503797142842274</v>
      </c>
      <c r="AR28" s="278">
        <f>AQ28*(1+PARAMETRES!AS$14)</f>
        <v>54.954822450326517</v>
      </c>
      <c r="AS28" s="278">
        <f>AR28*(1+PARAMETRES!AT$14)</f>
        <v>55.419298939181424</v>
      </c>
      <c r="AT28" s="278">
        <f>AS28*(1+PARAMETRES!AU$14)</f>
        <v>55.914225295455864</v>
      </c>
      <c r="AU28" s="278">
        <f>AT28*(1+PARAMETRES!AV$14)</f>
        <v>56.429115390048693</v>
      </c>
      <c r="AV28" s="278">
        <f>AU28*(1+PARAMETRES!AW$14)</f>
        <v>56.976173821065885</v>
      </c>
      <c r="AW28" s="278">
        <f>AV28*(1+PARAMETRES!AX$14)</f>
        <v>57.550192300425394</v>
      </c>
      <c r="AX28" s="278">
        <f>AW28*(1+PARAMETRES!AY$14)</f>
        <v>58.111053843089429</v>
      </c>
      <c r="AY28" s="278">
        <f>AX28*(1+PARAMETRES!AZ$14)</f>
        <v>58.698360111546137</v>
      </c>
      <c r="AZ28" s="278">
        <f>AY28*(1+PARAMETRES!BA$14)</f>
        <v>59.300294633138797</v>
      </c>
      <c r="BA28" s="278">
        <f>AZ28*(1+PARAMETRES!BB$14)</f>
        <v>59.922256509715325</v>
      </c>
      <c r="BB28" s="278">
        <f>BA28*(1+PARAMETRES!BC$14)</f>
        <v>60.545863121954227</v>
      </c>
      <c r="BC28" s="278">
        <f>BB28*(1+PARAMETRES!BD$14)</f>
        <v>61.164056080696341</v>
      </c>
      <c r="BD28" s="278">
        <f>BC28*(1+PARAMETRES!BE$14)</f>
        <v>61.794043111996942</v>
      </c>
      <c r="BE28" s="278">
        <f>BD28*(1+PARAMETRES!BF$14)</f>
        <v>62.435260345179692</v>
      </c>
      <c r="BF28" s="278">
        <f>BE28*(1+PARAMETRES!BG$14)</f>
        <v>63.068428716994198</v>
      </c>
      <c r="BG28" s="278">
        <f>BF28*(1+PARAMETRES!BH$14)</f>
        <v>63.679946407659983</v>
      </c>
      <c r="BH28" s="278">
        <f>BG28*(1+PARAMETRES!BI$14)</f>
        <v>64.262149543552226</v>
      </c>
      <c r="BI28" s="278">
        <f>BH28*(1+PARAMETRES!BJ$14)</f>
        <v>64.852353565013331</v>
      </c>
      <c r="BJ28" s="278">
        <f>BI28*(1+PARAMETRES!BK$14)</f>
        <v>65.4375678045689</v>
      </c>
      <c r="BK28" s="278">
        <f>BJ28*(1+PARAMETRES!BL$14)</f>
        <v>66.017613028567411</v>
      </c>
      <c r="BL28" s="279">
        <f>BK28*(1+PARAMETRES!BM$14)</f>
        <v>66.572749129864405</v>
      </c>
      <c r="BM28" s="156"/>
      <c r="BN28" s="140"/>
      <c r="BO28" s="140"/>
      <c r="BP28" s="140"/>
      <c r="BQ28" s="140"/>
      <c r="BR28" s="140"/>
      <c r="BS28" s="140"/>
      <c r="BT28" s="140"/>
    </row>
    <row r="29" spans="2:72" s="4" customFormat="1" x14ac:dyDescent="0.25">
      <c r="B29" s="65"/>
      <c r="C29" s="119" t="s">
        <v>44</v>
      </c>
      <c r="D29" s="280">
        <f>2.5*Transf2010</f>
        <v>2.617184164795225</v>
      </c>
      <c r="E29" s="278">
        <f>D29*(1+PARAMETRES!F$14)</f>
        <v>2.6613710207480796</v>
      </c>
      <c r="F29" s="278">
        <f>E29*(1+PARAMETRES!G$14)</f>
        <v>2.6571084754874401</v>
      </c>
      <c r="G29" s="278">
        <f>F29*(1+PARAMETRES!H$14)</f>
        <v>2.6592355338686682</v>
      </c>
      <c r="H29" s="278">
        <f>G29*(1+PARAMETRES!I$14)</f>
        <v>2.6705765317934413</v>
      </c>
      <c r="I29" s="278">
        <f>H29*(1+PARAMETRES!J$14)</f>
        <v>2.6884433453378493</v>
      </c>
      <c r="J29" s="278">
        <f>I29*(1+PARAMETRES!K$14)</f>
        <v>2.7105416857677391</v>
      </c>
      <c r="K29" s="278">
        <f>J29*(1+PARAMETRES!L$14)</f>
        <v>2.7655161199557661</v>
      </c>
      <c r="L29" s="278">
        <f>K29*(1+PARAMETRES!M$14)</f>
        <v>2.8079421577702672</v>
      </c>
      <c r="M29" s="278">
        <f>L29*(1+PARAMETRES!N$14)</f>
        <v>2.8532203998908066</v>
      </c>
      <c r="N29" s="278">
        <f>M29*(1+PARAMETRES!O$14)</f>
        <v>2.6255116098417126</v>
      </c>
      <c r="O29" s="278">
        <f>N29*(1+PARAMETRES!P$14)</f>
        <v>2.799489099042817</v>
      </c>
      <c r="P29" s="278">
        <f>O29*(1+PARAMETRES!Q$14)</f>
        <v>2.8657227515950008</v>
      </c>
      <c r="Q29" s="278">
        <f>P29*(1+PARAMETRES!R$14)</f>
        <v>2.899658290120867</v>
      </c>
      <c r="R29" s="278">
        <f>Q29*(1+PARAMETRES!S$14)</f>
        <v>2.9394204195526079</v>
      </c>
      <c r="S29" s="278">
        <f>R29*(1+PARAMETRES!T$14)</f>
        <v>2.9836686637852345</v>
      </c>
      <c r="T29" s="278">
        <f>S29*(1+PARAMETRES!U$14)</f>
        <v>3.02898531975478</v>
      </c>
      <c r="U29" s="278">
        <f>T29*(1+PARAMETRES!V$14)</f>
        <v>3.0783887875335871</v>
      </c>
      <c r="V29" s="278">
        <f>U29*(1+PARAMETRES!W$14)</f>
        <v>3.0933017227303647</v>
      </c>
      <c r="W29" s="278">
        <f>V29*(1+PARAMETRES!X$14)</f>
        <v>3.1083010064532952</v>
      </c>
      <c r="X29" s="278">
        <f>W29*(1+PARAMETRES!Y$14)</f>
        <v>3.1249218455956691</v>
      </c>
      <c r="Y29" s="278">
        <f>X29*(1+PARAMETRES!Z$14)</f>
        <v>3.1428710440341994</v>
      </c>
      <c r="Z29" s="278">
        <f>Y29*(1+PARAMETRES!AA$14)</f>
        <v>3.1602881930846403</v>
      </c>
      <c r="AA29" s="278">
        <f>Z29*(1+PARAMETRES!AB$14)</f>
        <v>3.1910575860230903</v>
      </c>
      <c r="AB29" s="278">
        <f>AA29*(1+PARAMETRES!AC$14)</f>
        <v>3.223411749334105</v>
      </c>
      <c r="AC29" s="278">
        <f>AB29*(1+PARAMETRES!AD$14)</f>
        <v>3.2577274372779641</v>
      </c>
      <c r="AD29" s="278">
        <f>AC29*(1+PARAMETRES!AE$14)</f>
        <v>3.2911455395835651</v>
      </c>
      <c r="AE29" s="278">
        <f>AD29*(1+PARAMETRES!AF$14)</f>
        <v>3.3236441530388636</v>
      </c>
      <c r="AF29" s="278">
        <f>AE29*(1+PARAMETRES!AG$14)</f>
        <v>3.3568550885044819</v>
      </c>
      <c r="AG29" s="278">
        <f>AF29*(1+PARAMETRES!AH$14)</f>
        <v>3.3894515880047651</v>
      </c>
      <c r="AH29" s="278">
        <f>AG29*(1+PARAMETRES!AI$14)</f>
        <v>3.4197054886030323</v>
      </c>
      <c r="AI29" s="278">
        <f>AH29*(1+PARAMETRES!AJ$14)</f>
        <v>3.4488931359859514</v>
      </c>
      <c r="AJ29" s="278">
        <f>AI29*(1+PARAMETRES!AK$14)</f>
        <v>3.4776506824521882</v>
      </c>
      <c r="AK29" s="278">
        <f>AJ29*(1+PARAMETRES!AL$14)</f>
        <v>3.5066337997357975</v>
      </c>
      <c r="AL29" s="278">
        <f>AK29*(1+PARAMETRES!AM$14)</f>
        <v>3.5365190237679882</v>
      </c>
      <c r="AM29" s="278">
        <f>AL29*(1+PARAMETRES!AN$14)</f>
        <v>3.566239320780813</v>
      </c>
      <c r="AN29" s="278">
        <f>AM29*(1+PARAMETRES!AO$14)</f>
        <v>3.5936290499417183</v>
      </c>
      <c r="AO29" s="278">
        <f>AN29*(1+PARAMETRES!AP$14)</f>
        <v>3.6218525339118415</v>
      </c>
      <c r="AP29" s="278">
        <f>AO29*(1+PARAMETRES!AQ$14)</f>
        <v>3.6512872164465029</v>
      </c>
      <c r="AQ29" s="278">
        <f>AP29*(1+PARAMETRES!AR$14)</f>
        <v>3.6826889961379896</v>
      </c>
      <c r="AR29" s="278">
        <f>AQ29*(1+PARAMETRES!AS$14)</f>
        <v>3.7131636790761142</v>
      </c>
      <c r="AS29" s="278">
        <f>AR29*(1+PARAMETRES!AT$14)</f>
        <v>3.7445472256203645</v>
      </c>
      <c r="AT29" s="278">
        <f>AS29*(1+PARAMETRES!AU$14)</f>
        <v>3.7779881956389079</v>
      </c>
      <c r="AU29" s="278">
        <f>AT29*(1+PARAMETRES!AV$14)</f>
        <v>3.8127780668951803</v>
      </c>
      <c r="AV29" s="278">
        <f>AU29*(1+PARAMETRES!AW$14)</f>
        <v>3.8497414743963421</v>
      </c>
      <c r="AW29" s="278">
        <f>AV29*(1+PARAMETRES!AX$14)</f>
        <v>3.8885265067854982</v>
      </c>
      <c r="AX29" s="278">
        <f>AW29*(1+PARAMETRES!AY$14)</f>
        <v>3.9264225569655009</v>
      </c>
      <c r="AY29" s="278">
        <f>AX29*(1+PARAMETRES!AZ$14)</f>
        <v>3.9661054129423055</v>
      </c>
      <c r="AZ29" s="278">
        <f>AY29*(1+PARAMETRES!BA$14)</f>
        <v>4.0067766644012686</v>
      </c>
      <c r="BA29" s="278">
        <f>AZ29*(1+PARAMETRES!BB$14)</f>
        <v>4.0488011155213037</v>
      </c>
      <c r="BB29" s="278">
        <f>BA29*(1+PARAMETRES!BC$14)</f>
        <v>4.0909366974293375</v>
      </c>
      <c r="BC29" s="278">
        <f>BB29*(1+PARAMETRES!BD$14)</f>
        <v>4.13270649193894</v>
      </c>
      <c r="BD29" s="278">
        <f>BC29*(1+PARAMETRES!BE$14)</f>
        <v>4.1752731832430348</v>
      </c>
      <c r="BE29" s="278">
        <f>BD29*(1+PARAMETRES!BF$14)</f>
        <v>4.2185986719715993</v>
      </c>
      <c r="BF29" s="278">
        <f>BE29*(1+PARAMETRES!BG$14)</f>
        <v>4.2613803187158226</v>
      </c>
      <c r="BG29" s="278">
        <f>BF29*(1+PARAMETRES!BH$14)</f>
        <v>4.3026990815986457</v>
      </c>
      <c r="BH29" s="278">
        <f>BG29*(1+PARAMETRES!BI$14)</f>
        <v>4.3420371313210948</v>
      </c>
      <c r="BI29" s="278">
        <f>BH29*(1+PARAMETRES!BJ$14)</f>
        <v>4.381915781419818</v>
      </c>
      <c r="BJ29" s="278">
        <f>BI29*(1+PARAMETRES!BK$14)</f>
        <v>4.4214572840924911</v>
      </c>
      <c r="BK29" s="278">
        <f>BJ29*(1+PARAMETRES!BL$14)</f>
        <v>4.460649528957255</v>
      </c>
      <c r="BL29" s="279">
        <f>BK29*(1+PARAMETRES!BM$14)</f>
        <v>4.4981587249908355</v>
      </c>
      <c r="BM29" s="156"/>
      <c r="BN29" s="140"/>
      <c r="BO29" s="140"/>
      <c r="BP29" s="140"/>
      <c r="BQ29" s="140"/>
      <c r="BR29" s="140"/>
      <c r="BS29" s="140"/>
      <c r="BT29" s="140"/>
    </row>
    <row r="30" spans="2:72" s="4" customFormat="1" ht="16.5" thickBot="1" x14ac:dyDescent="0.3">
      <c r="B30" s="65"/>
      <c r="C30" s="121" t="s">
        <v>45</v>
      </c>
      <c r="D30" s="277">
        <f>24.8*Transf2010</f>
        <v>25.96246691476863</v>
      </c>
      <c r="E30" s="278">
        <f>D30*(1+PARAMETRES!F$14)</f>
        <v>26.400800525820948</v>
      </c>
      <c r="F30" s="278">
        <f>E30*(1+PARAMETRES!G$14)</f>
        <v>26.358516076835404</v>
      </c>
      <c r="G30" s="278">
        <f>F30*(1+PARAMETRES!H$14)</f>
        <v>26.379616495977185</v>
      </c>
      <c r="H30" s="278">
        <f>G30*(1+PARAMETRES!I$14)</f>
        <v>26.492119195390934</v>
      </c>
      <c r="I30" s="278">
        <f>H30*(1+PARAMETRES!J$14)</f>
        <v>26.669357985751461</v>
      </c>
      <c r="J30" s="278">
        <f>I30*(1+PARAMETRES!K$14)</f>
        <v>26.888573522815967</v>
      </c>
      <c r="K30" s="278">
        <f>J30*(1+PARAMETRES!L$14)</f>
        <v>27.433919909961197</v>
      </c>
      <c r="L30" s="278">
        <f>K30*(1+PARAMETRES!M$14)</f>
        <v>27.854786205081048</v>
      </c>
      <c r="M30" s="278">
        <f>L30*(1+PARAMETRES!N$14)</f>
        <v>28.303946366916801</v>
      </c>
      <c r="N30" s="278">
        <f>M30*(1+PARAMETRES!O$14)</f>
        <v>26.04507516962979</v>
      </c>
      <c r="O30" s="278">
        <f>N30*(1+PARAMETRES!P$14)</f>
        <v>27.770931862504746</v>
      </c>
      <c r="P30" s="278">
        <f>O30*(1+PARAMETRES!Q$14)</f>
        <v>28.427969695822409</v>
      </c>
      <c r="Q30" s="278">
        <f>P30*(1+PARAMETRES!R$14)</f>
        <v>28.764610237998998</v>
      </c>
      <c r="R30" s="278">
        <f>Q30*(1+PARAMETRES!S$14)</f>
        <v>29.15905056196187</v>
      </c>
      <c r="S30" s="278">
        <f>R30*(1+PARAMETRES!T$14)</f>
        <v>29.597993144749527</v>
      </c>
      <c r="T30" s="278">
        <f>S30*(1+PARAMETRES!U$14)</f>
        <v>30.047534371967416</v>
      </c>
      <c r="U30" s="278">
        <f>T30*(1+PARAMETRES!V$14)</f>
        <v>30.537616772333184</v>
      </c>
      <c r="V30" s="278">
        <f>U30*(1+PARAMETRES!W$14)</f>
        <v>30.685553089485218</v>
      </c>
      <c r="W30" s="278">
        <f>V30*(1+PARAMETRES!X$14)</f>
        <v>30.834345984016689</v>
      </c>
      <c r="X30" s="278">
        <f>W30*(1+PARAMETRES!Y$14)</f>
        <v>30.99922470830904</v>
      </c>
      <c r="Y30" s="278">
        <f>X30*(1+PARAMETRES!Z$14)</f>
        <v>31.177280756819261</v>
      </c>
      <c r="Z30" s="278">
        <f>Y30*(1+PARAMETRES!AA$14)</f>
        <v>31.350058875399636</v>
      </c>
      <c r="AA30" s="278">
        <f>Z30*(1+PARAMETRES!AB$14)</f>
        <v>31.655291253349059</v>
      </c>
      <c r="AB30" s="278">
        <f>AA30*(1+PARAMETRES!AC$14)</f>
        <v>31.976244553394324</v>
      </c>
      <c r="AC30" s="278">
        <f>AB30*(1+PARAMETRES!AD$14)</f>
        <v>32.316656177797405</v>
      </c>
      <c r="AD30" s="278">
        <f>AC30*(1+PARAMETRES!AE$14)</f>
        <v>32.648163752668964</v>
      </c>
      <c r="AE30" s="278">
        <f>AD30*(1+PARAMETRES!AF$14)</f>
        <v>32.970549998145529</v>
      </c>
      <c r="AF30" s="278">
        <f>AE30*(1+PARAMETRES!AG$14)</f>
        <v>33.300002477964462</v>
      </c>
      <c r="AG30" s="278">
        <f>AF30*(1+PARAMETRES!AH$14)</f>
        <v>33.623359753007271</v>
      </c>
      <c r="AH30" s="278">
        <f>AG30*(1+PARAMETRES!AI$14)</f>
        <v>33.923478446942077</v>
      </c>
      <c r="AI30" s="278">
        <f>AH30*(1+PARAMETRES!AJ$14)</f>
        <v>34.213019908980634</v>
      </c>
      <c r="AJ30" s="278">
        <f>AI30*(1+PARAMETRES!AK$14)</f>
        <v>34.498294769925707</v>
      </c>
      <c r="AK30" s="278">
        <f>AJ30*(1+PARAMETRES!AL$14)</f>
        <v>34.785807293379108</v>
      </c>
      <c r="AL30" s="278">
        <f>AK30*(1+PARAMETRES!AM$14)</f>
        <v>35.08226871577844</v>
      </c>
      <c r="AM30" s="278">
        <f>AL30*(1+PARAMETRES!AN$14)</f>
        <v>35.377094062145659</v>
      </c>
      <c r="AN30" s="278">
        <f>AM30*(1+PARAMETRES!AO$14)</f>
        <v>35.64880017542184</v>
      </c>
      <c r="AO30" s="278">
        <f>AN30*(1+PARAMETRES!AP$14)</f>
        <v>35.928777136405465</v>
      </c>
      <c r="AP30" s="278">
        <f>AO30*(1+PARAMETRES!AQ$14)</f>
        <v>36.220769187149308</v>
      </c>
      <c r="AQ30" s="278">
        <f>AP30*(1+PARAMETRES!AR$14)</f>
        <v>36.53227484168886</v>
      </c>
      <c r="AR30" s="278">
        <f>AQ30*(1+PARAMETRES!AS$14)</f>
        <v>36.834583696435054</v>
      </c>
      <c r="AS30" s="278">
        <f>AR30*(1+PARAMETRES!AT$14)</f>
        <v>37.14590847815402</v>
      </c>
      <c r="AT30" s="278">
        <f>AS30*(1+PARAMETRES!AU$14)</f>
        <v>37.477642900737969</v>
      </c>
      <c r="AU30" s="278">
        <f>AT30*(1+PARAMETRES!AV$14)</f>
        <v>37.822758423600192</v>
      </c>
      <c r="AV30" s="278">
        <f>AU30*(1+PARAMETRES!AW$14)</f>
        <v>38.189435426011713</v>
      </c>
      <c r="AW30" s="278">
        <f>AV30*(1+PARAMETRES!AX$14)</f>
        <v>38.574182947312138</v>
      </c>
      <c r="AX30" s="278">
        <f>AW30*(1+PARAMETRES!AY$14)</f>
        <v>38.950111765097766</v>
      </c>
      <c r="AY30" s="278">
        <f>AX30*(1+PARAMETRES!AZ$14)</f>
        <v>39.343765696387663</v>
      </c>
      <c r="AZ30" s="278">
        <f>AY30*(1+PARAMETRES!BA$14)</f>
        <v>39.747224510860583</v>
      </c>
      <c r="BA30" s="278">
        <f>AZ30*(1+PARAMETRES!BB$14)</f>
        <v>40.164107065971336</v>
      </c>
      <c r="BB30" s="278">
        <f>BA30*(1+PARAMETRES!BC$14)</f>
        <v>40.582092038499034</v>
      </c>
      <c r="BC30" s="278">
        <f>BB30*(1+PARAMETRES!BD$14)</f>
        <v>40.996448400034289</v>
      </c>
      <c r="BD30" s="278">
        <f>BC30*(1+PARAMETRES!BE$14)</f>
        <v>41.418709977770909</v>
      </c>
      <c r="BE30" s="278">
        <f>BD30*(1+PARAMETRES!BF$14)</f>
        <v>41.848498825958266</v>
      </c>
      <c r="BF30" s="278">
        <f>BE30*(1+PARAMETRES!BG$14)</f>
        <v>42.272892761660962</v>
      </c>
      <c r="BG30" s="278">
        <f>BF30*(1+PARAMETRES!BH$14)</f>
        <v>42.682774889458571</v>
      </c>
      <c r="BH30" s="278">
        <f>BG30*(1+PARAMETRES!BI$14)</f>
        <v>43.073008342705265</v>
      </c>
      <c r="BI30" s="278">
        <f>BH30*(1+PARAMETRES!BJ$14)</f>
        <v>43.468604551684599</v>
      </c>
      <c r="BJ30" s="278">
        <f>BI30*(1+PARAMETRES!BK$14)</f>
        <v>43.860856258197515</v>
      </c>
      <c r="BK30" s="278">
        <f>BJ30*(1+PARAMETRES!BL$14)</f>
        <v>44.249643327255974</v>
      </c>
      <c r="BL30" s="279">
        <f>BK30*(1+PARAMETRES!BM$14)</f>
        <v>44.621734551909093</v>
      </c>
      <c r="BM30" s="156"/>
      <c r="BN30" s="140"/>
      <c r="BO30" s="140"/>
      <c r="BP30" s="140"/>
      <c r="BQ30" s="140"/>
      <c r="BR30" s="140"/>
      <c r="BS30" s="140"/>
      <c r="BT30" s="140"/>
    </row>
    <row r="31" spans="2:72" s="65" customFormat="1" ht="24.95" customHeight="1" thickBot="1" x14ac:dyDescent="0.3">
      <c r="C31" s="569" t="s">
        <v>189</v>
      </c>
      <c r="D31" s="570"/>
      <c r="E31" s="570"/>
      <c r="F31" s="570"/>
      <c r="G31" s="570"/>
      <c r="H31" s="571"/>
      <c r="I31" s="148"/>
      <c r="J31" s="149"/>
      <c r="K31" s="150"/>
      <c r="L31" s="151"/>
      <c r="M31" s="152"/>
      <c r="N31" s="152"/>
      <c r="O31" s="152"/>
      <c r="P31" s="152"/>
      <c r="Q31" s="152"/>
      <c r="R31" s="152"/>
      <c r="S31" s="152"/>
      <c r="T31" s="152"/>
      <c r="U31" s="152"/>
      <c r="V31" s="152"/>
      <c r="W31" s="152"/>
      <c r="X31" s="152"/>
      <c r="Y31" s="152"/>
      <c r="Z31" s="152"/>
      <c r="AA31" s="152"/>
      <c r="AB31" s="152"/>
      <c r="AC31" s="152"/>
      <c r="AD31" s="152"/>
      <c r="AE31" s="152"/>
      <c r="AF31" s="152"/>
      <c r="AG31" s="152"/>
      <c r="AH31" s="152"/>
      <c r="AI31" s="152"/>
      <c r="AJ31" s="152"/>
      <c r="AK31" s="152"/>
      <c r="AL31" s="152"/>
      <c r="AM31" s="152"/>
      <c r="AN31" s="152"/>
      <c r="AO31" s="152"/>
      <c r="AP31" s="152"/>
      <c r="AQ31" s="152"/>
      <c r="AR31" s="152"/>
      <c r="AS31" s="152"/>
      <c r="AT31" s="152"/>
      <c r="AU31" s="152"/>
      <c r="AV31" s="152"/>
      <c r="AW31" s="152"/>
      <c r="AX31" s="152"/>
      <c r="AY31" s="152"/>
      <c r="AZ31" s="152"/>
      <c r="BA31" s="152"/>
      <c r="BB31" s="152"/>
      <c r="BC31" s="152"/>
      <c r="BD31" s="152"/>
      <c r="BE31" s="152"/>
      <c r="BF31" s="152"/>
      <c r="BG31" s="152"/>
      <c r="BH31" s="152"/>
      <c r="BI31" s="152"/>
      <c r="BJ31" s="152"/>
      <c r="BK31" s="152"/>
      <c r="BL31" s="152"/>
      <c r="BM31" s="156"/>
      <c r="BN31" s="140"/>
      <c r="BO31" s="140"/>
      <c r="BP31" s="140"/>
      <c r="BQ31" s="140"/>
      <c r="BR31" s="140"/>
      <c r="BS31" s="140"/>
      <c r="BT31" s="140"/>
    </row>
    <row r="32" spans="2:72" s="4" customFormat="1" ht="16.5" thickBot="1" x14ac:dyDescent="0.3">
      <c r="B32" s="65"/>
      <c r="C32" s="69"/>
      <c r="D32" s="73">
        <v>2010</v>
      </c>
      <c r="E32" s="74">
        <v>2011</v>
      </c>
      <c r="F32" s="6">
        <v>2012</v>
      </c>
      <c r="G32" s="6">
        <v>2013</v>
      </c>
      <c r="H32" s="6">
        <v>2014</v>
      </c>
      <c r="I32" s="6">
        <v>2015</v>
      </c>
      <c r="J32" s="6">
        <v>2016</v>
      </c>
      <c r="K32" s="6">
        <v>2017</v>
      </c>
      <c r="L32" s="6">
        <v>2018</v>
      </c>
      <c r="M32" s="6">
        <v>2019</v>
      </c>
      <c r="N32" s="6">
        <v>2020</v>
      </c>
      <c r="O32" s="6">
        <v>2021</v>
      </c>
      <c r="P32" s="6">
        <v>2022</v>
      </c>
      <c r="Q32" s="6">
        <v>2023</v>
      </c>
      <c r="R32" s="6">
        <v>2024</v>
      </c>
      <c r="S32" s="6">
        <v>2025</v>
      </c>
      <c r="T32" s="6">
        <v>2026</v>
      </c>
      <c r="U32" s="6">
        <v>2027</v>
      </c>
      <c r="V32" s="6">
        <v>2028</v>
      </c>
      <c r="W32" s="6">
        <v>2029</v>
      </c>
      <c r="X32" s="6">
        <v>2030</v>
      </c>
      <c r="Y32" s="6">
        <v>2031</v>
      </c>
      <c r="Z32" s="6">
        <v>2032</v>
      </c>
      <c r="AA32" s="6">
        <v>2033</v>
      </c>
      <c r="AB32" s="6">
        <v>2034</v>
      </c>
      <c r="AC32" s="6">
        <v>2035</v>
      </c>
      <c r="AD32" s="6">
        <v>2036</v>
      </c>
      <c r="AE32" s="6">
        <v>2037</v>
      </c>
      <c r="AF32" s="6">
        <v>2038</v>
      </c>
      <c r="AG32" s="6">
        <v>2039</v>
      </c>
      <c r="AH32" s="6">
        <v>2040</v>
      </c>
      <c r="AI32" s="6">
        <v>2041</v>
      </c>
      <c r="AJ32" s="6">
        <v>2042</v>
      </c>
      <c r="AK32" s="6">
        <v>2043</v>
      </c>
      <c r="AL32" s="6">
        <v>2044</v>
      </c>
      <c r="AM32" s="6">
        <v>2045</v>
      </c>
      <c r="AN32" s="6">
        <v>2046</v>
      </c>
      <c r="AO32" s="6">
        <v>2047</v>
      </c>
      <c r="AP32" s="6">
        <v>2048</v>
      </c>
      <c r="AQ32" s="6">
        <v>2049</v>
      </c>
      <c r="AR32" s="6">
        <v>2050</v>
      </c>
      <c r="AS32" s="6">
        <v>2051</v>
      </c>
      <c r="AT32" s="6">
        <v>2052</v>
      </c>
      <c r="AU32" s="6">
        <v>2053</v>
      </c>
      <c r="AV32" s="6">
        <v>2054</v>
      </c>
      <c r="AW32" s="6">
        <v>2055</v>
      </c>
      <c r="AX32" s="6">
        <v>2056</v>
      </c>
      <c r="AY32" s="6">
        <v>2057</v>
      </c>
      <c r="AZ32" s="6">
        <v>2058</v>
      </c>
      <c r="BA32" s="6">
        <v>2059</v>
      </c>
      <c r="BB32" s="6">
        <v>2060</v>
      </c>
      <c r="BC32" s="6">
        <v>2061</v>
      </c>
      <c r="BD32" s="6">
        <v>2062</v>
      </c>
      <c r="BE32" s="6">
        <v>2063</v>
      </c>
      <c r="BF32" s="6">
        <v>2064</v>
      </c>
      <c r="BG32" s="6">
        <v>2065</v>
      </c>
      <c r="BH32" s="6">
        <v>2066</v>
      </c>
      <c r="BI32" s="6">
        <v>2067</v>
      </c>
      <c r="BJ32" s="6">
        <v>2068</v>
      </c>
      <c r="BK32" s="6">
        <v>2069</v>
      </c>
      <c r="BL32" s="85">
        <v>2070</v>
      </c>
      <c r="BM32" s="155"/>
      <c r="BN32" s="126"/>
      <c r="BO32" s="126"/>
      <c r="BP32" s="126"/>
      <c r="BQ32" s="126"/>
      <c r="BR32" s="126"/>
      <c r="BS32" s="126"/>
      <c r="BT32" s="126"/>
    </row>
    <row r="33" spans="2:72" s="4" customFormat="1" ht="31.5" x14ac:dyDescent="0.25">
      <c r="B33" s="65"/>
      <c r="C33" s="27" t="s">
        <v>56</v>
      </c>
      <c r="D33" s="277">
        <f>1.7*Transf2010</f>
        <v>1.7796852320607528</v>
      </c>
      <c r="E33" s="278">
        <f>D33*(1+PARAMETRES!F$14)</f>
        <v>1.809732294108694</v>
      </c>
      <c r="F33" s="278">
        <f>E33*(1+PARAMETRES!G$14)</f>
        <v>1.8068337633314591</v>
      </c>
      <c r="G33" s="278">
        <f>F33*(1+PARAMETRES!H$14)</f>
        <v>1.8082801630306942</v>
      </c>
      <c r="H33" s="278">
        <f>G33*(1+PARAMETRES!I$14)</f>
        <v>1.8159920416195399</v>
      </c>
      <c r="I33" s="278">
        <f>H33*(1+PARAMETRES!J$14)</f>
        <v>1.8281414748297373</v>
      </c>
      <c r="J33" s="278">
        <f>I33*(1+PARAMETRES!K$14)</f>
        <v>1.8431683463220625</v>
      </c>
      <c r="K33" s="278">
        <f>J33*(1+PARAMETRES!L$14)</f>
        <v>1.880550961569921</v>
      </c>
      <c r="L33" s="278">
        <f>K33*(1+PARAMETRES!M$14)</f>
        <v>1.9094006672837818</v>
      </c>
      <c r="M33" s="278">
        <f>L33*(1+PARAMETRES!N$14)</f>
        <v>1.9401898719257487</v>
      </c>
      <c r="N33" s="278">
        <f>M33*(1+PARAMETRES!O$14)</f>
        <v>1.7853478946923647</v>
      </c>
      <c r="O33" s="278">
        <f>N33*(1+PARAMETRES!P$14)</f>
        <v>1.9036525873491157</v>
      </c>
      <c r="P33" s="278">
        <f>O33*(1+PARAMETRES!Q$14)</f>
        <v>1.9486914710846008</v>
      </c>
      <c r="Q33" s="278">
        <f>P33*(1+PARAMETRES!R$14)</f>
        <v>1.9717676372821897</v>
      </c>
      <c r="R33" s="278">
        <f>Q33*(1+PARAMETRES!S$14)</f>
        <v>1.9988058852957737</v>
      </c>
      <c r="S33" s="278">
        <f>R33*(1+PARAMETRES!T$14)</f>
        <v>2.0288946913739596</v>
      </c>
      <c r="T33" s="278">
        <f>S33*(1+PARAMETRES!U$14)</f>
        <v>2.0597100174332503</v>
      </c>
      <c r="U33" s="278">
        <f>T33*(1+PARAMETRES!V$14)</f>
        <v>2.0933043755228393</v>
      </c>
      <c r="V33" s="278">
        <f>U33*(1+PARAMETRES!W$14)</f>
        <v>2.1034451714566482</v>
      </c>
      <c r="W33" s="278">
        <f>V33*(1+PARAMETRES!X$14)</f>
        <v>2.113644684388241</v>
      </c>
      <c r="X33" s="278">
        <f>W33*(1+PARAMETRES!Y$14)</f>
        <v>2.1249468550050552</v>
      </c>
      <c r="Y33" s="278">
        <f>X33*(1+PARAMETRES!Z$14)</f>
        <v>2.1371523099432559</v>
      </c>
      <c r="Z33" s="278">
        <f>Y33*(1+PARAMETRES!AA$14)</f>
        <v>2.1489959712975559</v>
      </c>
      <c r="AA33" s="278">
        <f>Z33*(1+PARAMETRES!AB$14)</f>
        <v>2.169919158495702</v>
      </c>
      <c r="AB33" s="278">
        <f>AA33*(1+PARAMETRES!AC$14)</f>
        <v>2.1919199895471921</v>
      </c>
      <c r="AC33" s="278">
        <f>AB33*(1+PARAMETRES!AD$14)</f>
        <v>2.2152546573490164</v>
      </c>
      <c r="AD33" s="278">
        <f>AC33*(1+PARAMETRES!AE$14)</f>
        <v>2.2379789669168249</v>
      </c>
      <c r="AE33" s="278">
        <f>AD33*(1+PARAMETRES!AF$14)</f>
        <v>2.260078024066428</v>
      </c>
      <c r="AF33" s="278">
        <f>AE33*(1+PARAMETRES!AG$14)</f>
        <v>2.2826614601830482</v>
      </c>
      <c r="AG33" s="278">
        <f>AF33*(1+PARAMETRES!AH$14)</f>
        <v>2.3048270798432404</v>
      </c>
      <c r="AH33" s="278">
        <f>AG33*(1+PARAMETRES!AI$14)</f>
        <v>2.3253997322500619</v>
      </c>
      <c r="AI33" s="278">
        <f>AH33*(1+PARAMETRES!AJ$14)</f>
        <v>2.3452473324704468</v>
      </c>
      <c r="AJ33" s="278">
        <f>AI33*(1+PARAMETRES!AK$14)</f>
        <v>2.3648024640674881</v>
      </c>
      <c r="AK33" s="278">
        <f>AJ33*(1+PARAMETRES!AL$14)</f>
        <v>2.3845109838203422</v>
      </c>
      <c r="AL33" s="278">
        <f>AK33*(1+PARAMETRES!AM$14)</f>
        <v>2.4048329361622316</v>
      </c>
      <c r="AM33" s="278">
        <f>AL33*(1+PARAMETRES!AN$14)</f>
        <v>2.4250427381309523</v>
      </c>
      <c r="AN33" s="278">
        <f>AM33*(1+PARAMETRES!AO$14)</f>
        <v>2.4436677539603679</v>
      </c>
      <c r="AO33" s="278">
        <f>AN33*(1+PARAMETRES!AP$14)</f>
        <v>2.4628597230600517</v>
      </c>
      <c r="AP33" s="278">
        <f>AO33*(1+PARAMETRES!AQ$14)</f>
        <v>2.4828753071836216</v>
      </c>
      <c r="AQ33" s="278">
        <f>AP33*(1+PARAMETRES!AR$14)</f>
        <v>2.5042285173738326</v>
      </c>
      <c r="AR33" s="278">
        <f>AQ33*(1+PARAMETRES!AS$14)</f>
        <v>2.5249513017717575</v>
      </c>
      <c r="AS33" s="278">
        <f>AR33*(1+PARAMETRES!AT$14)</f>
        <v>2.5462921134218477</v>
      </c>
      <c r="AT33" s="278">
        <f>AS33*(1+PARAMETRES!AU$14)</f>
        <v>2.5690319730344569</v>
      </c>
      <c r="AU33" s="278">
        <f>AT33*(1+PARAMETRES!AV$14)</f>
        <v>2.5926890854887219</v>
      </c>
      <c r="AV33" s="278">
        <f>AU33*(1+PARAMETRES!AW$14)</f>
        <v>2.617824202589512</v>
      </c>
      <c r="AW33" s="278">
        <f>AV33*(1+PARAMETRES!AX$14)</f>
        <v>2.6441980246141381</v>
      </c>
      <c r="AX33" s="278">
        <f>AW33*(1+PARAMETRES!AY$14)</f>
        <v>2.6699673387365399</v>
      </c>
      <c r="AY33" s="278">
        <f>AX33*(1+PARAMETRES!AZ$14)</f>
        <v>2.6969516808007667</v>
      </c>
      <c r="AZ33" s="278">
        <f>AY33*(1+PARAMETRES!BA$14)</f>
        <v>2.7246081317928619</v>
      </c>
      <c r="BA33" s="278">
        <f>AZ33*(1+PARAMETRES!BB$14)</f>
        <v>2.753184758554486</v>
      </c>
      <c r="BB33" s="278">
        <f>BA33*(1+PARAMETRES!BC$14)</f>
        <v>2.7818369542519492</v>
      </c>
      <c r="BC33" s="278">
        <f>BB33*(1+PARAMETRES!BD$14)</f>
        <v>2.8102404145184789</v>
      </c>
      <c r="BD33" s="278">
        <f>BC33*(1+PARAMETRES!BE$14)</f>
        <v>2.8391857646052632</v>
      </c>
      <c r="BE33" s="278">
        <f>BD33*(1+PARAMETRES!BF$14)</f>
        <v>2.8686470969406868</v>
      </c>
      <c r="BF33" s="278">
        <f>BE33*(1+PARAMETRES!BG$14)</f>
        <v>2.8977386167267589</v>
      </c>
      <c r="BG33" s="278">
        <f>BF33*(1+PARAMETRES!BH$14)</f>
        <v>2.9258353754870789</v>
      </c>
      <c r="BH33" s="278">
        <f>BG33*(1+PARAMETRES!BI$14)</f>
        <v>2.9525852492983442</v>
      </c>
      <c r="BI33" s="278">
        <f>BH33*(1+PARAMETRES!BJ$14)</f>
        <v>2.9797027313654763</v>
      </c>
      <c r="BJ33" s="278">
        <f>BI33*(1+PARAMETRES!BK$14)</f>
        <v>3.006590953182894</v>
      </c>
      <c r="BK33" s="278">
        <f>BJ33*(1+PARAMETRES!BL$14)</f>
        <v>3.0332416796909336</v>
      </c>
      <c r="BL33" s="279">
        <f>BK33*(1+PARAMETRES!BM$14)</f>
        <v>3.0587479329937683</v>
      </c>
      <c r="BM33" s="156"/>
      <c r="BN33" s="140"/>
      <c r="BO33" s="140"/>
      <c r="BP33" s="140"/>
      <c r="BQ33" s="140"/>
      <c r="BR33" s="140"/>
      <c r="BS33" s="140"/>
      <c r="BT33" s="140"/>
    </row>
    <row r="34" spans="2:72" s="4" customFormat="1" x14ac:dyDescent="0.25">
      <c r="B34" s="65"/>
      <c r="C34" s="119" t="s">
        <v>38</v>
      </c>
      <c r="D34" s="280">
        <f>2.2*Transf2010</f>
        <v>2.3031220650197981</v>
      </c>
      <c r="E34" s="278">
        <f>D34*(1+PARAMETRES!F$14)</f>
        <v>2.3420064982583102</v>
      </c>
      <c r="F34" s="278">
        <f>E34*(1+PARAMETRES!G$14)</f>
        <v>2.3382554584289474</v>
      </c>
      <c r="G34" s="278">
        <f>F34*(1+PARAMETRES!H$14)</f>
        <v>2.340127269804428</v>
      </c>
      <c r="H34" s="278">
        <f>G34*(1+PARAMETRES!I$14)</f>
        <v>2.3501073479782284</v>
      </c>
      <c r="I34" s="278">
        <f>H34*(1+PARAMETRES!J$14)</f>
        <v>2.3658301438973073</v>
      </c>
      <c r="J34" s="278">
        <f>I34*(1+PARAMETRES!K$14)</f>
        <v>2.3852766834756105</v>
      </c>
      <c r="K34" s="278">
        <f>J34*(1+PARAMETRES!L$14)</f>
        <v>2.4336541855610743</v>
      </c>
      <c r="L34" s="278">
        <f>K34*(1+PARAMETRES!M$14)</f>
        <v>2.4709890988378351</v>
      </c>
      <c r="M34" s="278">
        <f>L34*(1+PARAMETRES!N$14)</f>
        <v>2.5108339519039098</v>
      </c>
      <c r="N34" s="278">
        <f>M34*(1+PARAMETRES!O$14)</f>
        <v>2.310450216660707</v>
      </c>
      <c r="O34" s="278">
        <f>N34*(1+PARAMETRES!P$14)</f>
        <v>2.4635504071576788</v>
      </c>
      <c r="P34" s="278">
        <f>O34*(1+PARAMETRES!Q$14)</f>
        <v>2.5218360214036006</v>
      </c>
      <c r="Q34" s="278">
        <f>P34*(1+PARAMETRES!R$14)</f>
        <v>2.5516992953063626</v>
      </c>
      <c r="R34" s="278">
        <f>Q34*(1+PARAMETRES!S$14)</f>
        <v>2.5866899692062946</v>
      </c>
      <c r="S34" s="278">
        <f>R34*(1+PARAMETRES!T$14)</f>
        <v>2.6256284241310057</v>
      </c>
      <c r="T34" s="278">
        <f>S34*(1+PARAMETRES!U$14)</f>
        <v>2.6655070813842054</v>
      </c>
      <c r="U34" s="278">
        <f>T34*(1+PARAMETRES!V$14)</f>
        <v>2.708982133029556</v>
      </c>
      <c r="V34" s="278">
        <f>U34*(1+PARAMETRES!W$14)</f>
        <v>2.7221055160027201</v>
      </c>
      <c r="W34" s="278">
        <f>V34*(1+PARAMETRES!X$14)</f>
        <v>2.7353048856788988</v>
      </c>
      <c r="X34" s="278">
        <f>W34*(1+PARAMETRES!Y$14)</f>
        <v>2.7499312241241878</v>
      </c>
      <c r="Y34" s="278">
        <f>X34*(1+PARAMETRES!Z$14)</f>
        <v>2.7657265187500943</v>
      </c>
      <c r="Z34" s="278">
        <f>Y34*(1+PARAMETRES!AA$14)</f>
        <v>2.7810536099144825</v>
      </c>
      <c r="AA34" s="278">
        <f>Z34*(1+PARAMETRES!AB$14)</f>
        <v>2.8081306757003186</v>
      </c>
      <c r="AB34" s="278">
        <f>AA34*(1+PARAMETRES!AC$14)</f>
        <v>2.8366023394140116</v>
      </c>
      <c r="AC34" s="278">
        <f>AB34*(1+PARAMETRES!AD$14)</f>
        <v>2.8668001448046079</v>
      </c>
      <c r="AD34" s="278">
        <f>AC34*(1+PARAMETRES!AE$14)</f>
        <v>2.8962080748335368</v>
      </c>
      <c r="AE34" s="278">
        <f>AD34*(1+PARAMETRES!AF$14)</f>
        <v>2.9248068546741997</v>
      </c>
      <c r="AF34" s="278">
        <f>AE34*(1+PARAMETRES!AG$14)</f>
        <v>2.9540324778839437</v>
      </c>
      <c r="AG34" s="278">
        <f>AF34*(1+PARAMETRES!AH$14)</f>
        <v>2.9827173974441927</v>
      </c>
      <c r="AH34" s="278">
        <f>AG34*(1+PARAMETRES!AI$14)</f>
        <v>3.0093408299706677</v>
      </c>
      <c r="AI34" s="278">
        <f>AH34*(1+PARAMETRES!AJ$14)</f>
        <v>3.0350259596676366</v>
      </c>
      <c r="AJ34" s="278">
        <f>AI34*(1+PARAMETRES!AK$14)</f>
        <v>3.060332600557925</v>
      </c>
      <c r="AK34" s="278">
        <f>AJ34*(1+PARAMETRES!AL$14)</f>
        <v>3.0858377437675011</v>
      </c>
      <c r="AL34" s="278">
        <f>AK34*(1+PARAMETRES!AM$14)</f>
        <v>3.1121367409158287</v>
      </c>
      <c r="AM34" s="278">
        <f>AL34*(1+PARAMETRES!AN$14)</f>
        <v>3.1382906022871144</v>
      </c>
      <c r="AN34" s="278">
        <f>AM34*(1+PARAMETRES!AO$14)</f>
        <v>3.1623935639487111</v>
      </c>
      <c r="AO34" s="278">
        <f>AN34*(1+PARAMETRES!AP$14)</f>
        <v>3.1872302298424198</v>
      </c>
      <c r="AP34" s="278">
        <f>AO34*(1+PARAMETRES!AQ$14)</f>
        <v>3.2131327504729219</v>
      </c>
      <c r="AQ34" s="278">
        <f>AP34*(1+PARAMETRES!AR$14)</f>
        <v>3.2407663166014302</v>
      </c>
      <c r="AR34" s="278">
        <f>AQ34*(1+PARAMETRES!AS$14)</f>
        <v>3.26758403758698</v>
      </c>
      <c r="AS34" s="278">
        <f>AR34*(1+PARAMETRES!AT$14)</f>
        <v>3.2952015585459202</v>
      </c>
      <c r="AT34" s="278">
        <f>AS34*(1+PARAMETRES!AU$14)</f>
        <v>3.3246296121622381</v>
      </c>
      <c r="AU34" s="278">
        <f>AT34*(1+PARAMETRES!AV$14)</f>
        <v>3.3552446988677578</v>
      </c>
      <c r="AV34" s="278">
        <f>AU34*(1+PARAMETRES!AW$14)</f>
        <v>3.38777249746878</v>
      </c>
      <c r="AW34" s="278">
        <f>AV34*(1+PARAMETRES!AX$14)</f>
        <v>3.4219033259712375</v>
      </c>
      <c r="AX34" s="278">
        <f>AW34*(1+PARAMETRES!AY$14)</f>
        <v>3.4552518501296396</v>
      </c>
      <c r="AY34" s="278">
        <f>AX34*(1+PARAMETRES!AZ$14)</f>
        <v>3.4901727633892277</v>
      </c>
      <c r="AZ34" s="278">
        <f>AY34*(1+PARAMETRES!BA$14)</f>
        <v>3.5259634646731155</v>
      </c>
      <c r="BA34" s="278">
        <f>AZ34*(1+PARAMETRES!BB$14)</f>
        <v>3.5629449816587466</v>
      </c>
      <c r="BB34" s="278">
        <f>BA34*(1+PARAMETRES!BC$14)</f>
        <v>3.6000242937378166</v>
      </c>
      <c r="BC34" s="278">
        <f>BB34*(1+PARAMETRES!BD$14)</f>
        <v>3.636781712906267</v>
      </c>
      <c r="BD34" s="278">
        <f>BC34*(1+PARAMETRES!BE$14)</f>
        <v>3.6742404012538703</v>
      </c>
      <c r="BE34" s="278">
        <f>BD34*(1+PARAMETRES!BF$14)</f>
        <v>3.7123668313350069</v>
      </c>
      <c r="BF34" s="278">
        <f>BE34*(1+PARAMETRES!BG$14)</f>
        <v>3.7500146804699237</v>
      </c>
      <c r="BG34" s="278">
        <f>BF34*(1+PARAMETRES!BH$14)</f>
        <v>3.7863751918068083</v>
      </c>
      <c r="BH34" s="278">
        <f>BG34*(1+PARAMETRES!BI$14)</f>
        <v>3.8209926755625636</v>
      </c>
      <c r="BI34" s="278">
        <f>BH34*(1+PARAMETRES!BJ$14)</f>
        <v>3.8560858876494404</v>
      </c>
      <c r="BJ34" s="278">
        <f>BI34*(1+PARAMETRES!BK$14)</f>
        <v>3.8908824100013928</v>
      </c>
      <c r="BK34" s="278">
        <f>BJ34*(1+PARAMETRES!BL$14)</f>
        <v>3.925371585482385</v>
      </c>
      <c r="BL34" s="279">
        <f>BK34*(1+PARAMETRES!BM$14)</f>
        <v>3.9583796779919362</v>
      </c>
      <c r="BM34" s="156"/>
      <c r="BN34" s="140"/>
      <c r="BO34" s="140"/>
      <c r="BP34" s="140"/>
      <c r="BQ34" s="140"/>
      <c r="BR34" s="140"/>
      <c r="BS34" s="140"/>
      <c r="BT34" s="140"/>
    </row>
    <row r="35" spans="2:72" s="4" customFormat="1" x14ac:dyDescent="0.25">
      <c r="B35" s="65"/>
      <c r="C35" s="119" t="s">
        <v>39</v>
      </c>
      <c r="D35" s="280">
        <f>0.6*Transf2010</f>
        <v>0.62812419955085397</v>
      </c>
      <c r="E35" s="278">
        <f>D35*(1+PARAMETRES!F$14)</f>
        <v>0.63872904497953908</v>
      </c>
      <c r="F35" s="278">
        <f>E35*(1+PARAMETRES!G$14)</f>
        <v>0.63770603411698557</v>
      </c>
      <c r="G35" s="278">
        <f>F35*(1+PARAMETRES!H$14)</f>
        <v>0.63821652812848029</v>
      </c>
      <c r="H35" s="278">
        <f>G35*(1+PARAMETRES!I$14)</f>
        <v>0.64093836763042589</v>
      </c>
      <c r="I35" s="278">
        <f>H35*(1+PARAMETRES!J$14)</f>
        <v>0.64522640288108379</v>
      </c>
      <c r="J35" s="278">
        <f>I35*(1+PARAMETRES!K$14)</f>
        <v>0.65053000458425736</v>
      </c>
      <c r="K35" s="278">
        <f>J35*(1+PARAMETRES!L$14)</f>
        <v>0.66372386878938383</v>
      </c>
      <c r="L35" s="278">
        <f>K35*(1+PARAMETRES!M$14)</f>
        <v>0.6739061178648641</v>
      </c>
      <c r="M35" s="278">
        <f>L35*(1+PARAMETRES!N$14)</f>
        <v>0.68477289597379354</v>
      </c>
      <c r="N35" s="278">
        <f>M35*(1+PARAMETRES!O$14)</f>
        <v>0.63012278636201102</v>
      </c>
      <c r="O35" s="278">
        <f>N35*(1+PARAMETRES!P$14)</f>
        <v>0.67187738377027606</v>
      </c>
      <c r="P35" s="278">
        <f>O35*(1+PARAMETRES!Q$14)</f>
        <v>0.68777346038280018</v>
      </c>
      <c r="Q35" s="278">
        <f>P35*(1+PARAMETRES!R$14)</f>
        <v>0.69591798962900797</v>
      </c>
      <c r="R35" s="278">
        <f>Q35*(1+PARAMETRES!S$14)</f>
        <v>0.70546090069262579</v>
      </c>
      <c r="S35" s="278">
        <f>R35*(1+PARAMETRES!T$14)</f>
        <v>0.7160804793084562</v>
      </c>
      <c r="T35" s="278">
        <f>S35*(1+PARAMETRES!U$14)</f>
        <v>0.72695647674114705</v>
      </c>
      <c r="U35" s="278">
        <f>T35*(1+PARAMETRES!V$14)</f>
        <v>0.73881330900806075</v>
      </c>
      <c r="V35" s="278">
        <f>U35*(1+PARAMETRES!W$14)</f>
        <v>0.74239241345528739</v>
      </c>
      <c r="W35" s="278">
        <f>V35*(1+PARAMETRES!X$14)</f>
        <v>0.74599224154879074</v>
      </c>
      <c r="X35" s="278">
        <f>W35*(1+PARAMETRES!Y$14)</f>
        <v>0.74998124294296042</v>
      </c>
      <c r="Y35" s="278">
        <f>X35*(1+PARAMETRES!Z$14)</f>
        <v>0.75428905056820772</v>
      </c>
      <c r="Z35" s="278">
        <f>Y35*(1+PARAMETRES!AA$14)</f>
        <v>0.75846916634031358</v>
      </c>
      <c r="AA35" s="278">
        <f>Z35*(1+PARAMETRES!AB$14)</f>
        <v>0.76585382064554153</v>
      </c>
      <c r="AB35" s="278">
        <f>AA35*(1+PARAMETRES!AC$14)</f>
        <v>0.77361881984018499</v>
      </c>
      <c r="AC35" s="278">
        <f>AB35*(1+PARAMETRES!AD$14)</f>
        <v>0.78185458494671123</v>
      </c>
      <c r="AD35" s="278">
        <f>AC35*(1+PARAMETRES!AE$14)</f>
        <v>0.78987492950005544</v>
      </c>
      <c r="AE35" s="278">
        <f>AD35*(1+PARAMETRES!AF$14)</f>
        <v>0.79767459672932706</v>
      </c>
      <c r="AF35" s="278">
        <f>AE35*(1+PARAMETRES!AG$14)</f>
        <v>0.8056452212410754</v>
      </c>
      <c r="AG35" s="278">
        <f>AF35*(1+PARAMETRES!AH$14)</f>
        <v>0.81346838112114328</v>
      </c>
      <c r="AH35" s="278">
        <f>AG35*(1+PARAMETRES!AI$14)</f>
        <v>0.82072931726472742</v>
      </c>
      <c r="AI35" s="278">
        <f>AH35*(1+PARAMETRES!AJ$14)</f>
        <v>0.82773435263662798</v>
      </c>
      <c r="AJ35" s="278">
        <f>AI35*(1+PARAMETRES!AK$14)</f>
        <v>0.83463616378852479</v>
      </c>
      <c r="AK35" s="278">
        <f>AJ35*(1+PARAMETRES!AL$14)</f>
        <v>0.841592111936591</v>
      </c>
      <c r="AL35" s="278">
        <f>AK35*(1+PARAMETRES!AM$14)</f>
        <v>0.84876456570431669</v>
      </c>
      <c r="AM35" s="278">
        <f>AL35*(1+PARAMETRES!AN$14)</f>
        <v>0.85589743698739462</v>
      </c>
      <c r="AN35" s="278">
        <f>AM35*(1+PARAMETRES!AO$14)</f>
        <v>0.86247097198601186</v>
      </c>
      <c r="AO35" s="278">
        <f>AN35*(1+PARAMETRES!AP$14)</f>
        <v>0.86924460813884141</v>
      </c>
      <c r="AP35" s="278">
        <f>AO35*(1+PARAMETRES!AQ$14)</f>
        <v>0.8763089319471602</v>
      </c>
      <c r="AQ35" s="278">
        <f>AP35*(1+PARAMETRES!AR$14)</f>
        <v>0.88384535907311701</v>
      </c>
      <c r="AR35" s="278">
        <f>AQ35*(1+PARAMETRES!AS$14)</f>
        <v>0.89115928297826696</v>
      </c>
      <c r="AS35" s="278">
        <f>AR35*(1+PARAMETRES!AT$14)</f>
        <v>0.89869133414888702</v>
      </c>
      <c r="AT35" s="278">
        <f>AS35*(1+PARAMETRES!AU$14)</f>
        <v>0.90671716695333737</v>
      </c>
      <c r="AU35" s="278">
        <f>AT35*(1+PARAMETRES!AV$14)</f>
        <v>0.91506673605484268</v>
      </c>
      <c r="AV35" s="278">
        <f>AU35*(1+PARAMETRES!AW$14)</f>
        <v>0.92393795385512145</v>
      </c>
      <c r="AW35" s="278">
        <f>AV35*(1+PARAMETRES!AX$14)</f>
        <v>0.93324636162851893</v>
      </c>
      <c r="AX35" s="278">
        <f>AW35*(1+PARAMETRES!AY$14)</f>
        <v>0.94234141367171953</v>
      </c>
      <c r="AY35" s="278">
        <f>AX35*(1+PARAMETRES!AZ$14)</f>
        <v>0.95186529910615258</v>
      </c>
      <c r="AZ35" s="278">
        <f>AY35*(1+PARAMETRES!BA$14)</f>
        <v>0.96162639945630379</v>
      </c>
      <c r="BA35" s="278">
        <f>AZ35*(1+PARAMETRES!BB$14)</f>
        <v>0.97171226772511232</v>
      </c>
      <c r="BB35" s="278">
        <f>BA35*(1+PARAMETRES!BC$14)</f>
        <v>0.98182480738304045</v>
      </c>
      <c r="BC35" s="278">
        <f>BB35*(1+PARAMETRES!BD$14)</f>
        <v>0.99184955806534503</v>
      </c>
      <c r="BD35" s="278">
        <f>BC35*(1+PARAMETRES!BE$14)</f>
        <v>1.0020655639783278</v>
      </c>
      <c r="BE35" s="278">
        <f>BD35*(1+PARAMETRES!BF$14)</f>
        <v>1.0124636812731831</v>
      </c>
      <c r="BF35" s="278">
        <f>BE35*(1+PARAMETRES!BG$14)</f>
        <v>1.0227312764917966</v>
      </c>
      <c r="BG35" s="278">
        <f>BF35*(1+PARAMETRES!BH$14)</f>
        <v>1.0326477795836742</v>
      </c>
      <c r="BH35" s="278">
        <f>BG35*(1+PARAMETRES!BI$14)</f>
        <v>1.042088911517062</v>
      </c>
      <c r="BI35" s="278">
        <f>BH35*(1+PARAMETRES!BJ$14)</f>
        <v>1.0516597875407556</v>
      </c>
      <c r="BJ35" s="278">
        <f>BI35*(1+PARAMETRES!BK$14)</f>
        <v>1.0611497481821972</v>
      </c>
      <c r="BK35" s="278">
        <f>BJ35*(1+PARAMETRES!BL$14)</f>
        <v>1.0705558869497405</v>
      </c>
      <c r="BL35" s="279">
        <f>BK35*(1+PARAMETRES!BM$14)</f>
        <v>1.0795580939977998</v>
      </c>
      <c r="BM35" s="156"/>
      <c r="BN35" s="140"/>
      <c r="BO35" s="140"/>
      <c r="BP35" s="140"/>
      <c r="BQ35" s="140"/>
      <c r="BR35" s="140"/>
      <c r="BS35" s="140"/>
      <c r="BT35" s="140"/>
    </row>
    <row r="36" spans="2:72" s="4" customFormat="1" x14ac:dyDescent="0.25">
      <c r="B36" s="65"/>
      <c r="C36" s="119" t="s">
        <v>40</v>
      </c>
      <c r="D36" s="280">
        <f>0.4*Transf2010</f>
        <v>0.41874946636723598</v>
      </c>
      <c r="E36" s="278">
        <f>D36*(1+PARAMETRES!F$14)</f>
        <v>0.42581936331969272</v>
      </c>
      <c r="F36" s="278">
        <f>E36*(1+PARAMETRES!G$14)</f>
        <v>0.42513735607799036</v>
      </c>
      <c r="G36" s="278">
        <f>F36*(1+PARAMETRES!H$14)</f>
        <v>0.42547768541898684</v>
      </c>
      <c r="H36" s="278">
        <f>G36*(1+PARAMETRES!I$14)</f>
        <v>0.42729224508695057</v>
      </c>
      <c r="I36" s="278">
        <f>H36*(1+PARAMETRES!J$14)</f>
        <v>0.43015093525405584</v>
      </c>
      <c r="J36" s="278">
        <f>I36*(1+PARAMETRES!K$14)</f>
        <v>0.4336866697228382</v>
      </c>
      <c r="K36" s="278">
        <f>J36*(1+PARAMETRES!L$14)</f>
        <v>0.44248257919292255</v>
      </c>
      <c r="L36" s="278">
        <f>K36*(1+PARAMETRES!M$14)</f>
        <v>0.44927074524324273</v>
      </c>
      <c r="M36" s="278">
        <f>L36*(1+PARAMETRES!N$14)</f>
        <v>0.45651526398252906</v>
      </c>
      <c r="N36" s="278">
        <f>M36*(1+PARAMETRES!O$14)</f>
        <v>0.42008185757467403</v>
      </c>
      <c r="O36" s="278">
        <f>N36*(1+PARAMETRES!P$14)</f>
        <v>0.44791825584685074</v>
      </c>
      <c r="P36" s="278">
        <f>O36*(1+PARAMETRES!Q$14)</f>
        <v>0.4585156402552002</v>
      </c>
      <c r="Q36" s="278">
        <f>P36*(1+PARAMETRES!R$14)</f>
        <v>0.46394532641933878</v>
      </c>
      <c r="R36" s="278">
        <f>Q36*(1+PARAMETRES!S$14)</f>
        <v>0.47030726712841736</v>
      </c>
      <c r="S36" s="278">
        <f>R36*(1+PARAMETRES!T$14)</f>
        <v>0.47738698620563763</v>
      </c>
      <c r="T36" s="278">
        <f>S36*(1+PARAMETRES!U$14)</f>
        <v>0.4846376511607649</v>
      </c>
      <c r="U36" s="278">
        <f>T36*(1+PARAMETRES!V$14)</f>
        <v>0.49254220600537407</v>
      </c>
      <c r="V36" s="278">
        <f>U36*(1+PARAMETRES!W$14)</f>
        <v>0.49492827563685848</v>
      </c>
      <c r="W36" s="278">
        <f>V36*(1+PARAMETRES!X$14)</f>
        <v>0.49732816103252736</v>
      </c>
      <c r="X36" s="278">
        <f>W36*(1+PARAMETRES!Y$14)</f>
        <v>0.49998749529530717</v>
      </c>
      <c r="Y36" s="278">
        <f>X36*(1+PARAMETRES!Z$14)</f>
        <v>0.50285936704547207</v>
      </c>
      <c r="Z36" s="278">
        <f>Y36*(1+PARAMETRES!AA$14)</f>
        <v>0.50564611089354261</v>
      </c>
      <c r="AA36" s="278">
        <f>Z36*(1+PARAMETRES!AB$14)</f>
        <v>0.51056921376369457</v>
      </c>
      <c r="AB36" s="278">
        <f>AA36*(1+PARAMETRES!AC$14)</f>
        <v>0.51574587989345688</v>
      </c>
      <c r="AC36" s="278">
        <f>AB36*(1+PARAMETRES!AD$14)</f>
        <v>0.52123638996447441</v>
      </c>
      <c r="AD36" s="278">
        <f>AC36*(1+PARAMETRES!AE$14)</f>
        <v>0.52658328633337059</v>
      </c>
      <c r="AE36" s="278">
        <f>AD36*(1+PARAMETRES!AF$14)</f>
        <v>0.53178306448621837</v>
      </c>
      <c r="AF36" s="278">
        <f>AE36*(1+PARAMETRES!AG$14)</f>
        <v>0.53709681416071731</v>
      </c>
      <c r="AG36" s="278">
        <f>AF36*(1+PARAMETRES!AH$14)</f>
        <v>0.54231225408076256</v>
      </c>
      <c r="AH36" s="278">
        <f>AG36*(1+PARAMETRES!AI$14)</f>
        <v>0.54715287817648528</v>
      </c>
      <c r="AI36" s="278">
        <f>AH36*(1+PARAMETRES!AJ$14)</f>
        <v>0.55182290175775239</v>
      </c>
      <c r="AJ36" s="278">
        <f>AI36*(1+PARAMETRES!AK$14)</f>
        <v>0.5564241091923503</v>
      </c>
      <c r="AK36" s="278">
        <f>AJ36*(1+PARAMETRES!AL$14)</f>
        <v>0.56106140795772774</v>
      </c>
      <c r="AL36" s="278">
        <f>AK36*(1+PARAMETRES!AM$14)</f>
        <v>0.5658430438028782</v>
      </c>
      <c r="AM36" s="278">
        <f>AL36*(1+PARAMETRES!AN$14)</f>
        <v>0.57059829132493012</v>
      </c>
      <c r="AN36" s="278">
        <f>AM36*(1+PARAMETRES!AO$14)</f>
        <v>0.57498064799067494</v>
      </c>
      <c r="AO36" s="278">
        <f>AN36*(1+PARAMETRES!AP$14)</f>
        <v>0.57949640542589465</v>
      </c>
      <c r="AP36" s="278">
        <f>AO36*(1+PARAMETRES!AQ$14)</f>
        <v>0.58420595463144054</v>
      </c>
      <c r="AQ36" s="278">
        <f>AP36*(1+PARAMETRES!AR$14)</f>
        <v>0.58923023938207841</v>
      </c>
      <c r="AR36" s="278">
        <f>AQ36*(1+PARAMETRES!AS$14)</f>
        <v>0.59410618865217835</v>
      </c>
      <c r="AS36" s="278">
        <f>AR36*(1+PARAMETRES!AT$14)</f>
        <v>0.59912755609925838</v>
      </c>
      <c r="AT36" s="278">
        <f>AS36*(1+PARAMETRES!AU$14)</f>
        <v>0.60447811130222528</v>
      </c>
      <c r="AU36" s="278">
        <f>AT36*(1+PARAMETRES!AV$14)</f>
        <v>0.61004449070322886</v>
      </c>
      <c r="AV36" s="278">
        <f>AU36*(1+PARAMETRES!AW$14)</f>
        <v>0.61595863590341471</v>
      </c>
      <c r="AW36" s="278">
        <f>AV36*(1+PARAMETRES!AX$14)</f>
        <v>0.62216424108567969</v>
      </c>
      <c r="AX36" s="278">
        <f>AW36*(1+PARAMETRES!AY$14)</f>
        <v>0.62822760911448006</v>
      </c>
      <c r="AY36" s="278">
        <f>AX36*(1+PARAMETRES!AZ$14)</f>
        <v>0.6345768660707688</v>
      </c>
      <c r="AZ36" s="278">
        <f>AY36*(1+PARAMETRES!BA$14)</f>
        <v>0.6410842663042029</v>
      </c>
      <c r="BA36" s="278">
        <f>AZ36*(1+PARAMETRES!BB$14)</f>
        <v>0.64780817848340855</v>
      </c>
      <c r="BB36" s="278">
        <f>BA36*(1+PARAMETRES!BC$14)</f>
        <v>0.65454987158869404</v>
      </c>
      <c r="BC36" s="278">
        <f>BB36*(1+PARAMETRES!BD$14)</f>
        <v>0.66123303871023043</v>
      </c>
      <c r="BD36" s="278">
        <f>BC36*(1+PARAMETRES!BE$14)</f>
        <v>0.66804370931888557</v>
      </c>
      <c r="BE36" s="278">
        <f>BD36*(1+PARAMETRES!BF$14)</f>
        <v>0.67497578751545584</v>
      </c>
      <c r="BF36" s="278">
        <f>BE36*(1+PARAMETRES!BG$14)</f>
        <v>0.6818208509945316</v>
      </c>
      <c r="BG36" s="278">
        <f>BF36*(1+PARAMETRES!BH$14)</f>
        <v>0.68843185305578336</v>
      </c>
      <c r="BH36" s="278">
        <f>BG36*(1+PARAMETRES!BI$14)</f>
        <v>0.69472594101137519</v>
      </c>
      <c r="BI36" s="278">
        <f>BH36*(1+PARAMETRES!BJ$14)</f>
        <v>0.70110652502717097</v>
      </c>
      <c r="BJ36" s="278">
        <f>BI36*(1+PARAMETRES!BK$14)</f>
        <v>0.70743316545479873</v>
      </c>
      <c r="BK36" s="278">
        <f>BJ36*(1+PARAMETRES!BL$14)</f>
        <v>0.7137039246331609</v>
      </c>
      <c r="BL36" s="279">
        <f>BK36*(1+PARAMETRES!BM$14)</f>
        <v>0.71970539599853378</v>
      </c>
      <c r="BM36" s="156"/>
      <c r="BN36" s="140"/>
      <c r="BO36" s="140"/>
      <c r="BP36" s="140"/>
      <c r="BQ36" s="140"/>
      <c r="BR36" s="140"/>
      <c r="BS36" s="140"/>
      <c r="BT36" s="140"/>
    </row>
    <row r="37" spans="2:72" s="4" customFormat="1" ht="31.5" x14ac:dyDescent="0.25">
      <c r="B37" s="65"/>
      <c r="C37" s="119" t="s">
        <v>57</v>
      </c>
      <c r="D37" s="280">
        <f>3.4*Transf2010</f>
        <v>3.5593704641215056</v>
      </c>
      <c r="E37" s="278">
        <f>D37*(1+PARAMETRES!F$14)</f>
        <v>3.6194645882173879</v>
      </c>
      <c r="F37" s="278">
        <f>E37*(1+PARAMETRES!G$14)</f>
        <v>3.6136675266629181</v>
      </c>
      <c r="G37" s="278">
        <f>F37*(1+PARAMETRES!H$14)</f>
        <v>3.6165603260613883</v>
      </c>
      <c r="H37" s="278">
        <f>G37*(1+PARAMETRES!I$14)</f>
        <v>3.6319840832390797</v>
      </c>
      <c r="I37" s="278">
        <f>H37*(1+PARAMETRES!J$14)</f>
        <v>3.6562829496594746</v>
      </c>
      <c r="J37" s="278">
        <f>I37*(1+PARAMETRES!K$14)</f>
        <v>3.686336692644125</v>
      </c>
      <c r="K37" s="278">
        <f>J37*(1+PARAMETRES!L$14)</f>
        <v>3.7611019231398419</v>
      </c>
      <c r="L37" s="278">
        <f>K37*(1+PARAMETRES!M$14)</f>
        <v>3.8188013345675635</v>
      </c>
      <c r="M37" s="278">
        <f>L37*(1+PARAMETRES!N$14)</f>
        <v>3.8803797438514973</v>
      </c>
      <c r="N37" s="278">
        <f>M37*(1+PARAMETRES!O$14)</f>
        <v>3.5706957893847293</v>
      </c>
      <c r="O37" s="278">
        <f>N37*(1+PARAMETRES!P$14)</f>
        <v>3.8073051746982314</v>
      </c>
      <c r="P37" s="278">
        <f>O37*(1+PARAMETRES!Q$14)</f>
        <v>3.8973829421692017</v>
      </c>
      <c r="Q37" s="278">
        <f>P37*(1+PARAMETRES!R$14)</f>
        <v>3.9435352745643795</v>
      </c>
      <c r="R37" s="278">
        <f>Q37*(1+PARAMETRES!S$14)</f>
        <v>3.9976117705915475</v>
      </c>
      <c r="S37" s="278">
        <f>R37*(1+PARAMETRES!T$14)</f>
        <v>4.0577893827479192</v>
      </c>
      <c r="T37" s="278">
        <f>S37*(1+PARAMETRES!U$14)</f>
        <v>4.1194200348665007</v>
      </c>
      <c r="U37" s="278">
        <f>T37*(1+PARAMETRES!V$14)</f>
        <v>4.1866087510456786</v>
      </c>
      <c r="V37" s="278">
        <f>U37*(1+PARAMETRES!W$14)</f>
        <v>4.2068903429132964</v>
      </c>
      <c r="W37" s="278">
        <f>V37*(1+PARAMETRES!X$14)</f>
        <v>4.2272893687764821</v>
      </c>
      <c r="X37" s="278">
        <f>W37*(1+PARAMETRES!Y$14)</f>
        <v>4.2498937100101104</v>
      </c>
      <c r="Y37" s="278">
        <f>X37*(1+PARAMETRES!Z$14)</f>
        <v>4.2743046198865118</v>
      </c>
      <c r="Z37" s="278">
        <f>Y37*(1+PARAMETRES!AA$14)</f>
        <v>4.2979919425951119</v>
      </c>
      <c r="AA37" s="278">
        <f>Z37*(1+PARAMETRES!AB$14)</f>
        <v>4.3398383169914041</v>
      </c>
      <c r="AB37" s="278">
        <f>AA37*(1+PARAMETRES!AC$14)</f>
        <v>4.3838399790943843</v>
      </c>
      <c r="AC37" s="278">
        <f>AB37*(1+PARAMETRES!AD$14)</f>
        <v>4.4305093146980328</v>
      </c>
      <c r="AD37" s="278">
        <f>AC37*(1+PARAMETRES!AE$14)</f>
        <v>4.4759579338336497</v>
      </c>
      <c r="AE37" s="278">
        <f>AD37*(1+PARAMETRES!AF$14)</f>
        <v>4.520156048132856</v>
      </c>
      <c r="AF37" s="278">
        <f>AE37*(1+PARAMETRES!AG$14)</f>
        <v>4.5653229203660963</v>
      </c>
      <c r="AG37" s="278">
        <f>AF37*(1+PARAMETRES!AH$14)</f>
        <v>4.6096541596864808</v>
      </c>
      <c r="AH37" s="278">
        <f>AG37*(1+PARAMETRES!AI$14)</f>
        <v>4.6507994645001238</v>
      </c>
      <c r="AI37" s="278">
        <f>AH37*(1+PARAMETRES!AJ$14)</f>
        <v>4.6904946649408936</v>
      </c>
      <c r="AJ37" s="278">
        <f>AI37*(1+PARAMETRES!AK$14)</f>
        <v>4.7296049281349761</v>
      </c>
      <c r="AK37" s="278">
        <f>AJ37*(1+PARAMETRES!AL$14)</f>
        <v>4.7690219676406844</v>
      </c>
      <c r="AL37" s="278">
        <f>AK37*(1+PARAMETRES!AM$14)</f>
        <v>4.8096658723244632</v>
      </c>
      <c r="AM37" s="278">
        <f>AL37*(1+PARAMETRES!AN$14)</f>
        <v>4.8500854762619046</v>
      </c>
      <c r="AN37" s="278">
        <f>AM37*(1+PARAMETRES!AO$14)</f>
        <v>4.8873355079207359</v>
      </c>
      <c r="AO37" s="278">
        <f>AN37*(1+PARAMETRES!AP$14)</f>
        <v>4.9257194461201035</v>
      </c>
      <c r="AP37" s="278">
        <f>AO37*(1+PARAMETRES!AQ$14)</f>
        <v>4.9657506143672432</v>
      </c>
      <c r="AQ37" s="278">
        <f>AP37*(1+PARAMETRES!AR$14)</f>
        <v>5.0084570347476651</v>
      </c>
      <c r="AR37" s="278">
        <f>AQ37*(1+PARAMETRES!AS$14)</f>
        <v>5.0499026035435151</v>
      </c>
      <c r="AS37" s="278">
        <f>AR37*(1+PARAMETRES!AT$14)</f>
        <v>5.0925842268436954</v>
      </c>
      <c r="AT37" s="278">
        <f>AS37*(1+PARAMETRES!AU$14)</f>
        <v>5.1380639460689137</v>
      </c>
      <c r="AU37" s="278">
        <f>AT37*(1+PARAMETRES!AV$14)</f>
        <v>5.1853781709774438</v>
      </c>
      <c r="AV37" s="278">
        <f>AU37*(1+PARAMETRES!AW$14)</f>
        <v>5.235648405179024</v>
      </c>
      <c r="AW37" s="278">
        <f>AV37*(1+PARAMETRES!AX$14)</f>
        <v>5.2883960492282762</v>
      </c>
      <c r="AX37" s="278">
        <f>AW37*(1+PARAMETRES!AY$14)</f>
        <v>5.3399346774730798</v>
      </c>
      <c r="AY37" s="278">
        <f>AX37*(1+PARAMETRES!AZ$14)</f>
        <v>5.3939033616015335</v>
      </c>
      <c r="AZ37" s="278">
        <f>AY37*(1+PARAMETRES!BA$14)</f>
        <v>5.4492162635857238</v>
      </c>
      <c r="BA37" s="278">
        <f>AZ37*(1+PARAMETRES!BB$14)</f>
        <v>5.5063695171089719</v>
      </c>
      <c r="BB37" s="278">
        <f>BA37*(1+PARAMETRES!BC$14)</f>
        <v>5.5636739085038984</v>
      </c>
      <c r="BC37" s="278">
        <f>BB37*(1+PARAMETRES!BD$14)</f>
        <v>5.6204808290369579</v>
      </c>
      <c r="BD37" s="278">
        <f>BC37*(1+PARAMETRES!BE$14)</f>
        <v>5.6783715292105263</v>
      </c>
      <c r="BE37" s="278">
        <f>BD37*(1+PARAMETRES!BF$14)</f>
        <v>5.7372941938813735</v>
      </c>
      <c r="BF37" s="278">
        <f>BE37*(1+PARAMETRES!BG$14)</f>
        <v>5.7954772334535178</v>
      </c>
      <c r="BG37" s="278">
        <f>BF37*(1+PARAMETRES!BH$14)</f>
        <v>5.8516707509741579</v>
      </c>
      <c r="BH37" s="278">
        <f>BG37*(1+PARAMETRES!BI$14)</f>
        <v>5.9051704985966884</v>
      </c>
      <c r="BI37" s="278">
        <f>BH37*(1+PARAMETRES!BJ$14)</f>
        <v>5.9594054627309525</v>
      </c>
      <c r="BJ37" s="278">
        <f>BI37*(1+PARAMETRES!BK$14)</f>
        <v>6.0131819063657881</v>
      </c>
      <c r="BK37" s="278">
        <f>BJ37*(1+PARAMETRES!BL$14)</f>
        <v>6.0664833593818672</v>
      </c>
      <c r="BL37" s="279">
        <f>BK37*(1+PARAMETRES!BM$14)</f>
        <v>6.1174958659875367</v>
      </c>
      <c r="BM37" s="156"/>
      <c r="BN37" s="140"/>
      <c r="BO37" s="140"/>
      <c r="BP37" s="140"/>
      <c r="BQ37" s="140"/>
      <c r="BR37" s="140"/>
      <c r="BS37" s="140"/>
      <c r="BT37" s="140"/>
    </row>
    <row r="38" spans="2:72" s="4" customFormat="1" x14ac:dyDescent="0.25">
      <c r="B38" s="65"/>
      <c r="C38" s="119" t="s">
        <v>41</v>
      </c>
      <c r="D38" s="280">
        <f>3.5*Transf2010</f>
        <v>3.6640578307133147</v>
      </c>
      <c r="E38" s="278">
        <f>D38*(1+PARAMETRES!F$14)</f>
        <v>3.7259194290473112</v>
      </c>
      <c r="F38" s="278">
        <f>E38*(1+PARAMETRES!G$14)</f>
        <v>3.7199518656824155</v>
      </c>
      <c r="G38" s="278">
        <f>F38*(1+PARAMETRES!H$14)</f>
        <v>3.7229297474161349</v>
      </c>
      <c r="H38" s="278">
        <f>G38*(1+PARAMETRES!I$14)</f>
        <v>3.7388071445108175</v>
      </c>
      <c r="I38" s="278">
        <f>H38*(1+PARAMETRES!J$14)</f>
        <v>3.7638206834729884</v>
      </c>
      <c r="J38" s="278">
        <f>I38*(1+PARAMETRES!K$14)</f>
        <v>3.7947583600748342</v>
      </c>
      <c r="K38" s="278">
        <f>J38*(1+PARAMETRES!L$14)</f>
        <v>3.8717225679380722</v>
      </c>
      <c r="L38" s="278">
        <f>K38*(1+PARAMETRES!M$14)</f>
        <v>3.9311190208783739</v>
      </c>
      <c r="M38" s="278">
        <f>L38*(1+PARAMETRES!N$14)</f>
        <v>3.9945085598471293</v>
      </c>
      <c r="N38" s="278">
        <f>M38*(1+PARAMETRES!O$14)</f>
        <v>3.6757162537783978</v>
      </c>
      <c r="O38" s="278">
        <f>N38*(1+PARAMETRES!P$14)</f>
        <v>3.9192847386599441</v>
      </c>
      <c r="P38" s="278">
        <f>O38*(1+PARAMETRES!Q$14)</f>
        <v>4.0120118522330017</v>
      </c>
      <c r="Q38" s="278">
        <f>P38*(1+PARAMETRES!R$14)</f>
        <v>4.0595216061692136</v>
      </c>
      <c r="R38" s="278">
        <f>Q38*(1+PARAMETRES!S$14)</f>
        <v>4.1151885873736509</v>
      </c>
      <c r="S38" s="278">
        <f>R38*(1+PARAMETRES!T$14)</f>
        <v>4.1771361292993276</v>
      </c>
      <c r="T38" s="278">
        <f>S38*(1+PARAMETRES!U$14)</f>
        <v>4.2405794476566907</v>
      </c>
      <c r="U38" s="278">
        <f>T38*(1+PARAMETRES!V$14)</f>
        <v>4.3097443025470206</v>
      </c>
      <c r="V38" s="278">
        <f>U38*(1+PARAMETRES!W$14)</f>
        <v>4.3306224118225094</v>
      </c>
      <c r="W38" s="278">
        <f>V38*(1+PARAMETRES!X$14)</f>
        <v>4.3516214090346121</v>
      </c>
      <c r="X38" s="278">
        <f>W38*(1+PARAMETRES!Y$14)</f>
        <v>4.3748905838339356</v>
      </c>
      <c r="Y38" s="278">
        <f>X38*(1+PARAMETRES!Z$14)</f>
        <v>4.4000194616478776</v>
      </c>
      <c r="Z38" s="278">
        <f>Y38*(1+PARAMETRES!AA$14)</f>
        <v>4.4244034703184951</v>
      </c>
      <c r="AA38" s="278">
        <f>Z38*(1+PARAMETRES!AB$14)</f>
        <v>4.4674806204323252</v>
      </c>
      <c r="AB38" s="278">
        <f>AA38*(1+PARAMETRES!AC$14)</f>
        <v>4.5127764490677453</v>
      </c>
      <c r="AC38" s="278">
        <f>AB38*(1+PARAMETRES!AD$14)</f>
        <v>4.560818412189148</v>
      </c>
      <c r="AD38" s="278">
        <f>AC38*(1+PARAMETRES!AE$14)</f>
        <v>4.6076037554169895</v>
      </c>
      <c r="AE38" s="278">
        <f>AD38*(1+PARAMETRES!AF$14)</f>
        <v>4.6531018142544074</v>
      </c>
      <c r="AF38" s="278">
        <f>AE38*(1+PARAMETRES!AG$14)</f>
        <v>4.6995971239062726</v>
      </c>
      <c r="AG38" s="278">
        <f>AF38*(1+PARAMETRES!AH$14)</f>
        <v>4.7452322232066688</v>
      </c>
      <c r="AH38" s="278">
        <f>AG38*(1+PARAMETRES!AI$14)</f>
        <v>4.7875876840442428</v>
      </c>
      <c r="AI38" s="278">
        <f>AH38*(1+PARAMETRES!AJ$14)</f>
        <v>4.82845039038033</v>
      </c>
      <c r="AJ38" s="278">
        <f>AI38*(1+PARAMETRES!AK$14)</f>
        <v>4.8687109554330616</v>
      </c>
      <c r="AK38" s="278">
        <f>AJ38*(1+PARAMETRES!AL$14)</f>
        <v>4.9092873196301143</v>
      </c>
      <c r="AL38" s="278">
        <f>AK38*(1+PARAMETRES!AM$14)</f>
        <v>4.9511266332751811</v>
      </c>
      <c r="AM38" s="278">
        <f>AL38*(1+PARAMETRES!AN$14)</f>
        <v>4.9927350490931355</v>
      </c>
      <c r="AN38" s="278">
        <f>AM38*(1+PARAMETRES!AO$14)</f>
        <v>5.0310806699184027</v>
      </c>
      <c r="AO38" s="278">
        <f>AN38*(1+PARAMETRES!AP$14)</f>
        <v>5.0705935474765758</v>
      </c>
      <c r="AP38" s="278">
        <f>AO38*(1+PARAMETRES!AQ$14)</f>
        <v>5.1118021030251022</v>
      </c>
      <c r="AQ38" s="278">
        <f>AP38*(1+PARAMETRES!AR$14)</f>
        <v>5.155764594593184</v>
      </c>
      <c r="AR38" s="278">
        <f>AQ38*(1+PARAMETRES!AS$14)</f>
        <v>5.1984291507065583</v>
      </c>
      <c r="AS38" s="278">
        <f>AR38*(1+PARAMETRES!AT$14)</f>
        <v>5.2423661158685091</v>
      </c>
      <c r="AT38" s="278">
        <f>AS38*(1+PARAMETRES!AU$14)</f>
        <v>5.2891834738944699</v>
      </c>
      <c r="AU38" s="278">
        <f>AT38*(1+PARAMETRES!AV$14)</f>
        <v>5.3378892936532507</v>
      </c>
      <c r="AV38" s="278">
        <f>AU38*(1+PARAMETRES!AW$14)</f>
        <v>5.3896380641548767</v>
      </c>
      <c r="AW38" s="278">
        <f>AV38*(1+PARAMETRES!AX$14)</f>
        <v>5.4439371094996956</v>
      </c>
      <c r="AX38" s="278">
        <f>AW38*(1+PARAMETRES!AY$14)</f>
        <v>5.4969915797516995</v>
      </c>
      <c r="AY38" s="278">
        <f>AX38*(1+PARAMETRES!AZ$14)</f>
        <v>5.5525475781192259</v>
      </c>
      <c r="AZ38" s="278">
        <f>AY38*(1+PARAMETRES!BA$14)</f>
        <v>5.6094873301617749</v>
      </c>
      <c r="BA38" s="278">
        <f>AZ38*(1+PARAMETRES!BB$14)</f>
        <v>5.668321561729825</v>
      </c>
      <c r="BB38" s="278">
        <f>BA38*(1+PARAMETRES!BC$14)</f>
        <v>5.7273113764010732</v>
      </c>
      <c r="BC38" s="278">
        <f>BB38*(1+PARAMETRES!BD$14)</f>
        <v>5.7857890887145169</v>
      </c>
      <c r="BD38" s="278">
        <f>BC38*(1+PARAMETRES!BE$14)</f>
        <v>5.845382456540249</v>
      </c>
      <c r="BE38" s="278">
        <f>BD38*(1+PARAMETRES!BF$14)</f>
        <v>5.9060381407602387</v>
      </c>
      <c r="BF38" s="278">
        <f>BE38*(1+PARAMETRES!BG$14)</f>
        <v>5.9659324462021512</v>
      </c>
      <c r="BG38" s="278">
        <f>BF38*(1+PARAMETRES!BH$14)</f>
        <v>6.0237787142381043</v>
      </c>
      <c r="BH38" s="278">
        <f>BG38*(1+PARAMETRES!BI$14)</f>
        <v>6.0788519838495327</v>
      </c>
      <c r="BI38" s="278">
        <f>BH38*(1+PARAMETRES!BJ$14)</f>
        <v>6.1346820939877453</v>
      </c>
      <c r="BJ38" s="278">
        <f>BI38*(1+PARAMETRES!BK$14)</f>
        <v>6.1900401977294877</v>
      </c>
      <c r="BK38" s="278">
        <f>BJ38*(1+PARAMETRES!BL$14)</f>
        <v>6.2449093405401568</v>
      </c>
      <c r="BL38" s="279">
        <f>BK38*(1+PARAMETRES!BM$14)</f>
        <v>6.2974222149871695</v>
      </c>
      <c r="BM38" s="156"/>
      <c r="BN38" s="140"/>
      <c r="BO38" s="140"/>
      <c r="BP38" s="140"/>
      <c r="BQ38" s="140"/>
      <c r="BR38" s="140"/>
      <c r="BS38" s="140"/>
      <c r="BT38" s="140"/>
    </row>
    <row r="39" spans="2:72" s="4" customFormat="1" x14ac:dyDescent="0.25">
      <c r="B39" s="65"/>
      <c r="C39" s="119" t="s">
        <v>42</v>
      </c>
      <c r="D39" s="280">
        <f>0.9*Transf2010</f>
        <v>0.94218629932628095</v>
      </c>
      <c r="E39" s="278">
        <f>D39*(1+PARAMETRES!F$14)</f>
        <v>0.95809356746930863</v>
      </c>
      <c r="F39" s="278">
        <f>E39*(1+PARAMETRES!G$14)</f>
        <v>0.95655905117547835</v>
      </c>
      <c r="G39" s="278">
        <f>F39*(1+PARAMETRES!H$14)</f>
        <v>0.95732479219272049</v>
      </c>
      <c r="H39" s="278">
        <f>G39*(1+PARAMETRES!I$14)</f>
        <v>0.96140755144563883</v>
      </c>
      <c r="I39" s="278">
        <f>H39*(1+PARAMETRES!J$14)</f>
        <v>0.96783960432162564</v>
      </c>
      <c r="J39" s="278">
        <f>I39*(1+PARAMETRES!K$14)</f>
        <v>0.97579500687638598</v>
      </c>
      <c r="K39" s="278">
        <f>J39*(1+PARAMETRES!L$14)</f>
        <v>0.99558580318407575</v>
      </c>
      <c r="L39" s="278">
        <f>K39*(1+PARAMETRES!M$14)</f>
        <v>1.0108591767972961</v>
      </c>
      <c r="M39" s="278">
        <f>L39*(1+PARAMETRES!N$14)</f>
        <v>1.0271593439606903</v>
      </c>
      <c r="N39" s="278">
        <f>M39*(1+PARAMETRES!O$14)</f>
        <v>0.94518417954301648</v>
      </c>
      <c r="O39" s="278">
        <f>N39*(1+PARAMETRES!P$14)</f>
        <v>1.007816075655414</v>
      </c>
      <c r="P39" s="278">
        <f>O39*(1+PARAMETRES!Q$14)</f>
        <v>1.0316601905742002</v>
      </c>
      <c r="Q39" s="278">
        <f>P39*(1+PARAMETRES!R$14)</f>
        <v>1.0438769844435121</v>
      </c>
      <c r="R39" s="278">
        <f>Q39*(1+PARAMETRES!S$14)</f>
        <v>1.0581913510389389</v>
      </c>
      <c r="S39" s="278">
        <f>R39*(1+PARAMETRES!T$14)</f>
        <v>1.0741207189626845</v>
      </c>
      <c r="T39" s="278">
        <f>S39*(1+PARAMETRES!U$14)</f>
        <v>1.0904347151117209</v>
      </c>
      <c r="U39" s="278">
        <f>T39*(1+PARAMETRES!V$14)</f>
        <v>1.1082199635120915</v>
      </c>
      <c r="V39" s="278">
        <f>U39*(1+PARAMETRES!W$14)</f>
        <v>1.1135886201829315</v>
      </c>
      <c r="W39" s="278">
        <f>V39*(1+PARAMETRES!X$14)</f>
        <v>1.1189883623231864</v>
      </c>
      <c r="X39" s="278">
        <f>W39*(1+PARAMETRES!Y$14)</f>
        <v>1.1249718644144411</v>
      </c>
      <c r="Y39" s="278">
        <f>X39*(1+PARAMETRES!Z$14)</f>
        <v>1.131433575852312</v>
      </c>
      <c r="Z39" s="278">
        <f>Y39*(1+PARAMETRES!AA$14)</f>
        <v>1.1377037495104707</v>
      </c>
      <c r="AA39" s="278">
        <f>Z39*(1+PARAMETRES!AB$14)</f>
        <v>1.1487807309683127</v>
      </c>
      <c r="AB39" s="278">
        <f>AA39*(1+PARAMETRES!AC$14)</f>
        <v>1.1604282297602779</v>
      </c>
      <c r="AC39" s="278">
        <f>AB39*(1+PARAMETRES!AD$14)</f>
        <v>1.1727818774200673</v>
      </c>
      <c r="AD39" s="278">
        <f>AC39*(1+PARAMETRES!AE$14)</f>
        <v>1.1848123942500837</v>
      </c>
      <c r="AE39" s="278">
        <f>AD39*(1+PARAMETRES!AF$14)</f>
        <v>1.1965118950939913</v>
      </c>
      <c r="AF39" s="278">
        <f>AE39*(1+PARAMETRES!AG$14)</f>
        <v>1.2084678318616138</v>
      </c>
      <c r="AG39" s="278">
        <f>AF39*(1+PARAMETRES!AH$14)</f>
        <v>1.2202025716817158</v>
      </c>
      <c r="AH39" s="278">
        <f>AG39*(1+PARAMETRES!AI$14)</f>
        <v>1.2310939758970918</v>
      </c>
      <c r="AI39" s="278">
        <f>AH39*(1+PARAMETRES!AJ$14)</f>
        <v>1.2416015289549427</v>
      </c>
      <c r="AJ39" s="278">
        <f>AI39*(1+PARAMETRES!AK$14)</f>
        <v>1.2519542456827879</v>
      </c>
      <c r="AK39" s="278">
        <f>AJ39*(1+PARAMETRES!AL$14)</f>
        <v>1.2623881679048872</v>
      </c>
      <c r="AL39" s="278">
        <f>AK39*(1+PARAMETRES!AM$14)</f>
        <v>1.2731468485564759</v>
      </c>
      <c r="AM39" s="278">
        <f>AL39*(1+PARAMETRES!AN$14)</f>
        <v>1.2838461554810927</v>
      </c>
      <c r="AN39" s="278">
        <f>AM39*(1+PARAMETRES!AO$14)</f>
        <v>1.2937064579790187</v>
      </c>
      <c r="AO39" s="278">
        <f>AN39*(1+PARAMETRES!AP$14)</f>
        <v>1.3038669122082631</v>
      </c>
      <c r="AP39" s="278">
        <f>AO39*(1+PARAMETRES!AQ$14)</f>
        <v>1.3144633979207412</v>
      </c>
      <c r="AQ39" s="278">
        <f>AP39*(1+PARAMETRES!AR$14)</f>
        <v>1.3257680386096764</v>
      </c>
      <c r="AR39" s="278">
        <f>AQ39*(1+PARAMETRES!AS$14)</f>
        <v>1.3367389244674013</v>
      </c>
      <c r="AS39" s="278">
        <f>AR39*(1+PARAMETRES!AT$14)</f>
        <v>1.3480370012233314</v>
      </c>
      <c r="AT39" s="278">
        <f>AS39*(1+PARAMETRES!AU$14)</f>
        <v>1.3600757504300069</v>
      </c>
      <c r="AU39" s="278">
        <f>AT39*(1+PARAMETRES!AV$14)</f>
        <v>1.3726001040822648</v>
      </c>
      <c r="AV39" s="278">
        <f>AU39*(1+PARAMETRES!AW$14)</f>
        <v>1.385906930782683</v>
      </c>
      <c r="AW39" s="278">
        <f>AV39*(1+PARAMETRES!AX$14)</f>
        <v>1.3998695424427792</v>
      </c>
      <c r="AX39" s="278">
        <f>AW39*(1+PARAMETRES!AY$14)</f>
        <v>1.41351212050758</v>
      </c>
      <c r="AY39" s="278">
        <f>AX39*(1+PARAMETRES!AZ$14)</f>
        <v>1.4277979486592296</v>
      </c>
      <c r="AZ39" s="278">
        <f>AY39*(1+PARAMETRES!BA$14)</f>
        <v>1.4424395991844565</v>
      </c>
      <c r="BA39" s="278">
        <f>AZ39*(1+PARAMETRES!BB$14)</f>
        <v>1.4575684015876693</v>
      </c>
      <c r="BB39" s="278">
        <f>BA39*(1+PARAMETRES!BC$14)</f>
        <v>1.4727372110745616</v>
      </c>
      <c r="BC39" s="278">
        <f>BB39*(1+PARAMETRES!BD$14)</f>
        <v>1.4877743370980185</v>
      </c>
      <c r="BD39" s="278">
        <f>BC39*(1+PARAMETRES!BE$14)</f>
        <v>1.5030983459674927</v>
      </c>
      <c r="BE39" s="278">
        <f>BD39*(1+PARAMETRES!BF$14)</f>
        <v>1.5186955219097757</v>
      </c>
      <c r="BF39" s="278">
        <f>BE39*(1+PARAMETRES!BG$14)</f>
        <v>1.5340969147376962</v>
      </c>
      <c r="BG39" s="278">
        <f>BF39*(1+PARAMETRES!BH$14)</f>
        <v>1.5489716693755127</v>
      </c>
      <c r="BH39" s="278">
        <f>BG39*(1+PARAMETRES!BI$14)</f>
        <v>1.5631333672755943</v>
      </c>
      <c r="BI39" s="278">
        <f>BH39*(1+PARAMETRES!BJ$14)</f>
        <v>1.5774896813111348</v>
      </c>
      <c r="BJ39" s="278">
        <f>BI39*(1+PARAMETRES!BK$14)</f>
        <v>1.591724622273297</v>
      </c>
      <c r="BK39" s="278">
        <f>BJ39*(1+PARAMETRES!BL$14)</f>
        <v>1.605833830424612</v>
      </c>
      <c r="BL39" s="279">
        <f>BK39*(1+PARAMETRES!BM$14)</f>
        <v>1.6193371409967012</v>
      </c>
      <c r="BM39" s="156"/>
      <c r="BN39" s="140"/>
      <c r="BO39" s="140"/>
      <c r="BP39" s="140"/>
      <c r="BQ39" s="140"/>
      <c r="BR39" s="140"/>
      <c r="BS39" s="140"/>
      <c r="BT39" s="140"/>
    </row>
    <row r="40" spans="2:72" s="4" customFormat="1" x14ac:dyDescent="0.25">
      <c r="B40" s="65"/>
      <c r="C40" s="119" t="s">
        <v>43</v>
      </c>
      <c r="D40" s="280">
        <f>17.7*Transf2010</f>
        <v>18.529663886750193</v>
      </c>
      <c r="E40" s="278">
        <f>D40*(1+PARAMETRES!F$14)</f>
        <v>18.842506826896404</v>
      </c>
      <c r="F40" s="278">
        <f>E40*(1+PARAMETRES!G$14)</f>
        <v>18.812328006451075</v>
      </c>
      <c r="G40" s="278">
        <f>F40*(1+PARAMETRES!H$14)</f>
        <v>18.82738757979017</v>
      </c>
      <c r="H40" s="278">
        <f>G40*(1+PARAMETRES!I$14)</f>
        <v>18.907681845097564</v>
      </c>
      <c r="I40" s="278">
        <f>H40*(1+PARAMETRES!J$14)</f>
        <v>19.03417888499197</v>
      </c>
      <c r="J40" s="278">
        <f>I40*(1+PARAMETRES!K$14)</f>
        <v>19.190635135235592</v>
      </c>
      <c r="K40" s="278">
        <f>J40*(1+PARAMETRES!L$14)</f>
        <v>19.579854129286826</v>
      </c>
      <c r="L40" s="278">
        <f>K40*(1+PARAMETRES!M$14)</f>
        <v>19.880230477013495</v>
      </c>
      <c r="M40" s="278">
        <f>L40*(1+PARAMETRES!N$14)</f>
        <v>20.200800431226913</v>
      </c>
      <c r="N40" s="278">
        <f>M40*(1+PARAMETRES!O$14)</f>
        <v>18.588622197679328</v>
      </c>
      <c r="O40" s="278">
        <f>N40*(1+PARAMETRES!P$14)</f>
        <v>19.820382821223149</v>
      </c>
      <c r="P40" s="278">
        <f>O40*(1+PARAMETRES!Q$14)</f>
        <v>20.289317081292612</v>
      </c>
      <c r="Q40" s="278">
        <f>P40*(1+PARAMETRES!R$14)</f>
        <v>20.529580694055742</v>
      </c>
      <c r="R40" s="278">
        <f>Q40*(1+PARAMETRES!S$14)</f>
        <v>20.811096570432468</v>
      </c>
      <c r="S40" s="278">
        <f>R40*(1+PARAMETRES!T$14)</f>
        <v>21.124374139599464</v>
      </c>
      <c r="T40" s="278">
        <f>S40*(1+PARAMETRES!U$14)</f>
        <v>21.445216063863846</v>
      </c>
      <c r="U40" s="278">
        <f>T40*(1+PARAMETRES!V$14)</f>
        <v>21.794992615737801</v>
      </c>
      <c r="V40" s="278">
        <f>U40*(1+PARAMETRES!W$14)</f>
        <v>21.900576196930984</v>
      </c>
      <c r="W40" s="278">
        <f>V40*(1+PARAMETRES!X$14)</f>
        <v>22.006771125689333</v>
      </c>
      <c r="X40" s="278">
        <f>W40*(1+PARAMETRES!Y$14)</f>
        <v>22.124446666817342</v>
      </c>
      <c r="Y40" s="278">
        <f>X40*(1+PARAMETRES!Z$14)</f>
        <v>22.251526991762137</v>
      </c>
      <c r="Z40" s="278">
        <f>Y40*(1+PARAMETRES!AA$14)</f>
        <v>22.374840407039262</v>
      </c>
      <c r="AA40" s="278">
        <f>Z40*(1+PARAMETRES!AB$14)</f>
        <v>22.592687709043489</v>
      </c>
      <c r="AB40" s="278">
        <f>AA40*(1+PARAMETRES!AC$14)</f>
        <v>22.821755185285472</v>
      </c>
      <c r="AC40" s="278">
        <f>AB40*(1+PARAMETRES!AD$14)</f>
        <v>23.064710255927995</v>
      </c>
      <c r="AD40" s="278">
        <f>AC40*(1+PARAMETRES!AE$14)</f>
        <v>23.301310420251649</v>
      </c>
      <c r="AE40" s="278">
        <f>AD40*(1+PARAMETRES!AF$14)</f>
        <v>23.531400603515163</v>
      </c>
      <c r="AF40" s="278">
        <f>AE40*(1+PARAMETRES!AG$14)</f>
        <v>23.76653402661174</v>
      </c>
      <c r="AG40" s="278">
        <f>AF40*(1+PARAMETRES!AH$14)</f>
        <v>23.997317243073745</v>
      </c>
      <c r="AH40" s="278">
        <f>AG40*(1+PARAMETRES!AI$14)</f>
        <v>24.211514859309474</v>
      </c>
      <c r="AI40" s="278">
        <f>AH40*(1+PARAMETRES!AJ$14)</f>
        <v>24.418163402780543</v>
      </c>
      <c r="AJ40" s="278">
        <f>AI40*(1+PARAMETRES!AK$14)</f>
        <v>24.621766831761501</v>
      </c>
      <c r="AK40" s="278">
        <f>AJ40*(1+PARAMETRES!AL$14)</f>
        <v>24.826967302129454</v>
      </c>
      <c r="AL40" s="278">
        <f>AK40*(1+PARAMETRES!AM$14)</f>
        <v>25.038554688277362</v>
      </c>
      <c r="AM40" s="278">
        <f>AL40*(1+PARAMETRES!AN$14)</f>
        <v>25.248974391128161</v>
      </c>
      <c r="AN40" s="278">
        <f>AM40*(1+PARAMETRES!AO$14)</f>
        <v>25.442893673587371</v>
      </c>
      <c r="AO40" s="278">
        <f>AN40*(1+PARAMETRES!AP$14)</f>
        <v>25.642715940095844</v>
      </c>
      <c r="AP40" s="278">
        <f>AO40*(1+PARAMETRES!AQ$14)</f>
        <v>25.851113492441247</v>
      </c>
      <c r="AQ40" s="278">
        <f>AP40*(1+PARAMETRES!AR$14)</f>
        <v>26.073438092656975</v>
      </c>
      <c r="AR40" s="278">
        <f>AQ40*(1+PARAMETRES!AS$14)</f>
        <v>26.289198847858898</v>
      </c>
      <c r="AS40" s="278">
        <f>AR40*(1+PARAMETRES!AT$14)</f>
        <v>26.511394357392192</v>
      </c>
      <c r="AT40" s="278">
        <f>AS40*(1+PARAMETRES!AU$14)</f>
        <v>26.748156425123476</v>
      </c>
      <c r="AU40" s="278">
        <f>AT40*(1+PARAMETRES!AV$14)</f>
        <v>26.994468713617884</v>
      </c>
      <c r="AV40" s="278">
        <f>AU40*(1+PARAMETRES!AW$14)</f>
        <v>27.25616963872611</v>
      </c>
      <c r="AW40" s="278">
        <f>AV40*(1+PARAMETRES!AX$14)</f>
        <v>27.530767668041335</v>
      </c>
      <c r="AX40" s="278">
        <f>AW40*(1+PARAMETRES!AY$14)</f>
        <v>27.799071703315754</v>
      </c>
      <c r="AY40" s="278">
        <f>AX40*(1+PARAMETRES!AZ$14)</f>
        <v>28.080026323631529</v>
      </c>
      <c r="AZ40" s="278">
        <f>AY40*(1+PARAMETRES!BA$14)</f>
        <v>28.367978783960989</v>
      </c>
      <c r="BA40" s="278">
        <f>AZ40*(1+PARAMETRES!BB$14)</f>
        <v>28.665511897890841</v>
      </c>
      <c r="BB40" s="278">
        <f>BA40*(1+PARAMETRES!BC$14)</f>
        <v>28.963831817799722</v>
      </c>
      <c r="BC40" s="278">
        <f>BB40*(1+PARAMETRES!BD$14)</f>
        <v>29.259561962927709</v>
      </c>
      <c r="BD40" s="278">
        <f>BC40*(1+PARAMETRES!BE$14)</f>
        <v>29.5609341373607</v>
      </c>
      <c r="BE40" s="278">
        <f>BD40*(1+PARAMETRES!BF$14)</f>
        <v>29.867678597558935</v>
      </c>
      <c r="BF40" s="278">
        <f>BE40*(1+PARAMETRES!BG$14)</f>
        <v>30.170572656508039</v>
      </c>
      <c r="BG40" s="278">
        <f>BF40*(1+PARAMETRES!BH$14)</f>
        <v>30.463109497718428</v>
      </c>
      <c r="BH40" s="278">
        <f>BG40*(1+PARAMETRES!BI$14)</f>
        <v>30.741622889753366</v>
      </c>
      <c r="BI40" s="278">
        <f>BH40*(1+PARAMETRES!BJ$14)</f>
        <v>31.023963732452327</v>
      </c>
      <c r="BJ40" s="278">
        <f>BI40*(1+PARAMETRES!BK$14)</f>
        <v>31.303917571374853</v>
      </c>
      <c r="BK40" s="278">
        <f>BJ40*(1+PARAMETRES!BL$14)</f>
        <v>31.581398665017382</v>
      </c>
      <c r="BL40" s="279">
        <f>BK40*(1+PARAMETRES!BM$14)</f>
        <v>31.846963772935133</v>
      </c>
      <c r="BM40" s="156"/>
      <c r="BN40" s="140"/>
      <c r="BO40" s="140"/>
      <c r="BP40" s="140"/>
      <c r="BQ40" s="140"/>
      <c r="BR40" s="140"/>
      <c r="BS40" s="140"/>
      <c r="BT40" s="140"/>
    </row>
    <row r="41" spans="2:72" s="4" customFormat="1" x14ac:dyDescent="0.25">
      <c r="B41" s="65"/>
      <c r="C41" s="119" t="s">
        <v>44</v>
      </c>
      <c r="D41" s="280">
        <f>1*Transf2010</f>
        <v>1.0468736659180899</v>
      </c>
      <c r="E41" s="278">
        <f>D41*(1+PARAMETRES!F$14)</f>
        <v>1.0645484082992318</v>
      </c>
      <c r="F41" s="278">
        <f>E41*(1+PARAMETRES!G$14)</f>
        <v>1.0628433901949759</v>
      </c>
      <c r="G41" s="278">
        <f>F41*(1+PARAMETRES!H$14)</f>
        <v>1.0636942135474672</v>
      </c>
      <c r="H41" s="278">
        <f>G41*(1+PARAMETRES!I$14)</f>
        <v>1.0682306127173764</v>
      </c>
      <c r="I41" s="278">
        <f>H41*(1+PARAMETRES!J$14)</f>
        <v>1.0753773381351395</v>
      </c>
      <c r="J41" s="278">
        <f>I41*(1+PARAMETRES!K$14)</f>
        <v>1.0842166743070953</v>
      </c>
      <c r="K41" s="278">
        <f>J41*(1+PARAMETRES!L$14)</f>
        <v>1.1062064479823062</v>
      </c>
      <c r="L41" s="278">
        <f>K41*(1+PARAMETRES!M$14)</f>
        <v>1.1231768631081065</v>
      </c>
      <c r="M41" s="278">
        <f>L41*(1+PARAMETRES!N$14)</f>
        <v>1.1412881599563223</v>
      </c>
      <c r="N41" s="278">
        <f>M41*(1+PARAMETRES!O$14)</f>
        <v>1.0502046439366848</v>
      </c>
      <c r="O41" s="278">
        <f>N41*(1+PARAMETRES!P$14)</f>
        <v>1.1197956396171265</v>
      </c>
      <c r="P41" s="278">
        <f>O41*(1+PARAMETRES!Q$14)</f>
        <v>1.146289100638</v>
      </c>
      <c r="Q41" s="278">
        <f>P41*(1+PARAMETRES!R$14)</f>
        <v>1.1598633160483465</v>
      </c>
      <c r="R41" s="278">
        <f>Q41*(1+PARAMETRES!S$14)</f>
        <v>1.175768167821043</v>
      </c>
      <c r="S41" s="278">
        <f>R41*(1+PARAMETRES!T$14)</f>
        <v>1.1934674655140936</v>
      </c>
      <c r="T41" s="278">
        <f>S41*(1+PARAMETRES!U$14)</f>
        <v>1.2115941279019118</v>
      </c>
      <c r="U41" s="278">
        <f>T41*(1+PARAMETRES!V$14)</f>
        <v>1.2313555150134348</v>
      </c>
      <c r="V41" s="278">
        <f>U41*(1+PARAMETRES!W$14)</f>
        <v>1.2373206890921458</v>
      </c>
      <c r="W41" s="278">
        <f>V41*(1+PARAMETRES!X$14)</f>
        <v>1.243320402581318</v>
      </c>
      <c r="X41" s="278">
        <f>W41*(1+PARAMETRES!Y$14)</f>
        <v>1.2499687382382676</v>
      </c>
      <c r="Y41" s="278">
        <f>X41*(1+PARAMETRES!Z$14)</f>
        <v>1.2571484176136798</v>
      </c>
      <c r="Z41" s="278">
        <f>Y41*(1+PARAMETRES!AA$14)</f>
        <v>1.2641152772338562</v>
      </c>
      <c r="AA41" s="278">
        <f>Z41*(1+PARAMETRES!AB$14)</f>
        <v>1.2764230344092362</v>
      </c>
      <c r="AB41" s="278">
        <f>AA41*(1+PARAMETRES!AC$14)</f>
        <v>1.2893646997336421</v>
      </c>
      <c r="AC41" s="278">
        <f>AB41*(1+PARAMETRES!AD$14)</f>
        <v>1.3030909749111859</v>
      </c>
      <c r="AD41" s="278">
        <f>AC41*(1+PARAMETRES!AE$14)</f>
        <v>1.3164582158334261</v>
      </c>
      <c r="AE41" s="278">
        <f>AD41*(1+PARAMETRES!AF$14)</f>
        <v>1.3294576612155455</v>
      </c>
      <c r="AF41" s="278">
        <f>AE41*(1+PARAMETRES!AG$14)</f>
        <v>1.3427420354017927</v>
      </c>
      <c r="AG41" s="278">
        <f>AF41*(1+PARAMETRES!AH$14)</f>
        <v>1.3557806352019059</v>
      </c>
      <c r="AH41" s="278">
        <f>AG41*(1+PARAMETRES!AI$14)</f>
        <v>1.3678821954412128</v>
      </c>
      <c r="AI41" s="278">
        <f>AH41*(1+PARAMETRES!AJ$14)</f>
        <v>1.3795572543943804</v>
      </c>
      <c r="AJ41" s="278">
        <f>AI41*(1+PARAMETRES!AK$14)</f>
        <v>1.3910602729808752</v>
      </c>
      <c r="AK41" s="278">
        <f>AJ41*(1+PARAMETRES!AL$14)</f>
        <v>1.4026535198943189</v>
      </c>
      <c r="AL41" s="278">
        <f>AK41*(1+PARAMETRES!AM$14)</f>
        <v>1.4146076095071951</v>
      </c>
      <c r="AM41" s="278">
        <f>AL41*(1+PARAMETRES!AN$14)</f>
        <v>1.426495728312325</v>
      </c>
      <c r="AN41" s="278">
        <f>AM41*(1+PARAMETRES!AO$14)</f>
        <v>1.4374516199766871</v>
      </c>
      <c r="AO41" s="278">
        <f>AN41*(1+PARAMETRES!AP$14)</f>
        <v>1.4487410135647365</v>
      </c>
      <c r="AP41" s="278">
        <f>AO41*(1+PARAMETRES!AQ$14)</f>
        <v>1.4605148865786011</v>
      </c>
      <c r="AQ41" s="278">
        <f>AP41*(1+PARAMETRES!AR$14)</f>
        <v>1.4730755984551958</v>
      </c>
      <c r="AR41" s="278">
        <f>AQ41*(1+PARAMETRES!AS$14)</f>
        <v>1.4852654716304456</v>
      </c>
      <c r="AS41" s="278">
        <f>AR41*(1+PARAMETRES!AT$14)</f>
        <v>1.4978188902481457</v>
      </c>
      <c r="AT41" s="278">
        <f>AS41*(1+PARAMETRES!AU$14)</f>
        <v>1.5111952782555631</v>
      </c>
      <c r="AU41" s="278">
        <f>AT41*(1+PARAMETRES!AV$14)</f>
        <v>1.525111226758072</v>
      </c>
      <c r="AV41" s="278">
        <f>AU41*(1+PARAMETRES!AW$14)</f>
        <v>1.5398965897585366</v>
      </c>
      <c r="AW41" s="278">
        <f>AV41*(1+PARAMETRES!AX$14)</f>
        <v>1.5554106027141992</v>
      </c>
      <c r="AX41" s="278">
        <f>AW41*(1+PARAMETRES!AY$14)</f>
        <v>1.5705690227862001</v>
      </c>
      <c r="AY41" s="278">
        <f>AX41*(1+PARAMETRES!AZ$14)</f>
        <v>1.5864421651769218</v>
      </c>
      <c r="AZ41" s="278">
        <f>AY41*(1+PARAMETRES!BA$14)</f>
        <v>1.6027106657605072</v>
      </c>
      <c r="BA41" s="278">
        <f>AZ41*(1+PARAMETRES!BB$14)</f>
        <v>1.6195204462085215</v>
      </c>
      <c r="BB41" s="278">
        <f>BA41*(1+PARAMETRES!BC$14)</f>
        <v>1.6363746789717353</v>
      </c>
      <c r="BC41" s="278">
        <f>BB41*(1+PARAMETRES!BD$14)</f>
        <v>1.6530825967755762</v>
      </c>
      <c r="BD41" s="278">
        <f>BC41*(1+PARAMETRES!BE$14)</f>
        <v>1.670109273297214</v>
      </c>
      <c r="BE41" s="278">
        <f>BD41*(1+PARAMETRES!BF$14)</f>
        <v>1.6874394687886398</v>
      </c>
      <c r="BF41" s="278">
        <f>BE41*(1+PARAMETRES!BG$14)</f>
        <v>1.7045521274863293</v>
      </c>
      <c r="BG41" s="278">
        <f>BF41*(1+PARAMETRES!BH$14)</f>
        <v>1.7210796326394586</v>
      </c>
      <c r="BH41" s="278">
        <f>BG41*(1+PARAMETRES!BI$14)</f>
        <v>1.7368148525284381</v>
      </c>
      <c r="BI41" s="278">
        <f>BH41*(1+PARAMETRES!BJ$14)</f>
        <v>1.7527663125679276</v>
      </c>
      <c r="BJ41" s="278">
        <f>BI41*(1+PARAMETRES!BK$14)</f>
        <v>1.7685829136369968</v>
      </c>
      <c r="BK41" s="278">
        <f>BJ41*(1+PARAMETRES!BL$14)</f>
        <v>1.7842598115829023</v>
      </c>
      <c r="BL41" s="279">
        <f>BK41*(1+PARAMETRES!BM$14)</f>
        <v>1.7992634899963347</v>
      </c>
      <c r="BM41" s="156"/>
      <c r="BN41" s="140"/>
      <c r="BO41" s="140"/>
      <c r="BP41" s="140"/>
      <c r="BQ41" s="140"/>
      <c r="BR41" s="140"/>
      <c r="BS41" s="140"/>
      <c r="BT41" s="140"/>
    </row>
    <row r="42" spans="2:72" s="4" customFormat="1" ht="16.5" thickBot="1" x14ac:dyDescent="0.3">
      <c r="B42" s="65"/>
      <c r="C42" s="121" t="s">
        <v>45</v>
      </c>
      <c r="D42" s="277">
        <f>11.9*Transf2010</f>
        <v>12.457796624425271</v>
      </c>
      <c r="E42" s="278">
        <f>D42*(1+PARAMETRES!F$14)</f>
        <v>12.668126058760858</v>
      </c>
      <c r="F42" s="278">
        <f>E42*(1+PARAMETRES!G$14)</f>
        <v>12.647836343320213</v>
      </c>
      <c r="G42" s="278">
        <f>F42*(1+PARAMETRES!H$14)</f>
        <v>12.657961141214859</v>
      </c>
      <c r="H42" s="278">
        <f>G42*(1+PARAMETRES!I$14)</f>
        <v>12.71194429133678</v>
      </c>
      <c r="I42" s="278">
        <f>H42*(1+PARAMETRES!J$14)</f>
        <v>12.796990323808162</v>
      </c>
      <c r="J42" s="278">
        <f>I42*(1+PARAMETRES!K$14)</f>
        <v>12.902178424254437</v>
      </c>
      <c r="K42" s="278">
        <f>J42*(1+PARAMETRES!L$14)</f>
        <v>13.163856730989446</v>
      </c>
      <c r="L42" s="278">
        <f>K42*(1+PARAMETRES!M$14)</f>
        <v>13.365804670986471</v>
      </c>
      <c r="M42" s="278">
        <f>L42*(1+PARAMETRES!N$14)</f>
        <v>13.581329103480238</v>
      </c>
      <c r="N42" s="278">
        <f>M42*(1+PARAMETRES!O$14)</f>
        <v>12.497435262846551</v>
      </c>
      <c r="O42" s="278">
        <f>N42*(1+PARAMETRES!P$14)</f>
        <v>13.325568111443808</v>
      </c>
      <c r="P42" s="278">
        <f>O42*(1+PARAMETRES!Q$14)</f>
        <v>13.640840297592202</v>
      </c>
      <c r="Q42" s="278">
        <f>P42*(1+PARAMETRES!R$14)</f>
        <v>13.802373460975325</v>
      </c>
      <c r="R42" s="278">
        <f>Q42*(1+PARAMETRES!S$14)</f>
        <v>13.991641197070413</v>
      </c>
      <c r="S42" s="278">
        <f>R42*(1+PARAMETRES!T$14)</f>
        <v>14.202262839617715</v>
      </c>
      <c r="T42" s="278">
        <f>S42*(1+PARAMETRES!U$14)</f>
        <v>14.417970122032751</v>
      </c>
      <c r="U42" s="278">
        <f>T42*(1+PARAMETRES!V$14)</f>
        <v>14.653130628659873</v>
      </c>
      <c r="V42" s="278">
        <f>U42*(1+PARAMETRES!W$14)</f>
        <v>14.724116200196535</v>
      </c>
      <c r="W42" s="278">
        <f>V42*(1+PARAMETRES!X$14)</f>
        <v>14.795512790717686</v>
      </c>
      <c r="X42" s="278">
        <f>W42*(1+PARAMETRES!Y$14)</f>
        <v>14.874627985035385</v>
      </c>
      <c r="Y42" s="278">
        <f>X42*(1+PARAMETRES!Z$14)</f>
        <v>14.96006616960279</v>
      </c>
      <c r="Z42" s="278">
        <f>Y42*(1+PARAMETRES!AA$14)</f>
        <v>15.04297179908289</v>
      </c>
      <c r="AA42" s="278">
        <f>Z42*(1+PARAMETRES!AB$14)</f>
        <v>15.189434109469913</v>
      </c>
      <c r="AB42" s="278">
        <f>AA42*(1+PARAMETRES!AC$14)</f>
        <v>15.343439926830342</v>
      </c>
      <c r="AC42" s="278">
        <f>AB42*(1+PARAMETRES!AD$14)</f>
        <v>15.506782601443112</v>
      </c>
      <c r="AD42" s="278">
        <f>AC42*(1+PARAMETRES!AE$14)</f>
        <v>15.665852768417771</v>
      </c>
      <c r="AE42" s="278">
        <f>AD42*(1+PARAMETRES!AF$14)</f>
        <v>15.820546168464993</v>
      </c>
      <c r="AF42" s="278">
        <f>AE42*(1+PARAMETRES!AG$14)</f>
        <v>15.978630221281335</v>
      </c>
      <c r="AG42" s="278">
        <f>AF42*(1+PARAMETRES!AH$14)</f>
        <v>16.133789558902684</v>
      </c>
      <c r="AH42" s="278">
        <f>AG42*(1+PARAMETRES!AI$14)</f>
        <v>16.277798125750436</v>
      </c>
      <c r="AI42" s="278">
        <f>AH42*(1+PARAMETRES!AJ$14)</f>
        <v>16.416731327293132</v>
      </c>
      <c r="AJ42" s="278">
        <f>AI42*(1+PARAMETRES!AK$14)</f>
        <v>16.55361724847242</v>
      </c>
      <c r="AK42" s="278">
        <f>AJ42*(1+PARAMETRES!AL$14)</f>
        <v>16.6915768867424</v>
      </c>
      <c r="AL42" s="278">
        <f>AK42*(1+PARAMETRES!AM$14)</f>
        <v>16.833830553135627</v>
      </c>
      <c r="AM42" s="278">
        <f>AL42*(1+PARAMETRES!AN$14)</f>
        <v>16.97529916691667</v>
      </c>
      <c r="AN42" s="278">
        <f>AM42*(1+PARAMETRES!AO$14)</f>
        <v>17.105674277722581</v>
      </c>
      <c r="AO42" s="278">
        <f>AN42*(1+PARAMETRES!AP$14)</f>
        <v>17.240018061420368</v>
      </c>
      <c r="AP42" s="278">
        <f>AO42*(1+PARAMETRES!AQ$14)</f>
        <v>17.380127150285357</v>
      </c>
      <c r="AQ42" s="278">
        <f>AP42*(1+PARAMETRES!AR$14)</f>
        <v>17.529599621616835</v>
      </c>
      <c r="AR42" s="278">
        <f>AQ42*(1+PARAMETRES!AS$14)</f>
        <v>17.67465911240231</v>
      </c>
      <c r="AS42" s="278">
        <f>AR42*(1+PARAMETRES!AT$14)</f>
        <v>17.824044793952943</v>
      </c>
      <c r="AT42" s="278">
        <f>AS42*(1+PARAMETRES!AU$14)</f>
        <v>17.98322381124121</v>
      </c>
      <c r="AU42" s="278">
        <f>AT42*(1+PARAMETRES!AV$14)</f>
        <v>18.148823598421068</v>
      </c>
      <c r="AV42" s="278">
        <f>AU42*(1+PARAMETRES!AW$14)</f>
        <v>18.324769418126596</v>
      </c>
      <c r="AW42" s="278">
        <f>AV42*(1+PARAMETRES!AX$14)</f>
        <v>18.509386172298981</v>
      </c>
      <c r="AX42" s="278">
        <f>AW42*(1+PARAMETRES!AY$14)</f>
        <v>18.689771371155793</v>
      </c>
      <c r="AY42" s="278">
        <f>AX42*(1+PARAMETRES!AZ$14)</f>
        <v>18.878661765605383</v>
      </c>
      <c r="AZ42" s="278">
        <f>AY42*(1+PARAMETRES!BA$14)</f>
        <v>19.07225692255005</v>
      </c>
      <c r="BA42" s="278">
        <f>AZ42*(1+PARAMETRES!BB$14)</f>
        <v>19.27229330988142</v>
      </c>
      <c r="BB42" s="278">
        <f>BA42*(1+PARAMETRES!BC$14)</f>
        <v>19.472858679763661</v>
      </c>
      <c r="BC42" s="278">
        <f>BB42*(1+PARAMETRES!BD$14)</f>
        <v>19.671682901629367</v>
      </c>
      <c r="BD42" s="278">
        <f>BC42*(1+PARAMETRES!BE$14)</f>
        <v>19.874300352236858</v>
      </c>
      <c r="BE42" s="278">
        <f>BD42*(1+PARAMETRES!BF$14)</f>
        <v>20.080529678584824</v>
      </c>
      <c r="BF42" s="278">
        <f>BE42*(1+PARAMETRES!BG$14)</f>
        <v>20.284170317087327</v>
      </c>
      <c r="BG42" s="278">
        <f>BF42*(1+PARAMETRES!BH$14)</f>
        <v>20.480847628409567</v>
      </c>
      <c r="BH42" s="278">
        <f>BG42*(1+PARAMETRES!BI$14)</f>
        <v>20.668096745088423</v>
      </c>
      <c r="BI42" s="278">
        <f>BH42*(1+PARAMETRES!BJ$14)</f>
        <v>20.857919119558346</v>
      </c>
      <c r="BJ42" s="278">
        <f>BI42*(1+PARAMETRES!BK$14)</f>
        <v>21.046136672280269</v>
      </c>
      <c r="BK42" s="278">
        <f>BJ42*(1+PARAMETRES!BL$14)</f>
        <v>21.232691757836545</v>
      </c>
      <c r="BL42" s="279">
        <f>BK42*(1+PARAMETRES!BM$14)</f>
        <v>21.41123553095639</v>
      </c>
      <c r="BM42" s="156"/>
      <c r="BN42" s="140"/>
      <c r="BO42" s="140"/>
      <c r="BP42" s="140"/>
      <c r="BQ42" s="140"/>
      <c r="BR42" s="140"/>
      <c r="BS42" s="140"/>
      <c r="BT42" s="140"/>
    </row>
    <row r="43" spans="2:72" s="65" customFormat="1" ht="24.95" customHeight="1" thickBot="1" x14ac:dyDescent="0.3">
      <c r="C43" s="569" t="s">
        <v>190</v>
      </c>
      <c r="D43" s="570"/>
      <c r="E43" s="570"/>
      <c r="F43" s="570"/>
      <c r="G43" s="570"/>
      <c r="H43" s="571"/>
      <c r="I43" s="148"/>
      <c r="J43" s="149"/>
      <c r="K43" s="150"/>
      <c r="L43" s="151"/>
      <c r="M43" s="152"/>
      <c r="N43" s="152"/>
      <c r="O43" s="152"/>
      <c r="P43" s="152"/>
      <c r="Q43" s="152"/>
      <c r="R43" s="152"/>
      <c r="S43" s="152"/>
      <c r="T43" s="152"/>
      <c r="U43" s="152"/>
      <c r="V43" s="152"/>
      <c r="W43" s="152"/>
      <c r="X43" s="152"/>
      <c r="Y43" s="152"/>
      <c r="Z43" s="152"/>
      <c r="AA43" s="152"/>
      <c r="AB43" s="152"/>
      <c r="AC43" s="152"/>
      <c r="AD43" s="152"/>
      <c r="AE43" s="152"/>
      <c r="AF43" s="152"/>
      <c r="AG43" s="152"/>
      <c r="AH43" s="152"/>
      <c r="AI43" s="152"/>
      <c r="AJ43" s="152"/>
      <c r="AK43" s="152"/>
      <c r="AL43" s="152"/>
      <c r="AM43" s="152"/>
      <c r="AN43" s="152"/>
      <c r="AO43" s="152"/>
      <c r="AP43" s="152"/>
      <c r="AQ43" s="152"/>
      <c r="AR43" s="152"/>
      <c r="AS43" s="152"/>
      <c r="AT43" s="152"/>
      <c r="AU43" s="152"/>
      <c r="AV43" s="152"/>
      <c r="AW43" s="152"/>
      <c r="AX43" s="152"/>
      <c r="AY43" s="152"/>
      <c r="AZ43" s="152"/>
      <c r="BA43" s="152"/>
      <c r="BB43" s="152"/>
      <c r="BC43" s="152"/>
      <c r="BD43" s="152"/>
      <c r="BE43" s="152"/>
      <c r="BF43" s="152"/>
      <c r="BG43" s="152"/>
      <c r="BH43" s="152"/>
      <c r="BI43" s="152"/>
      <c r="BJ43" s="152"/>
      <c r="BK43" s="152"/>
      <c r="BL43" s="152"/>
      <c r="BM43" s="156"/>
      <c r="BN43" s="140"/>
      <c r="BO43" s="140"/>
      <c r="BP43" s="140"/>
      <c r="BQ43" s="140"/>
      <c r="BR43" s="140"/>
      <c r="BS43" s="140"/>
      <c r="BT43" s="140"/>
    </row>
    <row r="44" spans="2:72" s="4" customFormat="1" ht="16.5" thickBot="1" x14ac:dyDescent="0.3">
      <c r="B44" s="65"/>
      <c r="C44" s="69"/>
      <c r="D44" s="73">
        <v>2010</v>
      </c>
      <c r="E44" s="74">
        <v>2011</v>
      </c>
      <c r="F44" s="6">
        <v>2012</v>
      </c>
      <c r="G44" s="6">
        <v>2013</v>
      </c>
      <c r="H44" s="6">
        <v>2014</v>
      </c>
      <c r="I44" s="6">
        <v>2015</v>
      </c>
      <c r="J44" s="6">
        <v>2016</v>
      </c>
      <c r="K44" s="6">
        <v>2017</v>
      </c>
      <c r="L44" s="6">
        <v>2018</v>
      </c>
      <c r="M44" s="6">
        <v>2019</v>
      </c>
      <c r="N44" s="6">
        <v>2020</v>
      </c>
      <c r="O44" s="6">
        <v>2021</v>
      </c>
      <c r="P44" s="6">
        <v>2022</v>
      </c>
      <c r="Q44" s="6">
        <v>2023</v>
      </c>
      <c r="R44" s="6">
        <v>2024</v>
      </c>
      <c r="S44" s="6">
        <v>2025</v>
      </c>
      <c r="T44" s="6">
        <v>2026</v>
      </c>
      <c r="U44" s="6">
        <v>2027</v>
      </c>
      <c r="V44" s="6">
        <v>2028</v>
      </c>
      <c r="W44" s="6">
        <v>2029</v>
      </c>
      <c r="X44" s="6">
        <v>2030</v>
      </c>
      <c r="Y44" s="6">
        <v>2031</v>
      </c>
      <c r="Z44" s="6">
        <v>2032</v>
      </c>
      <c r="AA44" s="6">
        <v>2033</v>
      </c>
      <c r="AB44" s="6">
        <v>2034</v>
      </c>
      <c r="AC44" s="6">
        <v>2035</v>
      </c>
      <c r="AD44" s="6">
        <v>2036</v>
      </c>
      <c r="AE44" s="6">
        <v>2037</v>
      </c>
      <c r="AF44" s="6">
        <v>2038</v>
      </c>
      <c r="AG44" s="6">
        <v>2039</v>
      </c>
      <c r="AH44" s="6">
        <v>2040</v>
      </c>
      <c r="AI44" s="6">
        <v>2041</v>
      </c>
      <c r="AJ44" s="6">
        <v>2042</v>
      </c>
      <c r="AK44" s="6">
        <v>2043</v>
      </c>
      <c r="AL44" s="6">
        <v>2044</v>
      </c>
      <c r="AM44" s="6">
        <v>2045</v>
      </c>
      <c r="AN44" s="6">
        <v>2046</v>
      </c>
      <c r="AO44" s="6">
        <v>2047</v>
      </c>
      <c r="AP44" s="6">
        <v>2048</v>
      </c>
      <c r="AQ44" s="6">
        <v>2049</v>
      </c>
      <c r="AR44" s="6">
        <v>2050</v>
      </c>
      <c r="AS44" s="6">
        <v>2051</v>
      </c>
      <c r="AT44" s="6">
        <v>2052</v>
      </c>
      <c r="AU44" s="6">
        <v>2053</v>
      </c>
      <c r="AV44" s="6">
        <v>2054</v>
      </c>
      <c r="AW44" s="6">
        <v>2055</v>
      </c>
      <c r="AX44" s="6">
        <v>2056</v>
      </c>
      <c r="AY44" s="6">
        <v>2057</v>
      </c>
      <c r="AZ44" s="6">
        <v>2058</v>
      </c>
      <c r="BA44" s="6">
        <v>2059</v>
      </c>
      <c r="BB44" s="6">
        <v>2060</v>
      </c>
      <c r="BC44" s="6">
        <v>2061</v>
      </c>
      <c r="BD44" s="6">
        <v>2062</v>
      </c>
      <c r="BE44" s="6">
        <v>2063</v>
      </c>
      <c r="BF44" s="6">
        <v>2064</v>
      </c>
      <c r="BG44" s="6">
        <v>2065</v>
      </c>
      <c r="BH44" s="6">
        <v>2066</v>
      </c>
      <c r="BI44" s="6">
        <v>2067</v>
      </c>
      <c r="BJ44" s="6">
        <v>2068</v>
      </c>
      <c r="BK44" s="6">
        <v>2069</v>
      </c>
      <c r="BL44" s="85">
        <v>2070</v>
      </c>
      <c r="BM44" s="155"/>
      <c r="BN44" s="126"/>
      <c r="BO44" s="126"/>
      <c r="BP44" s="126"/>
      <c r="BQ44" s="126"/>
      <c r="BR44" s="126"/>
      <c r="BS44" s="126"/>
      <c r="BT44" s="126"/>
    </row>
    <row r="45" spans="2:72" s="4" customFormat="1" ht="31.5" x14ac:dyDescent="0.25">
      <c r="B45" s="65"/>
      <c r="C45" s="27" t="s">
        <v>56</v>
      </c>
      <c r="D45" s="277">
        <f>1.3*Transf2010</f>
        <v>1.360935765693517</v>
      </c>
      <c r="E45" s="278">
        <f>D45*(1+PARAMETRES!F$14)</f>
        <v>1.3839129307890015</v>
      </c>
      <c r="F45" s="278">
        <f>E45*(1+PARAMETRES!G$14)</f>
        <v>1.3816964072534688</v>
      </c>
      <c r="G45" s="278">
        <f>F45*(1+PARAMETRES!H$14)</f>
        <v>1.3828024776117074</v>
      </c>
      <c r="H45" s="278">
        <f>G45*(1+PARAMETRES!I$14)</f>
        <v>1.3886997965325893</v>
      </c>
      <c r="I45" s="278">
        <f>H45*(1+PARAMETRES!J$14)</f>
        <v>1.3979905395756815</v>
      </c>
      <c r="J45" s="278">
        <f>I45*(1+PARAMETRES!K$14)</f>
        <v>1.4094816765992242</v>
      </c>
      <c r="K45" s="278">
        <f>J45*(1+PARAMETRES!L$14)</f>
        <v>1.4380683823769984</v>
      </c>
      <c r="L45" s="278">
        <f>K45*(1+PARAMETRES!M$14)</f>
        <v>1.460129922040539</v>
      </c>
      <c r="M45" s="278">
        <f>L45*(1+PARAMETRES!N$14)</f>
        <v>1.4836746079432197</v>
      </c>
      <c r="N45" s="278">
        <f>M45*(1+PARAMETRES!O$14)</f>
        <v>1.3652660371176908</v>
      </c>
      <c r="O45" s="278">
        <f>N45*(1+PARAMETRES!P$14)</f>
        <v>1.4557343315022651</v>
      </c>
      <c r="P45" s="278">
        <f>O45*(1+PARAMETRES!Q$14)</f>
        <v>1.4901758308294006</v>
      </c>
      <c r="Q45" s="278">
        <f>P45*(1+PARAMETRES!R$14)</f>
        <v>1.507822310862851</v>
      </c>
      <c r="R45" s="278">
        <f>Q45*(1+PARAMETRES!S$14)</f>
        <v>1.5284986181673563</v>
      </c>
      <c r="S45" s="278">
        <f>R45*(1+PARAMETRES!T$14)</f>
        <v>1.5515077051683221</v>
      </c>
      <c r="T45" s="278">
        <f>S45*(1+PARAMETRES!U$14)</f>
        <v>1.5750723662724857</v>
      </c>
      <c r="U45" s="278">
        <f>T45*(1+PARAMETRES!V$14)</f>
        <v>1.6007621695174654</v>
      </c>
      <c r="V45" s="278">
        <f>U45*(1+PARAMETRES!W$14)</f>
        <v>1.6085168958197897</v>
      </c>
      <c r="W45" s="278">
        <f>V45*(1+PARAMETRES!X$14)</f>
        <v>1.6163165233557137</v>
      </c>
      <c r="X45" s="278">
        <f>W45*(1+PARAMETRES!Y$14)</f>
        <v>1.6249593597097483</v>
      </c>
      <c r="Y45" s="278">
        <f>X45*(1+PARAMETRES!Z$14)</f>
        <v>1.6342929428977839</v>
      </c>
      <c r="Z45" s="278">
        <f>Y45*(1+PARAMETRES!AA$14)</f>
        <v>1.6433498604040133</v>
      </c>
      <c r="AA45" s="278">
        <f>Z45*(1+PARAMETRES!AB$14)</f>
        <v>1.6593499447320073</v>
      </c>
      <c r="AB45" s="278">
        <f>AA45*(1+PARAMETRES!AC$14)</f>
        <v>1.6761741096537348</v>
      </c>
      <c r="AC45" s="278">
        <f>AB45*(1+PARAMETRES!AD$14)</f>
        <v>1.6940182673845416</v>
      </c>
      <c r="AD45" s="278">
        <f>AC45*(1+PARAMETRES!AE$14)</f>
        <v>1.711395680583454</v>
      </c>
      <c r="AE45" s="278">
        <f>AD45*(1+PARAMETRES!AF$14)</f>
        <v>1.7282949595802093</v>
      </c>
      <c r="AF45" s="278">
        <f>AE45*(1+PARAMETRES!AG$14)</f>
        <v>1.7455646460223309</v>
      </c>
      <c r="AG45" s="278">
        <f>AF45*(1+PARAMETRES!AH$14)</f>
        <v>1.7625148257624781</v>
      </c>
      <c r="AH45" s="278">
        <f>AG45*(1+PARAMETRES!AI$14)</f>
        <v>1.778246854073577</v>
      </c>
      <c r="AI45" s="278">
        <f>AH45*(1+PARAMETRES!AJ$14)</f>
        <v>1.793424430712695</v>
      </c>
      <c r="AJ45" s="278">
        <f>AI45*(1+PARAMETRES!AK$14)</f>
        <v>1.8083783548751382</v>
      </c>
      <c r="AK45" s="278">
        <f>AJ45*(1+PARAMETRES!AL$14)</f>
        <v>1.8234495758626148</v>
      </c>
      <c r="AL45" s="278">
        <f>AK45*(1+PARAMETRES!AM$14)</f>
        <v>1.838989892359354</v>
      </c>
      <c r="AM45" s="278">
        <f>AL45*(1+PARAMETRES!AN$14)</f>
        <v>1.8544444468060228</v>
      </c>
      <c r="AN45" s="278">
        <f>AM45*(1+PARAMETRES!AO$14)</f>
        <v>1.8686871059696937</v>
      </c>
      <c r="AO45" s="278">
        <f>AN45*(1+PARAMETRES!AP$14)</f>
        <v>1.8833633176341578</v>
      </c>
      <c r="AP45" s="278">
        <f>AO45*(1+PARAMETRES!AQ$14)</f>
        <v>1.8986693525521818</v>
      </c>
      <c r="AQ45" s="278">
        <f>AP45*(1+PARAMETRES!AR$14)</f>
        <v>1.9149982779917549</v>
      </c>
      <c r="AR45" s="278">
        <f>AQ45*(1+PARAMETRES!AS$14)</f>
        <v>1.9308451131195798</v>
      </c>
      <c r="AS45" s="278">
        <f>AR45*(1+PARAMETRES!AT$14)</f>
        <v>1.9471645573225902</v>
      </c>
      <c r="AT45" s="278">
        <f>AS45*(1+PARAMETRES!AU$14)</f>
        <v>1.9645538617322327</v>
      </c>
      <c r="AU45" s="278">
        <f>AT45*(1+PARAMETRES!AV$14)</f>
        <v>1.9826445947854943</v>
      </c>
      <c r="AV45" s="278">
        <f>AU45*(1+PARAMETRES!AW$14)</f>
        <v>2.0018655666860985</v>
      </c>
      <c r="AW45" s="278">
        <f>AV45*(1+PARAMETRES!AX$14)</f>
        <v>2.0220337835284599</v>
      </c>
      <c r="AX45" s="278">
        <f>AW45*(1+PARAMETRES!AY$14)</f>
        <v>2.0417397296220612</v>
      </c>
      <c r="AY45" s="278">
        <f>AX45*(1+PARAMETRES!AZ$14)</f>
        <v>2.0623748147299996</v>
      </c>
      <c r="AZ45" s="278">
        <f>AY45*(1+PARAMETRES!BA$14)</f>
        <v>2.0835238654886608</v>
      </c>
      <c r="BA45" s="278">
        <f>AZ45*(1+PARAMETRES!BB$14)</f>
        <v>2.1053765800710793</v>
      </c>
      <c r="BB45" s="278">
        <f>BA45*(1+PARAMETRES!BC$14)</f>
        <v>2.1272870826632571</v>
      </c>
      <c r="BC45" s="278">
        <f>BB45*(1+PARAMETRES!BD$14)</f>
        <v>2.1490073758082504</v>
      </c>
      <c r="BD45" s="278">
        <f>BC45*(1+PARAMETRES!BE$14)</f>
        <v>2.1711420552863796</v>
      </c>
      <c r="BE45" s="278">
        <f>BD45*(1+PARAMETRES!BF$14)</f>
        <v>2.1936713094252331</v>
      </c>
      <c r="BF45" s="278">
        <f>BE45*(1+PARAMETRES!BG$14)</f>
        <v>2.2159177657322293</v>
      </c>
      <c r="BG45" s="278">
        <f>BF45*(1+PARAMETRES!BH$14)</f>
        <v>2.2374035224312974</v>
      </c>
      <c r="BH45" s="278">
        <f>BG45*(1+PARAMETRES!BI$14)</f>
        <v>2.2578593082869709</v>
      </c>
      <c r="BI45" s="278">
        <f>BH45*(1+PARAMETRES!BJ$14)</f>
        <v>2.2785962063383072</v>
      </c>
      <c r="BJ45" s="278">
        <f>BI45*(1+PARAMETRES!BK$14)</f>
        <v>2.2991577877280971</v>
      </c>
      <c r="BK45" s="278">
        <f>BJ45*(1+PARAMETRES!BL$14)</f>
        <v>2.3195377550577745</v>
      </c>
      <c r="BL45" s="279">
        <f>BK45*(1+PARAMETRES!BM$14)</f>
        <v>2.3390425369952363</v>
      </c>
      <c r="BM45" s="156"/>
      <c r="BN45" s="140"/>
      <c r="BO45" s="140"/>
      <c r="BP45" s="140"/>
      <c r="BQ45" s="140"/>
      <c r="BR45" s="140"/>
      <c r="BS45" s="140"/>
      <c r="BT45" s="140"/>
    </row>
    <row r="46" spans="2:72" s="4" customFormat="1" x14ac:dyDescent="0.25">
      <c r="B46" s="65"/>
      <c r="C46" s="119" t="s">
        <v>38</v>
      </c>
      <c r="D46" s="280">
        <f>1.6*Transf2010</f>
        <v>1.6749978654689439</v>
      </c>
      <c r="E46" s="278">
        <f>D46*(1+PARAMETRES!F$14)</f>
        <v>1.7032774532787709</v>
      </c>
      <c r="F46" s="278">
        <f>E46*(1+PARAMETRES!G$14)</f>
        <v>1.7005494243119614</v>
      </c>
      <c r="G46" s="278">
        <f>F46*(1+PARAMETRES!H$14)</f>
        <v>1.7019107416759474</v>
      </c>
      <c r="H46" s="278">
        <f>G46*(1+PARAMETRES!I$14)</f>
        <v>1.7091689803478023</v>
      </c>
      <c r="I46" s="278">
        <f>H46*(1+PARAMETRES!J$14)</f>
        <v>1.7206037410162234</v>
      </c>
      <c r="J46" s="278">
        <f>I46*(1+PARAMETRES!K$14)</f>
        <v>1.7347466788913528</v>
      </c>
      <c r="K46" s="278">
        <f>J46*(1+PARAMETRES!L$14)</f>
        <v>1.7699303167716902</v>
      </c>
      <c r="L46" s="278">
        <f>K46*(1+PARAMETRES!M$14)</f>
        <v>1.7970829809729709</v>
      </c>
      <c r="M46" s="278">
        <f>L46*(1+PARAMETRES!N$14)</f>
        <v>1.8260610559301163</v>
      </c>
      <c r="N46" s="278">
        <f>M46*(1+PARAMETRES!O$14)</f>
        <v>1.6803274302986961</v>
      </c>
      <c r="O46" s="278">
        <f>N46*(1+PARAMETRES!P$14)</f>
        <v>1.791673023387403</v>
      </c>
      <c r="P46" s="278">
        <f>O46*(1+PARAMETRES!Q$14)</f>
        <v>1.8340625610208008</v>
      </c>
      <c r="Q46" s="278">
        <f>P46*(1+PARAMETRES!R$14)</f>
        <v>1.8557813056773551</v>
      </c>
      <c r="R46" s="278">
        <f>Q46*(1+PARAMETRES!S$14)</f>
        <v>1.8812290685136694</v>
      </c>
      <c r="S46" s="278">
        <f>R46*(1+PARAMETRES!T$14)</f>
        <v>1.9095479448225505</v>
      </c>
      <c r="T46" s="278">
        <f>S46*(1+PARAMETRES!U$14)</f>
        <v>1.9385506046430596</v>
      </c>
      <c r="U46" s="278">
        <f>T46*(1+PARAMETRES!V$14)</f>
        <v>1.9701688240214963</v>
      </c>
      <c r="V46" s="278">
        <f>U46*(1+PARAMETRES!W$14)</f>
        <v>1.9797131025474339</v>
      </c>
      <c r="W46" s="278">
        <f>V46*(1+PARAMETRES!X$14)</f>
        <v>1.9893126441301094</v>
      </c>
      <c r="X46" s="278">
        <f>W46*(1+PARAMETRES!Y$14)</f>
        <v>1.9999499811812287</v>
      </c>
      <c r="Y46" s="278">
        <f>X46*(1+PARAMETRES!Z$14)</f>
        <v>2.0114374681818883</v>
      </c>
      <c r="Z46" s="278">
        <f>Y46*(1+PARAMETRES!AA$14)</f>
        <v>2.0225844435741704</v>
      </c>
      <c r="AA46" s="278">
        <f>Z46*(1+PARAMETRES!AB$14)</f>
        <v>2.0422768550547783</v>
      </c>
      <c r="AB46" s="278">
        <f>AA46*(1+PARAMETRES!AC$14)</f>
        <v>2.0629835195738275</v>
      </c>
      <c r="AC46" s="278">
        <f>AB46*(1+PARAMETRES!AD$14)</f>
        <v>2.0849455598578976</v>
      </c>
      <c r="AD46" s="278">
        <f>AC46*(1+PARAMETRES!AE$14)</f>
        <v>2.1063331453334824</v>
      </c>
      <c r="AE46" s="278">
        <f>AD46*(1+PARAMETRES!AF$14)</f>
        <v>2.1271322579448735</v>
      </c>
      <c r="AF46" s="278">
        <f>AE46*(1+PARAMETRES!AG$14)</f>
        <v>2.1483872566428692</v>
      </c>
      <c r="AG46" s="278">
        <f>AF46*(1+PARAMETRES!AH$14)</f>
        <v>2.1692490163230502</v>
      </c>
      <c r="AH46" s="278">
        <f>AG46*(1+PARAMETRES!AI$14)</f>
        <v>2.1886115127059411</v>
      </c>
      <c r="AI46" s="278">
        <f>AH46*(1+PARAMETRES!AJ$14)</f>
        <v>2.2072916070310096</v>
      </c>
      <c r="AJ46" s="278">
        <f>AI46*(1+PARAMETRES!AK$14)</f>
        <v>2.2256964367694012</v>
      </c>
      <c r="AK46" s="278">
        <f>AJ46*(1+PARAMETRES!AL$14)</f>
        <v>2.244245631830911</v>
      </c>
      <c r="AL46" s="278">
        <f>AK46*(1+PARAMETRES!AM$14)</f>
        <v>2.2633721752115128</v>
      </c>
      <c r="AM46" s="278">
        <f>AL46*(1+PARAMETRES!AN$14)</f>
        <v>2.2823931652997205</v>
      </c>
      <c r="AN46" s="278">
        <f>AM46*(1+PARAMETRES!AO$14)</f>
        <v>2.2999225919626998</v>
      </c>
      <c r="AO46" s="278">
        <f>AN46*(1+PARAMETRES!AP$14)</f>
        <v>2.3179856217035786</v>
      </c>
      <c r="AP46" s="278">
        <f>AO46*(1+PARAMETRES!AQ$14)</f>
        <v>2.3368238185257622</v>
      </c>
      <c r="AQ46" s="278">
        <f>AP46*(1+PARAMETRES!AR$14)</f>
        <v>2.3569209575283137</v>
      </c>
      <c r="AR46" s="278">
        <f>AQ46*(1+PARAMETRES!AS$14)</f>
        <v>2.3764247546087134</v>
      </c>
      <c r="AS46" s="278">
        <f>AR46*(1+PARAMETRES!AT$14)</f>
        <v>2.3965102243970335</v>
      </c>
      <c r="AT46" s="278">
        <f>AS46*(1+PARAMETRES!AU$14)</f>
        <v>2.4179124452089011</v>
      </c>
      <c r="AU46" s="278">
        <f>AT46*(1+PARAMETRES!AV$14)</f>
        <v>2.4401779628129154</v>
      </c>
      <c r="AV46" s="278">
        <f>AU46*(1+PARAMETRES!AW$14)</f>
        <v>2.4638345436136588</v>
      </c>
      <c r="AW46" s="278">
        <f>AV46*(1+PARAMETRES!AX$14)</f>
        <v>2.4886569643427188</v>
      </c>
      <c r="AX46" s="278">
        <f>AW46*(1+PARAMETRES!AY$14)</f>
        <v>2.5129104364579202</v>
      </c>
      <c r="AY46" s="278">
        <f>AX46*(1+PARAMETRES!AZ$14)</f>
        <v>2.5383074642830752</v>
      </c>
      <c r="AZ46" s="278">
        <f>AY46*(1+PARAMETRES!BA$14)</f>
        <v>2.5643370652168116</v>
      </c>
      <c r="BA46" s="278">
        <f>AZ46*(1+PARAMETRES!BB$14)</f>
        <v>2.5912327139336342</v>
      </c>
      <c r="BB46" s="278">
        <f>BA46*(1+PARAMETRES!BC$14)</f>
        <v>2.6181994863547762</v>
      </c>
      <c r="BC46" s="278">
        <f>BB46*(1+PARAMETRES!BD$14)</f>
        <v>2.6449321548409217</v>
      </c>
      <c r="BD46" s="278">
        <f>BC46*(1+PARAMETRES!BE$14)</f>
        <v>2.6721748372755423</v>
      </c>
      <c r="BE46" s="278">
        <f>BD46*(1+PARAMETRES!BF$14)</f>
        <v>2.6999031500618234</v>
      </c>
      <c r="BF46" s="278">
        <f>BE46*(1+PARAMETRES!BG$14)</f>
        <v>2.7272834039781264</v>
      </c>
      <c r="BG46" s="278">
        <f>BF46*(1+PARAMETRES!BH$14)</f>
        <v>2.7537274122231334</v>
      </c>
      <c r="BH46" s="278">
        <f>BG46*(1+PARAMETRES!BI$14)</f>
        <v>2.7789037640455008</v>
      </c>
      <c r="BI46" s="278">
        <f>BH46*(1+PARAMETRES!BJ$14)</f>
        <v>2.8044261001086839</v>
      </c>
      <c r="BJ46" s="278">
        <f>BI46*(1+PARAMETRES!BK$14)</f>
        <v>2.8297326618191949</v>
      </c>
      <c r="BK46" s="278">
        <f>BJ46*(1+PARAMETRES!BL$14)</f>
        <v>2.8548156985326436</v>
      </c>
      <c r="BL46" s="279">
        <f>BK46*(1+PARAMETRES!BM$14)</f>
        <v>2.8788215839941351</v>
      </c>
      <c r="BM46" s="156"/>
      <c r="BN46" s="140"/>
      <c r="BO46" s="140"/>
      <c r="BP46" s="140"/>
      <c r="BQ46" s="140"/>
      <c r="BR46" s="140"/>
      <c r="BS46" s="140"/>
      <c r="BT46" s="140"/>
    </row>
    <row r="47" spans="2:72" s="4" customFormat="1" x14ac:dyDescent="0.25">
      <c r="B47" s="65"/>
      <c r="C47" s="119" t="s">
        <v>39</v>
      </c>
      <c r="D47" s="280">
        <f>0.5*Transf2010</f>
        <v>0.52343683295904497</v>
      </c>
      <c r="E47" s="278">
        <f>D47*(1+PARAMETRES!F$14)</f>
        <v>0.5322742041496159</v>
      </c>
      <c r="F47" s="278">
        <f>E47*(1+PARAMETRES!G$14)</f>
        <v>0.53142169509748793</v>
      </c>
      <c r="G47" s="278">
        <f>F47*(1+PARAMETRES!H$14)</f>
        <v>0.53184710677373359</v>
      </c>
      <c r="H47" s="278">
        <f>G47*(1+PARAMETRES!I$14)</f>
        <v>0.5341153063586882</v>
      </c>
      <c r="I47" s="278">
        <f>H47*(1+PARAMETRES!J$14)</f>
        <v>0.53768866906756974</v>
      </c>
      <c r="J47" s="278">
        <f>I47*(1+PARAMETRES!K$14)</f>
        <v>0.54210833715354767</v>
      </c>
      <c r="K47" s="278">
        <f>J47*(1+PARAMETRES!L$14)</f>
        <v>0.55310322399115308</v>
      </c>
      <c r="L47" s="278">
        <f>K47*(1+PARAMETRES!M$14)</f>
        <v>0.56158843155405325</v>
      </c>
      <c r="M47" s="278">
        <f>L47*(1+PARAMETRES!N$14)</f>
        <v>0.57064407997816113</v>
      </c>
      <c r="N47" s="278">
        <f>M47*(1+PARAMETRES!O$14)</f>
        <v>0.52510232196834239</v>
      </c>
      <c r="O47" s="278">
        <f>N47*(1+PARAMETRES!P$14)</f>
        <v>0.55989781980856324</v>
      </c>
      <c r="P47" s="278">
        <f>O47*(1+PARAMETRES!Q$14)</f>
        <v>0.57314455031900002</v>
      </c>
      <c r="Q47" s="278">
        <f>P47*(1+PARAMETRES!R$14)</f>
        <v>0.57993165802417324</v>
      </c>
      <c r="R47" s="278">
        <f>Q47*(1+PARAMETRES!S$14)</f>
        <v>0.58788408391052149</v>
      </c>
      <c r="S47" s="278">
        <f>R47*(1+PARAMETRES!T$14)</f>
        <v>0.59673373275704678</v>
      </c>
      <c r="T47" s="278">
        <f>S47*(1+PARAMETRES!U$14)</f>
        <v>0.60579706395095589</v>
      </c>
      <c r="U47" s="278">
        <f>T47*(1+PARAMETRES!V$14)</f>
        <v>0.61567775750671738</v>
      </c>
      <c r="V47" s="278">
        <f>U47*(1+PARAMETRES!W$14)</f>
        <v>0.61866034454607288</v>
      </c>
      <c r="W47" s="278">
        <f>V47*(1+PARAMETRES!X$14)</f>
        <v>0.62166020129065902</v>
      </c>
      <c r="X47" s="278">
        <f>W47*(1+PARAMETRES!Y$14)</f>
        <v>0.6249843691191338</v>
      </c>
      <c r="Y47" s="278">
        <f>X47*(1+PARAMETRES!Z$14)</f>
        <v>0.6285742088068399</v>
      </c>
      <c r="Z47" s="278">
        <f>Y47*(1+PARAMETRES!AA$14)</f>
        <v>0.6320576386169281</v>
      </c>
      <c r="AA47" s="278">
        <f>Z47*(1+PARAMETRES!AB$14)</f>
        <v>0.63821151720461811</v>
      </c>
      <c r="AB47" s="278">
        <f>AA47*(1+PARAMETRES!AC$14)</f>
        <v>0.64468234986682105</v>
      </c>
      <c r="AC47" s="278">
        <f>AB47*(1+PARAMETRES!AD$14)</f>
        <v>0.65154548745559293</v>
      </c>
      <c r="AD47" s="278">
        <f>AC47*(1+PARAMETRES!AE$14)</f>
        <v>0.65822910791671307</v>
      </c>
      <c r="AE47" s="278">
        <f>AD47*(1+PARAMETRES!AF$14)</f>
        <v>0.66472883060777277</v>
      </c>
      <c r="AF47" s="278">
        <f>AE47*(1+PARAMETRES!AG$14)</f>
        <v>0.67137101770089636</v>
      </c>
      <c r="AG47" s="278">
        <f>AF47*(1+PARAMETRES!AH$14)</f>
        <v>0.67789031760095297</v>
      </c>
      <c r="AH47" s="278">
        <f>AG47*(1+PARAMETRES!AI$14)</f>
        <v>0.68394109772060641</v>
      </c>
      <c r="AI47" s="278">
        <f>AH47*(1+PARAMETRES!AJ$14)</f>
        <v>0.68977862719719019</v>
      </c>
      <c r="AJ47" s="278">
        <f>AI47*(1+PARAMETRES!AK$14)</f>
        <v>0.6955301364904376</v>
      </c>
      <c r="AK47" s="278">
        <f>AJ47*(1+PARAMETRES!AL$14)</f>
        <v>0.70132675994715943</v>
      </c>
      <c r="AL47" s="278">
        <f>AK47*(1+PARAMETRES!AM$14)</f>
        <v>0.70730380475359755</v>
      </c>
      <c r="AM47" s="278">
        <f>AL47*(1+PARAMETRES!AN$14)</f>
        <v>0.71324786415616248</v>
      </c>
      <c r="AN47" s="278">
        <f>AM47*(1+PARAMETRES!AO$14)</f>
        <v>0.71872580998834357</v>
      </c>
      <c r="AO47" s="278">
        <f>AN47*(1+PARAMETRES!AP$14)</f>
        <v>0.72437050678236825</v>
      </c>
      <c r="AP47" s="278">
        <f>AO47*(1+PARAMETRES!AQ$14)</f>
        <v>0.73025744328930053</v>
      </c>
      <c r="AQ47" s="278">
        <f>AP47*(1+PARAMETRES!AR$14)</f>
        <v>0.73653779922759788</v>
      </c>
      <c r="AR47" s="278">
        <f>AQ47*(1+PARAMETRES!AS$14)</f>
        <v>0.74263273581522282</v>
      </c>
      <c r="AS47" s="278">
        <f>AR47*(1+PARAMETRES!AT$14)</f>
        <v>0.74890944512407287</v>
      </c>
      <c r="AT47" s="278">
        <f>AS47*(1+PARAMETRES!AU$14)</f>
        <v>0.75559763912778155</v>
      </c>
      <c r="AU47" s="278">
        <f>AT47*(1+PARAMETRES!AV$14)</f>
        <v>0.76255561337903599</v>
      </c>
      <c r="AV47" s="278">
        <f>AU47*(1+PARAMETRES!AW$14)</f>
        <v>0.7699482948792683</v>
      </c>
      <c r="AW47" s="278">
        <f>AV47*(1+PARAMETRES!AX$14)</f>
        <v>0.77770530135709959</v>
      </c>
      <c r="AX47" s="278">
        <f>AW47*(1+PARAMETRES!AY$14)</f>
        <v>0.78528451139310007</v>
      </c>
      <c r="AY47" s="278">
        <f>AX47*(1+PARAMETRES!AZ$14)</f>
        <v>0.79322108258846091</v>
      </c>
      <c r="AZ47" s="278">
        <f>AY47*(1+PARAMETRES!BA$14)</f>
        <v>0.80135533288025362</v>
      </c>
      <c r="BA47" s="278">
        <f>AZ47*(1+PARAMETRES!BB$14)</f>
        <v>0.80976022310426077</v>
      </c>
      <c r="BB47" s="278">
        <f>BA47*(1+PARAMETRES!BC$14)</f>
        <v>0.81818733948586764</v>
      </c>
      <c r="BC47" s="278">
        <f>BB47*(1+PARAMETRES!BD$14)</f>
        <v>0.82654129838778811</v>
      </c>
      <c r="BD47" s="278">
        <f>BC47*(1+PARAMETRES!BE$14)</f>
        <v>0.83505463664860702</v>
      </c>
      <c r="BE47" s="278">
        <f>BD47*(1+PARAMETRES!BF$14)</f>
        <v>0.84371973439431991</v>
      </c>
      <c r="BF47" s="278">
        <f>BE47*(1+PARAMETRES!BG$14)</f>
        <v>0.85227606374316467</v>
      </c>
      <c r="BG47" s="278">
        <f>BF47*(1+PARAMETRES!BH$14)</f>
        <v>0.86053981631972931</v>
      </c>
      <c r="BH47" s="278">
        <f>BG47*(1+PARAMETRES!BI$14)</f>
        <v>0.86840742626421907</v>
      </c>
      <c r="BI47" s="278">
        <f>BH47*(1+PARAMETRES!BJ$14)</f>
        <v>0.87638315628396379</v>
      </c>
      <c r="BJ47" s="278">
        <f>BI47*(1+PARAMETRES!BK$14)</f>
        <v>0.88429145681849841</v>
      </c>
      <c r="BK47" s="278">
        <f>BJ47*(1+PARAMETRES!BL$14)</f>
        <v>0.89212990579145113</v>
      </c>
      <c r="BL47" s="279">
        <f>BK47*(1+PARAMETRES!BM$14)</f>
        <v>0.89963174499816734</v>
      </c>
      <c r="BM47" s="156"/>
      <c r="BN47" s="140"/>
      <c r="BO47" s="140"/>
      <c r="BP47" s="140"/>
      <c r="BQ47" s="140"/>
      <c r="BR47" s="140"/>
      <c r="BS47" s="140"/>
      <c r="BT47" s="140"/>
    </row>
    <row r="48" spans="2:72" s="4" customFormat="1" x14ac:dyDescent="0.25">
      <c r="B48" s="65"/>
      <c r="C48" s="119" t="s">
        <v>40</v>
      </c>
      <c r="D48" s="280">
        <f>0.3*Transf2010</f>
        <v>0.31406209977542698</v>
      </c>
      <c r="E48" s="278">
        <f>D48*(1+PARAMETRES!F$14)</f>
        <v>0.31936452248976954</v>
      </c>
      <c r="F48" s="278">
        <f>E48*(1+PARAMETRES!G$14)</f>
        <v>0.31885301705849278</v>
      </c>
      <c r="G48" s="278">
        <f>F48*(1+PARAMETRES!H$14)</f>
        <v>0.31910826406424014</v>
      </c>
      <c r="H48" s="278">
        <f>G48*(1+PARAMETRES!I$14)</f>
        <v>0.32046918381521294</v>
      </c>
      <c r="I48" s="278">
        <f>H48*(1+PARAMETRES!J$14)</f>
        <v>0.3226132014405419</v>
      </c>
      <c r="J48" s="278">
        <f>I48*(1+PARAMETRES!K$14)</f>
        <v>0.32526500229212868</v>
      </c>
      <c r="K48" s="278">
        <f>J48*(1+PARAMETRES!L$14)</f>
        <v>0.33186193439469192</v>
      </c>
      <c r="L48" s="278">
        <f>K48*(1+PARAMETRES!M$14)</f>
        <v>0.33695305893243205</v>
      </c>
      <c r="M48" s="278">
        <f>L48*(1+PARAMETRES!N$14)</f>
        <v>0.34238644798689677</v>
      </c>
      <c r="N48" s="278">
        <f>M48*(1+PARAMETRES!O$14)</f>
        <v>0.31506139318100551</v>
      </c>
      <c r="O48" s="278">
        <f>N48*(1+PARAMETRES!P$14)</f>
        <v>0.33593869188513803</v>
      </c>
      <c r="P48" s="278">
        <f>O48*(1+PARAMETRES!Q$14)</f>
        <v>0.34388673019140009</v>
      </c>
      <c r="Q48" s="278">
        <f>P48*(1+PARAMETRES!R$14)</f>
        <v>0.34795899481450399</v>
      </c>
      <c r="R48" s="278">
        <f>Q48*(1+PARAMETRES!S$14)</f>
        <v>0.3527304503463129</v>
      </c>
      <c r="S48" s="278">
        <f>R48*(1+PARAMETRES!T$14)</f>
        <v>0.3580402396542281</v>
      </c>
      <c r="T48" s="278">
        <f>S48*(1+PARAMETRES!U$14)</f>
        <v>0.36347823837057353</v>
      </c>
      <c r="U48" s="278">
        <f>T48*(1+PARAMETRES!V$14)</f>
        <v>0.36940665450403037</v>
      </c>
      <c r="V48" s="278">
        <f>U48*(1+PARAMETRES!W$14)</f>
        <v>0.3711962067276437</v>
      </c>
      <c r="W48" s="278">
        <f>V48*(1+PARAMETRES!X$14)</f>
        <v>0.37299612077439537</v>
      </c>
      <c r="X48" s="278">
        <f>W48*(1+PARAMETRES!Y$14)</f>
        <v>0.37499062147148021</v>
      </c>
      <c r="Y48" s="278">
        <f>X48*(1+PARAMETRES!Z$14)</f>
        <v>0.37714452528410386</v>
      </c>
      <c r="Z48" s="278">
        <f>Y48*(1+PARAMETRES!AA$14)</f>
        <v>0.37923458317015679</v>
      </c>
      <c r="AA48" s="278">
        <f>Z48*(1+PARAMETRES!AB$14)</f>
        <v>0.38292691032277076</v>
      </c>
      <c r="AB48" s="278">
        <f>AA48*(1+PARAMETRES!AC$14)</f>
        <v>0.3868094099200925</v>
      </c>
      <c r="AC48" s="278">
        <f>AB48*(1+PARAMETRES!AD$14)</f>
        <v>0.39092729247335561</v>
      </c>
      <c r="AD48" s="278">
        <f>AC48*(1+PARAMETRES!AE$14)</f>
        <v>0.39493746475002772</v>
      </c>
      <c r="AE48" s="278">
        <f>AD48*(1+PARAMETRES!AF$14)</f>
        <v>0.39883729836466353</v>
      </c>
      <c r="AF48" s="278">
        <f>AE48*(1+PARAMETRES!AG$14)</f>
        <v>0.4028226106205377</v>
      </c>
      <c r="AG48" s="278">
        <f>AF48*(1+PARAMETRES!AH$14)</f>
        <v>0.40673419056057164</v>
      </c>
      <c r="AH48" s="278">
        <f>AG48*(1+PARAMETRES!AI$14)</f>
        <v>0.41036465863236371</v>
      </c>
      <c r="AI48" s="278">
        <f>AH48*(1+PARAMETRES!AJ$14)</f>
        <v>0.41386717631831399</v>
      </c>
      <c r="AJ48" s="278">
        <f>AI48*(1+PARAMETRES!AK$14)</f>
        <v>0.41731808189426239</v>
      </c>
      <c r="AK48" s="278">
        <f>AJ48*(1+PARAMETRES!AL$14)</f>
        <v>0.4207960559682955</v>
      </c>
      <c r="AL48" s="278">
        <f>AK48*(1+PARAMETRES!AM$14)</f>
        <v>0.42438228285215834</v>
      </c>
      <c r="AM48" s="278">
        <f>AL48*(1+PARAMETRES!AN$14)</f>
        <v>0.42794871849369731</v>
      </c>
      <c r="AN48" s="278">
        <f>AM48*(1+PARAMETRES!AO$14)</f>
        <v>0.43123548599300593</v>
      </c>
      <c r="AO48" s="278">
        <f>AN48*(1+PARAMETRES!AP$14)</f>
        <v>0.43462230406942071</v>
      </c>
      <c r="AP48" s="278">
        <f>AO48*(1+PARAMETRES!AQ$14)</f>
        <v>0.4381544659735801</v>
      </c>
      <c r="AQ48" s="278">
        <f>AP48*(1+PARAMETRES!AR$14)</f>
        <v>0.4419226795365585</v>
      </c>
      <c r="AR48" s="278">
        <f>AQ48*(1+PARAMETRES!AS$14)</f>
        <v>0.44557964148913348</v>
      </c>
      <c r="AS48" s="278">
        <f>AR48*(1+PARAMETRES!AT$14)</f>
        <v>0.44934566707444351</v>
      </c>
      <c r="AT48" s="278">
        <f>AS48*(1+PARAMETRES!AU$14)</f>
        <v>0.45335858347666869</v>
      </c>
      <c r="AU48" s="278">
        <f>AT48*(1+PARAMETRES!AV$14)</f>
        <v>0.45753336802742134</v>
      </c>
      <c r="AV48" s="278">
        <f>AU48*(1+PARAMETRES!AW$14)</f>
        <v>0.46196897692756073</v>
      </c>
      <c r="AW48" s="278">
        <f>AV48*(1+PARAMETRES!AX$14)</f>
        <v>0.46662318081425946</v>
      </c>
      <c r="AX48" s="278">
        <f>AW48*(1+PARAMETRES!AY$14)</f>
        <v>0.47117070683585976</v>
      </c>
      <c r="AY48" s="278">
        <f>AX48*(1+PARAMETRES!AZ$14)</f>
        <v>0.47593264955307629</v>
      </c>
      <c r="AZ48" s="278">
        <f>AY48*(1+PARAMETRES!BA$14)</f>
        <v>0.4808131997281519</v>
      </c>
      <c r="BA48" s="278">
        <f>AZ48*(1+PARAMETRES!BB$14)</f>
        <v>0.48585613386255616</v>
      </c>
      <c r="BB48" s="278">
        <f>BA48*(1+PARAMETRES!BC$14)</f>
        <v>0.49091240369152023</v>
      </c>
      <c r="BC48" s="278">
        <f>BB48*(1+PARAMETRES!BD$14)</f>
        <v>0.49592477903267251</v>
      </c>
      <c r="BD48" s="278">
        <f>BC48*(1+PARAMETRES!BE$14)</f>
        <v>0.5010327819891639</v>
      </c>
      <c r="BE48" s="278">
        <f>BD48*(1+PARAMETRES!BF$14)</f>
        <v>0.50623184063659155</v>
      </c>
      <c r="BF48" s="278">
        <f>BE48*(1+PARAMETRES!BG$14)</f>
        <v>0.51136563824589831</v>
      </c>
      <c r="BG48" s="278">
        <f>BF48*(1+PARAMETRES!BH$14)</f>
        <v>0.51632388979183708</v>
      </c>
      <c r="BH48" s="278">
        <f>BG48*(1+PARAMETRES!BI$14)</f>
        <v>0.52104445575853098</v>
      </c>
      <c r="BI48" s="278">
        <f>BH48*(1+PARAMETRES!BJ$14)</f>
        <v>0.52582989377037781</v>
      </c>
      <c r="BJ48" s="278">
        <f>BI48*(1+PARAMETRES!BK$14)</f>
        <v>0.5305748740910986</v>
      </c>
      <c r="BK48" s="278">
        <f>BJ48*(1+PARAMETRES!BL$14)</f>
        <v>0.53527794347487023</v>
      </c>
      <c r="BL48" s="279">
        <f>BK48*(1+PARAMETRES!BM$14)</f>
        <v>0.53977904699889989</v>
      </c>
      <c r="BM48" s="156"/>
      <c r="BN48" s="140"/>
      <c r="BO48" s="140"/>
      <c r="BP48" s="140"/>
      <c r="BQ48" s="140"/>
      <c r="BR48" s="140"/>
      <c r="BS48" s="140"/>
      <c r="BT48" s="140"/>
    </row>
    <row r="49" spans="2:72" s="4" customFormat="1" ht="31.5" x14ac:dyDescent="0.25">
      <c r="B49" s="65"/>
      <c r="C49" s="119" t="s">
        <v>57</v>
      </c>
      <c r="D49" s="280">
        <f>2.4*Transf2010</f>
        <v>2.5124967982034159</v>
      </c>
      <c r="E49" s="278">
        <f>D49*(1+PARAMETRES!F$14)</f>
        <v>2.5549161799181563</v>
      </c>
      <c r="F49" s="278">
        <f>E49*(1+PARAMETRES!G$14)</f>
        <v>2.5508241364679423</v>
      </c>
      <c r="G49" s="278">
        <f>F49*(1+PARAMETRES!H$14)</f>
        <v>2.5528661125139211</v>
      </c>
      <c r="H49" s="278">
        <f>G49*(1+PARAMETRES!I$14)</f>
        <v>2.5637534705217035</v>
      </c>
      <c r="I49" s="278">
        <f>H49*(1+PARAMETRES!J$14)</f>
        <v>2.5809056115243352</v>
      </c>
      <c r="J49" s="278">
        <f>I49*(1+PARAMETRES!K$14)</f>
        <v>2.6021200183370294</v>
      </c>
      <c r="K49" s="278">
        <f>J49*(1+PARAMETRES!L$14)</f>
        <v>2.6548954751575353</v>
      </c>
      <c r="L49" s="278">
        <f>K49*(1+PARAMETRES!M$14)</f>
        <v>2.6956244714594564</v>
      </c>
      <c r="M49" s="278">
        <f>L49*(1+PARAMETRES!N$14)</f>
        <v>2.7390915838951742</v>
      </c>
      <c r="N49" s="278">
        <f>M49*(1+PARAMETRES!O$14)</f>
        <v>2.5204911454480441</v>
      </c>
      <c r="O49" s="278">
        <f>N49*(1+PARAMETRES!P$14)</f>
        <v>2.6875095350811042</v>
      </c>
      <c r="P49" s="278">
        <f>O49*(1+PARAMETRES!Q$14)</f>
        <v>2.7510938415312007</v>
      </c>
      <c r="Q49" s="278">
        <f>P49*(1+PARAMETRES!R$14)</f>
        <v>2.7836719585160319</v>
      </c>
      <c r="R49" s="278">
        <f>Q49*(1+PARAMETRES!S$14)</f>
        <v>2.8218436027705032</v>
      </c>
      <c r="S49" s="278">
        <f>R49*(1+PARAMETRES!T$14)</f>
        <v>2.8643219172338248</v>
      </c>
      <c r="T49" s="278">
        <f>S49*(1+PARAMETRES!U$14)</f>
        <v>2.9078259069645882</v>
      </c>
      <c r="U49" s="278">
        <f>T49*(1+PARAMETRES!V$14)</f>
        <v>2.955253236032243</v>
      </c>
      <c r="V49" s="278">
        <f>U49*(1+PARAMETRES!W$14)</f>
        <v>2.9695696538211496</v>
      </c>
      <c r="W49" s="278">
        <f>V49*(1+PARAMETRES!X$14)</f>
        <v>2.9839689661951629</v>
      </c>
      <c r="X49" s="278">
        <f>W49*(1+PARAMETRES!Y$14)</f>
        <v>2.9999249717718417</v>
      </c>
      <c r="Y49" s="278">
        <f>X49*(1+PARAMETRES!Z$14)</f>
        <v>3.0171562022728309</v>
      </c>
      <c r="Z49" s="278">
        <f>Y49*(1+PARAMETRES!AA$14)</f>
        <v>3.0338766653612543</v>
      </c>
      <c r="AA49" s="278">
        <f>Z49*(1+PARAMETRES!AB$14)</f>
        <v>3.0634152825821661</v>
      </c>
      <c r="AB49" s="278">
        <f>AA49*(1+PARAMETRES!AC$14)</f>
        <v>3.09447527936074</v>
      </c>
      <c r="AC49" s="278">
        <f>AB49*(1+PARAMETRES!AD$14)</f>
        <v>3.1274183397868449</v>
      </c>
      <c r="AD49" s="278">
        <f>AC49*(1+PARAMETRES!AE$14)</f>
        <v>3.1594997180002218</v>
      </c>
      <c r="AE49" s="278">
        <f>AD49*(1+PARAMETRES!AF$14)</f>
        <v>3.1906983869173082</v>
      </c>
      <c r="AF49" s="278">
        <f>AE49*(1+PARAMETRES!AG$14)</f>
        <v>3.2225808849643016</v>
      </c>
      <c r="AG49" s="278">
        <f>AF49*(1+PARAMETRES!AH$14)</f>
        <v>3.2538735244845731</v>
      </c>
      <c r="AH49" s="278">
        <f>AG49*(1+PARAMETRES!AI$14)</f>
        <v>3.2829172690589097</v>
      </c>
      <c r="AI49" s="278">
        <f>AH49*(1+PARAMETRES!AJ$14)</f>
        <v>3.3109374105465119</v>
      </c>
      <c r="AJ49" s="278">
        <f>AI49*(1+PARAMETRES!AK$14)</f>
        <v>3.3385446551540991</v>
      </c>
      <c r="AK49" s="278">
        <f>AJ49*(1+PARAMETRES!AL$14)</f>
        <v>3.366368447746364</v>
      </c>
      <c r="AL49" s="278">
        <f>AK49*(1+PARAMETRES!AM$14)</f>
        <v>3.3950582628172667</v>
      </c>
      <c r="AM49" s="278">
        <f>AL49*(1+PARAMETRES!AN$14)</f>
        <v>3.4235897479495785</v>
      </c>
      <c r="AN49" s="278">
        <f>AM49*(1+PARAMETRES!AO$14)</f>
        <v>3.4498838879440474</v>
      </c>
      <c r="AO49" s="278">
        <f>AN49*(1+PARAMETRES!AP$14)</f>
        <v>3.4769784325553657</v>
      </c>
      <c r="AP49" s="278">
        <f>AO49*(1+PARAMETRES!AQ$14)</f>
        <v>3.5052357277886408</v>
      </c>
      <c r="AQ49" s="278">
        <f>AP49*(1+PARAMETRES!AR$14)</f>
        <v>3.535381436292468</v>
      </c>
      <c r="AR49" s="278">
        <f>AQ49*(1+PARAMETRES!AS$14)</f>
        <v>3.5646371319130679</v>
      </c>
      <c r="AS49" s="278">
        <f>AR49*(1+PARAMETRES!AT$14)</f>
        <v>3.5947653365955481</v>
      </c>
      <c r="AT49" s="278">
        <f>AS49*(1+PARAMETRES!AU$14)</f>
        <v>3.6268686678133495</v>
      </c>
      <c r="AU49" s="278">
        <f>AT49*(1+PARAMETRES!AV$14)</f>
        <v>3.6602669442193707</v>
      </c>
      <c r="AV49" s="278">
        <f>AU49*(1+PARAMETRES!AW$14)</f>
        <v>3.6957518154204858</v>
      </c>
      <c r="AW49" s="278">
        <f>AV49*(1+PARAMETRES!AX$14)</f>
        <v>3.7329854465140757</v>
      </c>
      <c r="AX49" s="278">
        <f>AW49*(1+PARAMETRES!AY$14)</f>
        <v>3.7693656546868781</v>
      </c>
      <c r="AY49" s="278">
        <f>AX49*(1+PARAMETRES!AZ$14)</f>
        <v>3.8074611964246103</v>
      </c>
      <c r="AZ49" s="278">
        <f>AY49*(1+PARAMETRES!BA$14)</f>
        <v>3.8465055978252152</v>
      </c>
      <c r="BA49" s="278">
        <f>AZ49*(1+PARAMETRES!BB$14)</f>
        <v>3.8868490709004493</v>
      </c>
      <c r="BB49" s="278">
        <f>BA49*(1+PARAMETRES!BC$14)</f>
        <v>3.9272992295321618</v>
      </c>
      <c r="BC49" s="278">
        <f>BB49*(1+PARAMETRES!BD$14)</f>
        <v>3.9673982322613801</v>
      </c>
      <c r="BD49" s="278">
        <f>BC49*(1+PARAMETRES!BE$14)</f>
        <v>4.0082622559133112</v>
      </c>
      <c r="BE49" s="278">
        <f>BD49*(1+PARAMETRES!BF$14)</f>
        <v>4.0498547250927324</v>
      </c>
      <c r="BF49" s="278">
        <f>BE49*(1+PARAMETRES!BG$14)</f>
        <v>4.0909251059671865</v>
      </c>
      <c r="BG49" s="278">
        <f>BF49*(1+PARAMETRES!BH$14)</f>
        <v>4.1305911183346966</v>
      </c>
      <c r="BH49" s="278">
        <f>BG49*(1+PARAMETRES!BI$14)</f>
        <v>4.1683556460682478</v>
      </c>
      <c r="BI49" s="278">
        <f>BH49*(1+PARAMETRES!BJ$14)</f>
        <v>4.2066391501630225</v>
      </c>
      <c r="BJ49" s="278">
        <f>BI49*(1+PARAMETRES!BK$14)</f>
        <v>4.2445989927287888</v>
      </c>
      <c r="BK49" s="278">
        <f>BJ49*(1+PARAMETRES!BL$14)</f>
        <v>4.2822235477989619</v>
      </c>
      <c r="BL49" s="279">
        <f>BK49*(1+PARAMETRES!BM$14)</f>
        <v>4.3182323759911991</v>
      </c>
      <c r="BM49" s="156"/>
      <c r="BN49" s="140"/>
      <c r="BO49" s="140"/>
      <c r="BP49" s="140"/>
      <c r="BQ49" s="140"/>
      <c r="BR49" s="140"/>
      <c r="BS49" s="140"/>
      <c r="BT49" s="140"/>
    </row>
    <row r="50" spans="2:72" s="4" customFormat="1" x14ac:dyDescent="0.25">
      <c r="B50" s="65"/>
      <c r="C50" s="119" t="s">
        <v>41</v>
      </c>
      <c r="D50" s="280">
        <f>2.5*Transf2010</f>
        <v>2.617184164795225</v>
      </c>
      <c r="E50" s="278">
        <f>D50*(1+PARAMETRES!F$14)</f>
        <v>2.6613710207480796</v>
      </c>
      <c r="F50" s="278">
        <f>E50*(1+PARAMETRES!G$14)</f>
        <v>2.6571084754874401</v>
      </c>
      <c r="G50" s="278">
        <f>F50*(1+PARAMETRES!H$14)</f>
        <v>2.6592355338686682</v>
      </c>
      <c r="H50" s="278">
        <f>G50*(1+PARAMETRES!I$14)</f>
        <v>2.6705765317934413</v>
      </c>
      <c r="I50" s="278">
        <f>H50*(1+PARAMETRES!J$14)</f>
        <v>2.6884433453378493</v>
      </c>
      <c r="J50" s="278">
        <f>I50*(1+PARAMETRES!K$14)</f>
        <v>2.7105416857677391</v>
      </c>
      <c r="K50" s="278">
        <f>J50*(1+PARAMETRES!L$14)</f>
        <v>2.7655161199557661</v>
      </c>
      <c r="L50" s="278">
        <f>K50*(1+PARAMETRES!M$14)</f>
        <v>2.8079421577702672</v>
      </c>
      <c r="M50" s="278">
        <f>L50*(1+PARAMETRES!N$14)</f>
        <v>2.8532203998908066</v>
      </c>
      <c r="N50" s="278">
        <f>M50*(1+PARAMETRES!O$14)</f>
        <v>2.6255116098417126</v>
      </c>
      <c r="O50" s="278">
        <f>N50*(1+PARAMETRES!P$14)</f>
        <v>2.799489099042817</v>
      </c>
      <c r="P50" s="278">
        <f>O50*(1+PARAMETRES!Q$14)</f>
        <v>2.8657227515950008</v>
      </c>
      <c r="Q50" s="278">
        <f>P50*(1+PARAMETRES!R$14)</f>
        <v>2.899658290120867</v>
      </c>
      <c r="R50" s="278">
        <f>Q50*(1+PARAMETRES!S$14)</f>
        <v>2.9394204195526079</v>
      </c>
      <c r="S50" s="278">
        <f>R50*(1+PARAMETRES!T$14)</f>
        <v>2.9836686637852345</v>
      </c>
      <c r="T50" s="278">
        <f>S50*(1+PARAMETRES!U$14)</f>
        <v>3.02898531975478</v>
      </c>
      <c r="U50" s="278">
        <f>T50*(1+PARAMETRES!V$14)</f>
        <v>3.0783887875335871</v>
      </c>
      <c r="V50" s="278">
        <f>U50*(1+PARAMETRES!W$14)</f>
        <v>3.0933017227303647</v>
      </c>
      <c r="W50" s="278">
        <f>V50*(1+PARAMETRES!X$14)</f>
        <v>3.1083010064532952</v>
      </c>
      <c r="X50" s="278">
        <f>W50*(1+PARAMETRES!Y$14)</f>
        <v>3.1249218455956691</v>
      </c>
      <c r="Y50" s="278">
        <f>X50*(1+PARAMETRES!Z$14)</f>
        <v>3.1428710440341994</v>
      </c>
      <c r="Z50" s="278">
        <f>Y50*(1+PARAMETRES!AA$14)</f>
        <v>3.1602881930846403</v>
      </c>
      <c r="AA50" s="278">
        <f>Z50*(1+PARAMETRES!AB$14)</f>
        <v>3.1910575860230903</v>
      </c>
      <c r="AB50" s="278">
        <f>AA50*(1+PARAMETRES!AC$14)</f>
        <v>3.223411749334105</v>
      </c>
      <c r="AC50" s="278">
        <f>AB50*(1+PARAMETRES!AD$14)</f>
        <v>3.2577274372779641</v>
      </c>
      <c r="AD50" s="278">
        <f>AC50*(1+PARAMETRES!AE$14)</f>
        <v>3.2911455395835651</v>
      </c>
      <c r="AE50" s="278">
        <f>AD50*(1+PARAMETRES!AF$14)</f>
        <v>3.3236441530388636</v>
      </c>
      <c r="AF50" s="278">
        <f>AE50*(1+PARAMETRES!AG$14)</f>
        <v>3.3568550885044819</v>
      </c>
      <c r="AG50" s="278">
        <f>AF50*(1+PARAMETRES!AH$14)</f>
        <v>3.3894515880047651</v>
      </c>
      <c r="AH50" s="278">
        <f>AG50*(1+PARAMETRES!AI$14)</f>
        <v>3.4197054886030323</v>
      </c>
      <c r="AI50" s="278">
        <f>AH50*(1+PARAMETRES!AJ$14)</f>
        <v>3.4488931359859514</v>
      </c>
      <c r="AJ50" s="278">
        <f>AI50*(1+PARAMETRES!AK$14)</f>
        <v>3.4776506824521882</v>
      </c>
      <c r="AK50" s="278">
        <f>AJ50*(1+PARAMETRES!AL$14)</f>
        <v>3.5066337997357975</v>
      </c>
      <c r="AL50" s="278">
        <f>AK50*(1+PARAMETRES!AM$14)</f>
        <v>3.5365190237679882</v>
      </c>
      <c r="AM50" s="278">
        <f>AL50*(1+PARAMETRES!AN$14)</f>
        <v>3.566239320780813</v>
      </c>
      <c r="AN50" s="278">
        <f>AM50*(1+PARAMETRES!AO$14)</f>
        <v>3.5936290499417183</v>
      </c>
      <c r="AO50" s="278">
        <f>AN50*(1+PARAMETRES!AP$14)</f>
        <v>3.6218525339118415</v>
      </c>
      <c r="AP50" s="278">
        <f>AO50*(1+PARAMETRES!AQ$14)</f>
        <v>3.6512872164465029</v>
      </c>
      <c r="AQ50" s="278">
        <f>AP50*(1+PARAMETRES!AR$14)</f>
        <v>3.6826889961379896</v>
      </c>
      <c r="AR50" s="278">
        <f>AQ50*(1+PARAMETRES!AS$14)</f>
        <v>3.7131636790761142</v>
      </c>
      <c r="AS50" s="278">
        <f>AR50*(1+PARAMETRES!AT$14)</f>
        <v>3.7445472256203645</v>
      </c>
      <c r="AT50" s="278">
        <f>AS50*(1+PARAMETRES!AU$14)</f>
        <v>3.7779881956389079</v>
      </c>
      <c r="AU50" s="278">
        <f>AT50*(1+PARAMETRES!AV$14)</f>
        <v>3.8127780668951803</v>
      </c>
      <c r="AV50" s="278">
        <f>AU50*(1+PARAMETRES!AW$14)</f>
        <v>3.8497414743963421</v>
      </c>
      <c r="AW50" s="278">
        <f>AV50*(1+PARAMETRES!AX$14)</f>
        <v>3.8885265067854982</v>
      </c>
      <c r="AX50" s="278">
        <f>AW50*(1+PARAMETRES!AY$14)</f>
        <v>3.9264225569655009</v>
      </c>
      <c r="AY50" s="278">
        <f>AX50*(1+PARAMETRES!AZ$14)</f>
        <v>3.9661054129423055</v>
      </c>
      <c r="AZ50" s="278">
        <f>AY50*(1+PARAMETRES!BA$14)</f>
        <v>4.0067766644012686</v>
      </c>
      <c r="BA50" s="278">
        <f>AZ50*(1+PARAMETRES!BB$14)</f>
        <v>4.0488011155213037</v>
      </c>
      <c r="BB50" s="278">
        <f>BA50*(1+PARAMETRES!BC$14)</f>
        <v>4.0909366974293375</v>
      </c>
      <c r="BC50" s="278">
        <f>BB50*(1+PARAMETRES!BD$14)</f>
        <v>4.13270649193894</v>
      </c>
      <c r="BD50" s="278">
        <f>BC50*(1+PARAMETRES!BE$14)</f>
        <v>4.1752731832430348</v>
      </c>
      <c r="BE50" s="278">
        <f>BD50*(1+PARAMETRES!BF$14)</f>
        <v>4.2185986719715993</v>
      </c>
      <c r="BF50" s="278">
        <f>BE50*(1+PARAMETRES!BG$14)</f>
        <v>4.2613803187158226</v>
      </c>
      <c r="BG50" s="278">
        <f>BF50*(1+PARAMETRES!BH$14)</f>
        <v>4.3026990815986457</v>
      </c>
      <c r="BH50" s="278">
        <f>BG50*(1+PARAMETRES!BI$14)</f>
        <v>4.3420371313210948</v>
      </c>
      <c r="BI50" s="278">
        <f>BH50*(1+PARAMETRES!BJ$14)</f>
        <v>4.381915781419818</v>
      </c>
      <c r="BJ50" s="278">
        <f>BI50*(1+PARAMETRES!BK$14)</f>
        <v>4.4214572840924911</v>
      </c>
      <c r="BK50" s="278">
        <f>BJ50*(1+PARAMETRES!BL$14)</f>
        <v>4.460649528957255</v>
      </c>
      <c r="BL50" s="279">
        <f>BK50*(1+PARAMETRES!BM$14)</f>
        <v>4.4981587249908355</v>
      </c>
      <c r="BM50" s="156"/>
      <c r="BN50" s="140"/>
      <c r="BO50" s="140"/>
      <c r="BP50" s="140"/>
      <c r="BQ50" s="140"/>
      <c r="BR50" s="140"/>
      <c r="BS50" s="140"/>
      <c r="BT50" s="140"/>
    </row>
    <row r="51" spans="2:72" s="4" customFormat="1" x14ac:dyDescent="0.25">
      <c r="B51" s="65"/>
      <c r="C51" s="119" t="s">
        <v>42</v>
      </c>
      <c r="D51" s="280">
        <f>0.8*Transf2010</f>
        <v>0.83749893273447196</v>
      </c>
      <c r="E51" s="278">
        <f>D51*(1+PARAMETRES!F$14)</f>
        <v>0.85163872663938545</v>
      </c>
      <c r="F51" s="278">
        <f>E51*(1+PARAMETRES!G$14)</f>
        <v>0.85027471215598072</v>
      </c>
      <c r="G51" s="278">
        <f>F51*(1+PARAMETRES!H$14)</f>
        <v>0.85095537083797368</v>
      </c>
      <c r="H51" s="278">
        <f>G51*(1+PARAMETRES!I$14)</f>
        <v>0.85458449017390115</v>
      </c>
      <c r="I51" s="278">
        <f>H51*(1+PARAMETRES!J$14)</f>
        <v>0.86030187050811169</v>
      </c>
      <c r="J51" s="278">
        <f>I51*(1+PARAMETRES!K$14)</f>
        <v>0.86737333944567641</v>
      </c>
      <c r="K51" s="278">
        <f>J51*(1+PARAMETRES!L$14)</f>
        <v>0.88496515838584511</v>
      </c>
      <c r="L51" s="278">
        <f>K51*(1+PARAMETRES!M$14)</f>
        <v>0.89854149048648546</v>
      </c>
      <c r="M51" s="278">
        <f>L51*(1+PARAMETRES!N$14)</f>
        <v>0.91303052796505813</v>
      </c>
      <c r="N51" s="278">
        <f>M51*(1+PARAMETRES!O$14)</f>
        <v>0.84016371514934807</v>
      </c>
      <c r="O51" s="278">
        <f>N51*(1+PARAMETRES!P$14)</f>
        <v>0.89583651169370149</v>
      </c>
      <c r="P51" s="278">
        <f>O51*(1+PARAMETRES!Q$14)</f>
        <v>0.91703128051040039</v>
      </c>
      <c r="Q51" s="278">
        <f>P51*(1+PARAMETRES!R$14)</f>
        <v>0.92789065283867755</v>
      </c>
      <c r="R51" s="278">
        <f>Q51*(1+PARAMETRES!S$14)</f>
        <v>0.94061453425683472</v>
      </c>
      <c r="S51" s="278">
        <f>R51*(1+PARAMETRES!T$14)</f>
        <v>0.95477397241127526</v>
      </c>
      <c r="T51" s="278">
        <f>S51*(1+PARAMETRES!U$14)</f>
        <v>0.96927530232152981</v>
      </c>
      <c r="U51" s="278">
        <f>T51*(1+PARAMETRES!V$14)</f>
        <v>0.98508441201074814</v>
      </c>
      <c r="V51" s="278">
        <f>U51*(1+PARAMETRES!W$14)</f>
        <v>0.98985655127371697</v>
      </c>
      <c r="W51" s="278">
        <f>V51*(1+PARAMETRES!X$14)</f>
        <v>0.99465632206505472</v>
      </c>
      <c r="X51" s="278">
        <f>W51*(1+PARAMETRES!Y$14)</f>
        <v>0.99997499059061434</v>
      </c>
      <c r="Y51" s="278">
        <f>X51*(1+PARAMETRES!Z$14)</f>
        <v>1.0057187340909441</v>
      </c>
      <c r="Z51" s="278">
        <f>Y51*(1+PARAMETRES!AA$14)</f>
        <v>1.0112922217870852</v>
      </c>
      <c r="AA51" s="278">
        <f>Z51*(1+PARAMETRES!AB$14)</f>
        <v>1.0211384275273891</v>
      </c>
      <c r="AB51" s="278">
        <f>AA51*(1+PARAMETRES!AC$14)</f>
        <v>1.0314917597869138</v>
      </c>
      <c r="AC51" s="278">
        <f>AB51*(1+PARAMETRES!AD$14)</f>
        <v>1.0424727799289488</v>
      </c>
      <c r="AD51" s="278">
        <f>AC51*(1+PARAMETRES!AE$14)</f>
        <v>1.0531665726667412</v>
      </c>
      <c r="AE51" s="278">
        <f>AD51*(1+PARAMETRES!AF$14)</f>
        <v>1.0635661289724367</v>
      </c>
      <c r="AF51" s="278">
        <f>AE51*(1+PARAMETRES!AG$14)</f>
        <v>1.0741936283214346</v>
      </c>
      <c r="AG51" s="278">
        <f>AF51*(1+PARAMETRES!AH$14)</f>
        <v>1.0846245081615251</v>
      </c>
      <c r="AH51" s="278">
        <f>AG51*(1+PARAMETRES!AI$14)</f>
        <v>1.0943057563529706</v>
      </c>
      <c r="AI51" s="278">
        <f>AH51*(1+PARAMETRES!AJ$14)</f>
        <v>1.1036458035155048</v>
      </c>
      <c r="AJ51" s="278">
        <f>AI51*(1+PARAMETRES!AK$14)</f>
        <v>1.1128482183847006</v>
      </c>
      <c r="AK51" s="278">
        <f>AJ51*(1+PARAMETRES!AL$14)</f>
        <v>1.1221228159154555</v>
      </c>
      <c r="AL51" s="278">
        <f>AK51*(1+PARAMETRES!AM$14)</f>
        <v>1.1316860876057564</v>
      </c>
      <c r="AM51" s="278">
        <f>AL51*(1+PARAMETRES!AN$14)</f>
        <v>1.1411965826498602</v>
      </c>
      <c r="AN51" s="278">
        <f>AM51*(1+PARAMETRES!AO$14)</f>
        <v>1.1499612959813499</v>
      </c>
      <c r="AO51" s="278">
        <f>AN51*(1+PARAMETRES!AP$14)</f>
        <v>1.1589928108517893</v>
      </c>
      <c r="AP51" s="278">
        <f>AO51*(1+PARAMETRES!AQ$14)</f>
        <v>1.1684119092628811</v>
      </c>
      <c r="AQ51" s="278">
        <f>AP51*(1+PARAMETRES!AR$14)</f>
        <v>1.1784604787641568</v>
      </c>
      <c r="AR51" s="278">
        <f>AQ51*(1+PARAMETRES!AS$14)</f>
        <v>1.1882123773043567</v>
      </c>
      <c r="AS51" s="278">
        <f>AR51*(1+PARAMETRES!AT$14)</f>
        <v>1.1982551121985168</v>
      </c>
      <c r="AT51" s="278">
        <f>AS51*(1+PARAMETRES!AU$14)</f>
        <v>1.2089562226044506</v>
      </c>
      <c r="AU51" s="278">
        <f>AT51*(1+PARAMETRES!AV$14)</f>
        <v>1.2200889814064577</v>
      </c>
      <c r="AV51" s="278">
        <f>AU51*(1+PARAMETRES!AW$14)</f>
        <v>1.2319172718068294</v>
      </c>
      <c r="AW51" s="278">
        <f>AV51*(1+PARAMETRES!AX$14)</f>
        <v>1.2443284821713594</v>
      </c>
      <c r="AX51" s="278">
        <f>AW51*(1+PARAMETRES!AY$14)</f>
        <v>1.2564552182289601</v>
      </c>
      <c r="AY51" s="278">
        <f>AX51*(1+PARAMETRES!AZ$14)</f>
        <v>1.2691537321415376</v>
      </c>
      <c r="AZ51" s="278">
        <f>AY51*(1+PARAMETRES!BA$14)</f>
        <v>1.2821685326084058</v>
      </c>
      <c r="BA51" s="278">
        <f>AZ51*(1+PARAMETRES!BB$14)</f>
        <v>1.2956163569668171</v>
      </c>
      <c r="BB51" s="278">
        <f>BA51*(1+PARAMETRES!BC$14)</f>
        <v>1.3090997431773881</v>
      </c>
      <c r="BC51" s="278">
        <f>BB51*(1+PARAMETRES!BD$14)</f>
        <v>1.3224660774204609</v>
      </c>
      <c r="BD51" s="278">
        <f>BC51*(1+PARAMETRES!BE$14)</f>
        <v>1.3360874186377711</v>
      </c>
      <c r="BE51" s="278">
        <f>BD51*(1+PARAMETRES!BF$14)</f>
        <v>1.3499515750309117</v>
      </c>
      <c r="BF51" s="278">
        <f>BE51*(1+PARAMETRES!BG$14)</f>
        <v>1.3636417019890632</v>
      </c>
      <c r="BG51" s="278">
        <f>BF51*(1+PARAMETRES!BH$14)</f>
        <v>1.3768637061115667</v>
      </c>
      <c r="BH51" s="278">
        <f>BG51*(1+PARAMETRES!BI$14)</f>
        <v>1.3894518820227504</v>
      </c>
      <c r="BI51" s="278">
        <f>BH51*(1+PARAMETRES!BJ$14)</f>
        <v>1.4022130500543419</v>
      </c>
      <c r="BJ51" s="278">
        <f>BI51*(1+PARAMETRES!BK$14)</f>
        <v>1.4148663309095975</v>
      </c>
      <c r="BK51" s="278">
        <f>BJ51*(1+PARAMETRES!BL$14)</f>
        <v>1.4274078492663218</v>
      </c>
      <c r="BL51" s="279">
        <f>BK51*(1+PARAMETRES!BM$14)</f>
        <v>1.4394107919970676</v>
      </c>
      <c r="BM51" s="156"/>
      <c r="BN51" s="140"/>
      <c r="BO51" s="140"/>
      <c r="BP51" s="140"/>
      <c r="BQ51" s="140"/>
      <c r="BR51" s="140"/>
      <c r="BS51" s="140"/>
      <c r="BT51" s="140"/>
    </row>
    <row r="52" spans="2:72" s="4" customFormat="1" x14ac:dyDescent="0.25">
      <c r="B52" s="65"/>
      <c r="C52" s="119" t="s">
        <v>43</v>
      </c>
      <c r="D52" s="280">
        <f>9.4*Transf2010</f>
        <v>9.8406124596300462</v>
      </c>
      <c r="E52" s="278">
        <f>D52*(1+PARAMETRES!F$14)</f>
        <v>10.006755038012779</v>
      </c>
      <c r="F52" s="278">
        <f>E52*(1+PARAMETRES!G$14)</f>
        <v>9.9907278678327742</v>
      </c>
      <c r="G52" s="278">
        <f>F52*(1+PARAMETRES!H$14)</f>
        <v>9.9987256073461914</v>
      </c>
      <c r="H52" s="278">
        <f>G52*(1+PARAMETRES!I$14)</f>
        <v>10.041367759543339</v>
      </c>
      <c r="I52" s="278">
        <f>H52*(1+PARAMETRES!J$14)</f>
        <v>10.108546978470313</v>
      </c>
      <c r="J52" s="278">
        <f>I52*(1+PARAMETRES!K$14)</f>
        <v>10.191636738486698</v>
      </c>
      <c r="K52" s="278">
        <f>J52*(1+PARAMETRES!L$14)</f>
        <v>10.39834061103368</v>
      </c>
      <c r="L52" s="278">
        <f>K52*(1+PARAMETRES!M$14)</f>
        <v>10.557862513216204</v>
      </c>
      <c r="M52" s="278">
        <f>L52*(1+PARAMETRES!N$14)</f>
        <v>10.728108703589433</v>
      </c>
      <c r="N52" s="278">
        <f>M52*(1+PARAMETRES!O$14)</f>
        <v>9.8719236530048402</v>
      </c>
      <c r="O52" s="278">
        <f>N52*(1+PARAMETRES!P$14)</f>
        <v>10.526079012400993</v>
      </c>
      <c r="P52" s="278">
        <f>O52*(1+PARAMETRES!Q$14)</f>
        <v>10.775117545997205</v>
      </c>
      <c r="Q52" s="278">
        <f>P52*(1+PARAMETRES!R$14)</f>
        <v>10.90271517085446</v>
      </c>
      <c r="R52" s="278">
        <f>Q52*(1+PARAMETRES!S$14)</f>
        <v>11.052220777517807</v>
      </c>
      <c r="S52" s="278">
        <f>R52*(1+PARAMETRES!T$14)</f>
        <v>11.218594175832482</v>
      </c>
      <c r="T52" s="278">
        <f>S52*(1+PARAMETRES!U$14)</f>
        <v>11.388984802277973</v>
      </c>
      <c r="U52" s="278">
        <f>T52*(1+PARAMETRES!V$14)</f>
        <v>11.574741841126288</v>
      </c>
      <c r="V52" s="278">
        <f>U52*(1+PARAMETRES!W$14)</f>
        <v>11.630814477466172</v>
      </c>
      <c r="W52" s="278">
        <f>V52*(1+PARAMETRES!X$14)</f>
        <v>11.687211784264392</v>
      </c>
      <c r="X52" s="278">
        <f>W52*(1+PARAMETRES!Y$14)</f>
        <v>11.749706139439718</v>
      </c>
      <c r="Y52" s="278">
        <f>X52*(1+PARAMETRES!Z$14)</f>
        <v>11.817195125568592</v>
      </c>
      <c r="Z52" s="278">
        <f>Y52*(1+PARAMETRES!AA$14)</f>
        <v>11.882683605998251</v>
      </c>
      <c r="AA52" s="278">
        <f>Z52*(1+PARAMETRES!AB$14)</f>
        <v>11.998376523446822</v>
      </c>
      <c r="AB52" s="278">
        <f>AA52*(1+PARAMETRES!AC$14)</f>
        <v>12.120028177496238</v>
      </c>
      <c r="AC52" s="278">
        <f>AB52*(1+PARAMETRES!AD$14)</f>
        <v>12.249055164165149</v>
      </c>
      <c r="AD52" s="278">
        <f>AC52*(1+PARAMETRES!AE$14)</f>
        <v>12.374707228834209</v>
      </c>
      <c r="AE52" s="278">
        <f>AD52*(1+PARAMETRES!AF$14)</f>
        <v>12.496902015426132</v>
      </c>
      <c r="AF52" s="278">
        <f>AE52*(1+PARAMETRES!AG$14)</f>
        <v>12.621775132776856</v>
      </c>
      <c r="AG52" s="278">
        <f>AF52*(1+PARAMETRES!AH$14)</f>
        <v>12.74433797089792</v>
      </c>
      <c r="AH52" s="278">
        <f>AG52*(1+PARAMETRES!AI$14)</f>
        <v>12.858092637147404</v>
      </c>
      <c r="AI52" s="278">
        <f>AH52*(1+PARAMETRES!AJ$14)</f>
        <v>12.96783819130718</v>
      </c>
      <c r="AJ52" s="278">
        <f>AI52*(1+PARAMETRES!AK$14)</f>
        <v>13.075966566020231</v>
      </c>
      <c r="AK52" s="278">
        <f>AJ52*(1+PARAMETRES!AL$14)</f>
        <v>13.184943087006602</v>
      </c>
      <c r="AL52" s="278">
        <f>AK52*(1+PARAMETRES!AM$14)</f>
        <v>13.297311529367638</v>
      </c>
      <c r="AM52" s="278">
        <f>AL52*(1+PARAMETRES!AN$14)</f>
        <v>13.409059846135859</v>
      </c>
      <c r="AN52" s="278">
        <f>AM52*(1+PARAMETRES!AO$14)</f>
        <v>13.512045227780863</v>
      </c>
      <c r="AO52" s="278">
        <f>AN52*(1+PARAMETRES!AP$14)</f>
        <v>13.618165527508527</v>
      </c>
      <c r="AP52" s="278">
        <f>AO52*(1+PARAMETRES!AQ$14)</f>
        <v>13.728839933838854</v>
      </c>
      <c r="AQ52" s="278">
        <f>AP52*(1+PARAMETRES!AR$14)</f>
        <v>13.846910625478845</v>
      </c>
      <c r="AR52" s="278">
        <f>AQ52*(1+PARAMETRES!AS$14)</f>
        <v>13.961495433326194</v>
      </c>
      <c r="AS52" s="278">
        <f>AR52*(1+PARAMETRES!AT$14)</f>
        <v>14.079497568332576</v>
      </c>
      <c r="AT52" s="278">
        <f>AS52*(1+PARAMETRES!AU$14)</f>
        <v>14.205235615602298</v>
      </c>
      <c r="AU52" s="278">
        <f>AT52*(1+PARAMETRES!AV$14)</f>
        <v>14.336045531525881</v>
      </c>
      <c r="AV52" s="278">
        <f>AU52*(1+PARAMETRES!AW$14)</f>
        <v>14.475027943730248</v>
      </c>
      <c r="AW52" s="278">
        <f>AV52*(1+PARAMETRES!AX$14)</f>
        <v>14.620859665513475</v>
      </c>
      <c r="AX52" s="278">
        <f>AW52*(1+PARAMETRES!AY$14)</f>
        <v>14.763348814190284</v>
      </c>
      <c r="AY52" s="278">
        <f>AX52*(1+PARAMETRES!AZ$14)</f>
        <v>14.912556352663069</v>
      </c>
      <c r="AZ52" s="278">
        <f>AY52*(1+PARAMETRES!BA$14)</f>
        <v>15.065480258148771</v>
      </c>
      <c r="BA52" s="278">
        <f>AZ52*(1+PARAMETRES!BB$14)</f>
        <v>15.223492194360105</v>
      </c>
      <c r="BB52" s="278">
        <f>BA52*(1+PARAMETRES!BC$14)</f>
        <v>15.381921982334314</v>
      </c>
      <c r="BC52" s="278">
        <f>BB52*(1+PARAMETRES!BD$14)</f>
        <v>15.538976409690418</v>
      </c>
      <c r="BD52" s="278">
        <f>BC52*(1+PARAMETRES!BE$14)</f>
        <v>15.699027168993814</v>
      </c>
      <c r="BE52" s="278">
        <f>BD52*(1+PARAMETRES!BF$14)</f>
        <v>15.861931006613215</v>
      </c>
      <c r="BF52" s="278">
        <f>BE52*(1+PARAMETRES!BG$14)</f>
        <v>16.022789998371497</v>
      </c>
      <c r="BG52" s="278">
        <f>BF52*(1+PARAMETRES!BH$14)</f>
        <v>16.178148546810913</v>
      </c>
      <c r="BH52" s="278">
        <f>BG52*(1+PARAMETRES!BI$14)</f>
        <v>16.32605961376732</v>
      </c>
      <c r="BI52" s="278">
        <f>BH52*(1+PARAMETRES!BJ$14)</f>
        <v>16.476003338138522</v>
      </c>
      <c r="BJ52" s="278">
        <f>BI52*(1+PARAMETRES!BK$14)</f>
        <v>16.624679388187772</v>
      </c>
      <c r="BK52" s="278">
        <f>BJ52*(1+PARAMETRES!BL$14)</f>
        <v>16.772042228879283</v>
      </c>
      <c r="BL52" s="279">
        <f>BK52*(1+PARAMETRES!BM$14)</f>
        <v>16.913076805965545</v>
      </c>
      <c r="BM52" s="156"/>
      <c r="BN52" s="140"/>
      <c r="BO52" s="140"/>
      <c r="BP52" s="140"/>
      <c r="BQ52" s="140"/>
      <c r="BR52" s="140"/>
      <c r="BS52" s="140"/>
      <c r="BT52" s="140"/>
    </row>
    <row r="53" spans="2:72" s="4" customFormat="1" x14ac:dyDescent="0.25">
      <c r="B53" s="65"/>
      <c r="C53" s="119" t="s">
        <v>44</v>
      </c>
      <c r="D53" s="280">
        <f>0.8*Transf2010</f>
        <v>0.83749893273447196</v>
      </c>
      <c r="E53" s="278">
        <f>D53*(1+PARAMETRES!F$14)</f>
        <v>0.85163872663938545</v>
      </c>
      <c r="F53" s="278">
        <f>E53*(1+PARAMETRES!G$14)</f>
        <v>0.85027471215598072</v>
      </c>
      <c r="G53" s="278">
        <f>F53*(1+PARAMETRES!H$14)</f>
        <v>0.85095537083797368</v>
      </c>
      <c r="H53" s="278">
        <f>G53*(1+PARAMETRES!I$14)</f>
        <v>0.85458449017390115</v>
      </c>
      <c r="I53" s="278">
        <f>H53*(1+PARAMETRES!J$14)</f>
        <v>0.86030187050811169</v>
      </c>
      <c r="J53" s="278">
        <f>I53*(1+PARAMETRES!K$14)</f>
        <v>0.86737333944567641</v>
      </c>
      <c r="K53" s="278">
        <f>J53*(1+PARAMETRES!L$14)</f>
        <v>0.88496515838584511</v>
      </c>
      <c r="L53" s="278">
        <f>K53*(1+PARAMETRES!M$14)</f>
        <v>0.89854149048648546</v>
      </c>
      <c r="M53" s="278">
        <f>L53*(1+PARAMETRES!N$14)</f>
        <v>0.91303052796505813</v>
      </c>
      <c r="N53" s="278">
        <f>M53*(1+PARAMETRES!O$14)</f>
        <v>0.84016371514934807</v>
      </c>
      <c r="O53" s="278">
        <f>N53*(1+PARAMETRES!P$14)</f>
        <v>0.89583651169370149</v>
      </c>
      <c r="P53" s="278">
        <f>O53*(1+PARAMETRES!Q$14)</f>
        <v>0.91703128051040039</v>
      </c>
      <c r="Q53" s="278">
        <f>P53*(1+PARAMETRES!R$14)</f>
        <v>0.92789065283867755</v>
      </c>
      <c r="R53" s="278">
        <f>Q53*(1+PARAMETRES!S$14)</f>
        <v>0.94061453425683472</v>
      </c>
      <c r="S53" s="278">
        <f>R53*(1+PARAMETRES!T$14)</f>
        <v>0.95477397241127526</v>
      </c>
      <c r="T53" s="278">
        <f>S53*(1+PARAMETRES!U$14)</f>
        <v>0.96927530232152981</v>
      </c>
      <c r="U53" s="278">
        <f>T53*(1+PARAMETRES!V$14)</f>
        <v>0.98508441201074814</v>
      </c>
      <c r="V53" s="278">
        <f>U53*(1+PARAMETRES!W$14)</f>
        <v>0.98985655127371697</v>
      </c>
      <c r="W53" s="278">
        <f>V53*(1+PARAMETRES!X$14)</f>
        <v>0.99465632206505472</v>
      </c>
      <c r="X53" s="278">
        <f>W53*(1+PARAMETRES!Y$14)</f>
        <v>0.99997499059061434</v>
      </c>
      <c r="Y53" s="278">
        <f>X53*(1+PARAMETRES!Z$14)</f>
        <v>1.0057187340909441</v>
      </c>
      <c r="Z53" s="278">
        <f>Y53*(1+PARAMETRES!AA$14)</f>
        <v>1.0112922217870852</v>
      </c>
      <c r="AA53" s="278">
        <f>Z53*(1+PARAMETRES!AB$14)</f>
        <v>1.0211384275273891</v>
      </c>
      <c r="AB53" s="278">
        <f>AA53*(1+PARAMETRES!AC$14)</f>
        <v>1.0314917597869138</v>
      </c>
      <c r="AC53" s="278">
        <f>AB53*(1+PARAMETRES!AD$14)</f>
        <v>1.0424727799289488</v>
      </c>
      <c r="AD53" s="278">
        <f>AC53*(1+PARAMETRES!AE$14)</f>
        <v>1.0531665726667412</v>
      </c>
      <c r="AE53" s="278">
        <f>AD53*(1+PARAMETRES!AF$14)</f>
        <v>1.0635661289724367</v>
      </c>
      <c r="AF53" s="278">
        <f>AE53*(1+PARAMETRES!AG$14)</f>
        <v>1.0741936283214346</v>
      </c>
      <c r="AG53" s="278">
        <f>AF53*(1+PARAMETRES!AH$14)</f>
        <v>1.0846245081615251</v>
      </c>
      <c r="AH53" s="278">
        <f>AG53*(1+PARAMETRES!AI$14)</f>
        <v>1.0943057563529706</v>
      </c>
      <c r="AI53" s="278">
        <f>AH53*(1+PARAMETRES!AJ$14)</f>
        <v>1.1036458035155048</v>
      </c>
      <c r="AJ53" s="278">
        <f>AI53*(1+PARAMETRES!AK$14)</f>
        <v>1.1128482183847006</v>
      </c>
      <c r="AK53" s="278">
        <f>AJ53*(1+PARAMETRES!AL$14)</f>
        <v>1.1221228159154555</v>
      </c>
      <c r="AL53" s="278">
        <f>AK53*(1+PARAMETRES!AM$14)</f>
        <v>1.1316860876057564</v>
      </c>
      <c r="AM53" s="278">
        <f>AL53*(1+PARAMETRES!AN$14)</f>
        <v>1.1411965826498602</v>
      </c>
      <c r="AN53" s="278">
        <f>AM53*(1+PARAMETRES!AO$14)</f>
        <v>1.1499612959813499</v>
      </c>
      <c r="AO53" s="278">
        <f>AN53*(1+PARAMETRES!AP$14)</f>
        <v>1.1589928108517893</v>
      </c>
      <c r="AP53" s="278">
        <f>AO53*(1+PARAMETRES!AQ$14)</f>
        <v>1.1684119092628811</v>
      </c>
      <c r="AQ53" s="278">
        <f>AP53*(1+PARAMETRES!AR$14)</f>
        <v>1.1784604787641568</v>
      </c>
      <c r="AR53" s="278">
        <f>AQ53*(1+PARAMETRES!AS$14)</f>
        <v>1.1882123773043567</v>
      </c>
      <c r="AS53" s="278">
        <f>AR53*(1+PARAMETRES!AT$14)</f>
        <v>1.1982551121985168</v>
      </c>
      <c r="AT53" s="278">
        <f>AS53*(1+PARAMETRES!AU$14)</f>
        <v>1.2089562226044506</v>
      </c>
      <c r="AU53" s="278">
        <f>AT53*(1+PARAMETRES!AV$14)</f>
        <v>1.2200889814064577</v>
      </c>
      <c r="AV53" s="278">
        <f>AU53*(1+PARAMETRES!AW$14)</f>
        <v>1.2319172718068294</v>
      </c>
      <c r="AW53" s="278">
        <f>AV53*(1+PARAMETRES!AX$14)</f>
        <v>1.2443284821713594</v>
      </c>
      <c r="AX53" s="278">
        <f>AW53*(1+PARAMETRES!AY$14)</f>
        <v>1.2564552182289601</v>
      </c>
      <c r="AY53" s="278">
        <f>AX53*(1+PARAMETRES!AZ$14)</f>
        <v>1.2691537321415376</v>
      </c>
      <c r="AZ53" s="278">
        <f>AY53*(1+PARAMETRES!BA$14)</f>
        <v>1.2821685326084058</v>
      </c>
      <c r="BA53" s="278">
        <f>AZ53*(1+PARAMETRES!BB$14)</f>
        <v>1.2956163569668171</v>
      </c>
      <c r="BB53" s="278">
        <f>BA53*(1+PARAMETRES!BC$14)</f>
        <v>1.3090997431773881</v>
      </c>
      <c r="BC53" s="278">
        <f>BB53*(1+PARAMETRES!BD$14)</f>
        <v>1.3224660774204609</v>
      </c>
      <c r="BD53" s="278">
        <f>BC53*(1+PARAMETRES!BE$14)</f>
        <v>1.3360874186377711</v>
      </c>
      <c r="BE53" s="278">
        <f>BD53*(1+PARAMETRES!BF$14)</f>
        <v>1.3499515750309117</v>
      </c>
      <c r="BF53" s="278">
        <f>BE53*(1+PARAMETRES!BG$14)</f>
        <v>1.3636417019890632</v>
      </c>
      <c r="BG53" s="278">
        <f>BF53*(1+PARAMETRES!BH$14)</f>
        <v>1.3768637061115667</v>
      </c>
      <c r="BH53" s="278">
        <f>BG53*(1+PARAMETRES!BI$14)</f>
        <v>1.3894518820227504</v>
      </c>
      <c r="BI53" s="278">
        <f>BH53*(1+PARAMETRES!BJ$14)</f>
        <v>1.4022130500543419</v>
      </c>
      <c r="BJ53" s="278">
        <f>BI53*(1+PARAMETRES!BK$14)</f>
        <v>1.4148663309095975</v>
      </c>
      <c r="BK53" s="278">
        <f>BJ53*(1+PARAMETRES!BL$14)</f>
        <v>1.4274078492663218</v>
      </c>
      <c r="BL53" s="279">
        <f>BK53*(1+PARAMETRES!BM$14)</f>
        <v>1.4394107919970676</v>
      </c>
      <c r="BM53" s="156"/>
      <c r="BN53" s="140"/>
      <c r="BO53" s="140"/>
      <c r="BP53" s="140"/>
      <c r="BQ53" s="140"/>
      <c r="BR53" s="140"/>
      <c r="BS53" s="140"/>
      <c r="BT53" s="140"/>
    </row>
    <row r="54" spans="2:72" s="4" customFormat="1" ht="16.5" thickBot="1" x14ac:dyDescent="0.3">
      <c r="B54" s="65"/>
      <c r="C54" s="121" t="s">
        <v>45</v>
      </c>
      <c r="D54" s="277">
        <f>6.3*Transf2010</f>
        <v>6.5953040952839661</v>
      </c>
      <c r="E54" s="278">
        <f>D54*(1+PARAMETRES!F$14)</f>
        <v>6.7066549722851594</v>
      </c>
      <c r="F54" s="278">
        <f>E54*(1+PARAMETRES!G$14)</f>
        <v>6.6959133582283474</v>
      </c>
      <c r="G54" s="278">
        <f>F54*(1+PARAMETRES!H$14)</f>
        <v>6.701273545349042</v>
      </c>
      <c r="H54" s="278">
        <f>G54*(1+PARAMETRES!I$14)</f>
        <v>6.72985286011947</v>
      </c>
      <c r="I54" s="278">
        <f>H54*(1+PARAMETRES!J$14)</f>
        <v>6.774877230251378</v>
      </c>
      <c r="J54" s="278">
        <f>I54*(1+PARAMETRES!K$14)</f>
        <v>6.8305650481347007</v>
      </c>
      <c r="K54" s="278">
        <f>J54*(1+PARAMETRES!L$14)</f>
        <v>6.9691006222885292</v>
      </c>
      <c r="L54" s="278">
        <f>K54*(1+PARAMETRES!M$14)</f>
        <v>7.076014237581072</v>
      </c>
      <c r="M54" s="278">
        <f>L54*(1+PARAMETRES!N$14)</f>
        <v>7.1901154077248313</v>
      </c>
      <c r="N54" s="278">
        <f>M54*(1+PARAMETRES!O$14)</f>
        <v>6.6162892568011147</v>
      </c>
      <c r="O54" s="278">
        <f>N54*(1+PARAMETRES!P$14)</f>
        <v>7.0547125295878974</v>
      </c>
      <c r="P54" s="278">
        <f>O54*(1+PARAMETRES!Q$14)</f>
        <v>7.2216213340194004</v>
      </c>
      <c r="Q54" s="278">
        <f>P54*(1+PARAMETRES!R$14)</f>
        <v>7.3071388911045823</v>
      </c>
      <c r="R54" s="278">
        <f>Q54*(1+PARAMETRES!S$14)</f>
        <v>7.4073394572725695</v>
      </c>
      <c r="S54" s="278">
        <f>R54*(1+PARAMETRES!T$14)</f>
        <v>7.5188450327387883</v>
      </c>
      <c r="T54" s="278">
        <f>S54*(1+PARAMETRES!U$14)</f>
        <v>7.6330430057820422</v>
      </c>
      <c r="U54" s="278">
        <f>T54*(1+PARAMETRES!V$14)</f>
        <v>7.7575397445846361</v>
      </c>
      <c r="V54" s="278">
        <f>U54*(1+PARAMETRES!W$14)</f>
        <v>7.7951203412805157</v>
      </c>
      <c r="W54" s="278">
        <f>V54*(1+PARAMETRES!X$14)</f>
        <v>7.8329185362623006</v>
      </c>
      <c r="X54" s="278">
        <f>W54*(1+PARAMETRES!Y$14)</f>
        <v>7.8748030509010825</v>
      </c>
      <c r="Y54" s="278">
        <f>X54*(1+PARAMETRES!Z$14)</f>
        <v>7.9200350309661784</v>
      </c>
      <c r="Z54" s="278">
        <f>Y54*(1+PARAMETRES!AA$14)</f>
        <v>7.9639262465732896</v>
      </c>
      <c r="AA54" s="278">
        <f>Z54*(1+PARAMETRES!AB$14)</f>
        <v>8.0414651167781841</v>
      </c>
      <c r="AB54" s="278">
        <f>AA54*(1+PARAMETRES!AC$14)</f>
        <v>8.1229976083219402</v>
      </c>
      <c r="AC54" s="278">
        <f>AB54*(1+PARAMETRES!AD$14)</f>
        <v>8.2094731419404656</v>
      </c>
      <c r="AD54" s="278">
        <f>AC54*(1+PARAMETRES!AE$14)</f>
        <v>8.2936867597505799</v>
      </c>
      <c r="AE54" s="278">
        <f>AD54*(1+PARAMETRES!AF$14)</f>
        <v>8.3755832656579319</v>
      </c>
      <c r="AF54" s="278">
        <f>AE54*(1+PARAMETRES!AG$14)</f>
        <v>8.45927482303129</v>
      </c>
      <c r="AG54" s="278">
        <f>AF54*(1+PARAMETRES!AH$14)</f>
        <v>8.5414180017720032</v>
      </c>
      <c r="AH54" s="278">
        <f>AG54*(1+PARAMETRES!AI$14)</f>
        <v>8.6176578312796366</v>
      </c>
      <c r="AI54" s="278">
        <f>AH54*(1+PARAMETRES!AJ$14)</f>
        <v>8.6912107026845931</v>
      </c>
      <c r="AJ54" s="278">
        <f>AI54*(1+PARAMETRES!AK$14)</f>
        <v>8.7636797197795104</v>
      </c>
      <c r="AK54" s="278">
        <f>AJ54*(1+PARAMETRES!AL$14)</f>
        <v>8.836717175334206</v>
      </c>
      <c r="AL54" s="278">
        <f>AK54*(1+PARAMETRES!AM$14)</f>
        <v>8.9120279398953262</v>
      </c>
      <c r="AM54" s="278">
        <f>AL54*(1+PARAMETRES!AN$14)</f>
        <v>8.9869230883676448</v>
      </c>
      <c r="AN54" s="278">
        <f>AM54*(1+PARAMETRES!AO$14)</f>
        <v>9.055945205853126</v>
      </c>
      <c r="AO54" s="278">
        <f>AN54*(1+PARAMETRES!AP$14)</f>
        <v>9.1270683854578358</v>
      </c>
      <c r="AP54" s="278">
        <f>AO54*(1+PARAMETRES!AQ$14)</f>
        <v>9.2012437854451825</v>
      </c>
      <c r="AQ54" s="278">
        <f>AP54*(1+PARAMETRES!AR$14)</f>
        <v>9.2803762702677286</v>
      </c>
      <c r="AR54" s="278">
        <f>AQ54*(1+PARAMETRES!AS$14)</f>
        <v>9.3571724712718023</v>
      </c>
      <c r="AS54" s="278">
        <f>AR54*(1+PARAMETRES!AT$14)</f>
        <v>9.4362590085633133</v>
      </c>
      <c r="AT54" s="278">
        <f>AS54*(1+PARAMETRES!AU$14)</f>
        <v>9.5205302530100422</v>
      </c>
      <c r="AU54" s="278">
        <f>AT54*(1+PARAMETRES!AV$14)</f>
        <v>9.6082007285758486</v>
      </c>
      <c r="AV54" s="278">
        <f>AU54*(1+PARAMETRES!AW$14)</f>
        <v>9.7013485154787755</v>
      </c>
      <c r="AW54" s="278">
        <f>AV54*(1+PARAMETRES!AX$14)</f>
        <v>9.7990867970994486</v>
      </c>
      <c r="AX54" s="278">
        <f>AW54*(1+PARAMETRES!AY$14)</f>
        <v>9.894584843553055</v>
      </c>
      <c r="AY54" s="278">
        <f>AX54*(1+PARAMETRES!AZ$14)</f>
        <v>9.9945856406146021</v>
      </c>
      <c r="AZ54" s="278">
        <f>AY54*(1+PARAMETRES!BA$14)</f>
        <v>10.09707719429119</v>
      </c>
      <c r="BA54" s="278">
        <f>AZ54*(1+PARAMETRES!BB$14)</f>
        <v>10.202978811113679</v>
      </c>
      <c r="BB54" s="278">
        <f>BA54*(1+PARAMETRES!BC$14)</f>
        <v>10.309160477521925</v>
      </c>
      <c r="BC54" s="278">
        <f>BB54*(1+PARAMETRES!BD$14)</f>
        <v>10.414420359686122</v>
      </c>
      <c r="BD54" s="278">
        <f>BC54*(1+PARAMETRES!BE$14)</f>
        <v>10.52168842177244</v>
      </c>
      <c r="BE54" s="278">
        <f>BD54*(1+PARAMETRES!BF$14)</f>
        <v>10.630868653368422</v>
      </c>
      <c r="BF54" s="278">
        <f>BE54*(1+PARAMETRES!BG$14)</f>
        <v>10.738678403163865</v>
      </c>
      <c r="BG54" s="278">
        <f>BF54*(1+PARAMETRES!BH$14)</f>
        <v>10.842801685628579</v>
      </c>
      <c r="BH54" s="278">
        <f>BG54*(1+PARAMETRES!BI$14)</f>
        <v>10.941933570929152</v>
      </c>
      <c r="BI54" s="278">
        <f>BH54*(1+PARAMETRES!BJ$14)</f>
        <v>11.042427769177934</v>
      </c>
      <c r="BJ54" s="278">
        <f>BI54*(1+PARAMETRES!BK$14)</f>
        <v>11.14207235591307</v>
      </c>
      <c r="BK54" s="278">
        <f>BJ54*(1+PARAMETRES!BL$14)</f>
        <v>11.240836812972274</v>
      </c>
      <c r="BL54" s="279">
        <f>BK54*(1+PARAMETRES!BM$14)</f>
        <v>11.335359986976897</v>
      </c>
      <c r="BM54" s="156"/>
      <c r="BN54" s="140"/>
      <c r="BO54" s="140"/>
      <c r="BP54" s="140"/>
      <c r="BQ54" s="140"/>
      <c r="BR54" s="140"/>
      <c r="BS54" s="140"/>
      <c r="BT54" s="140"/>
    </row>
    <row r="55" spans="2:72" s="65" customFormat="1" ht="24.95" customHeight="1" thickBot="1" x14ac:dyDescent="0.3">
      <c r="C55" s="569" t="s">
        <v>191</v>
      </c>
      <c r="D55" s="570"/>
      <c r="E55" s="570"/>
      <c r="F55" s="570"/>
      <c r="G55" s="570"/>
      <c r="H55" s="571"/>
      <c r="I55" s="148"/>
      <c r="J55" s="149"/>
      <c r="K55" s="150"/>
      <c r="L55" s="151"/>
      <c r="M55" s="152"/>
      <c r="N55" s="152"/>
      <c r="O55" s="152"/>
      <c r="P55" s="152"/>
      <c r="Q55" s="152"/>
      <c r="R55" s="152"/>
      <c r="S55" s="152"/>
      <c r="T55" s="152"/>
      <c r="U55" s="152"/>
      <c r="V55" s="152"/>
      <c r="W55" s="152"/>
      <c r="X55" s="152"/>
      <c r="Y55" s="152"/>
      <c r="Z55" s="152"/>
      <c r="AA55" s="152"/>
      <c r="AB55" s="152"/>
      <c r="AC55" s="152"/>
      <c r="AD55" s="152"/>
      <c r="AE55" s="152"/>
      <c r="AF55" s="152"/>
      <c r="AG55" s="152"/>
      <c r="AH55" s="152"/>
      <c r="AI55" s="152"/>
      <c r="AJ55" s="152"/>
      <c r="AK55" s="152"/>
      <c r="AL55" s="152"/>
      <c r="AM55" s="152"/>
      <c r="AN55" s="152"/>
      <c r="AO55" s="152"/>
      <c r="AP55" s="152"/>
      <c r="AQ55" s="152"/>
      <c r="AR55" s="152"/>
      <c r="AS55" s="152"/>
      <c r="AT55" s="152"/>
      <c r="AU55" s="152"/>
      <c r="AV55" s="152"/>
      <c r="AW55" s="152"/>
      <c r="AX55" s="152"/>
      <c r="AY55" s="152"/>
      <c r="AZ55" s="152"/>
      <c r="BA55" s="152"/>
      <c r="BB55" s="152"/>
      <c r="BC55" s="152"/>
      <c r="BD55" s="152"/>
      <c r="BE55" s="152"/>
      <c r="BF55" s="152"/>
      <c r="BG55" s="152"/>
      <c r="BH55" s="152"/>
      <c r="BI55" s="152"/>
      <c r="BJ55" s="152"/>
      <c r="BK55" s="152"/>
      <c r="BL55" s="152"/>
      <c r="BM55" s="156"/>
      <c r="BN55" s="140"/>
      <c r="BO55" s="140"/>
      <c r="BP55" s="140"/>
      <c r="BQ55" s="140"/>
      <c r="BR55" s="140"/>
      <c r="BS55" s="140"/>
      <c r="BT55" s="140"/>
    </row>
    <row r="56" spans="2:72" s="4" customFormat="1" ht="16.5" thickBot="1" x14ac:dyDescent="0.3">
      <c r="B56" s="65"/>
      <c r="C56" s="69"/>
      <c r="D56" s="73">
        <v>2010</v>
      </c>
      <c r="E56" s="74">
        <v>2011</v>
      </c>
      <c r="F56" s="6">
        <v>2012</v>
      </c>
      <c r="G56" s="6">
        <v>2013</v>
      </c>
      <c r="H56" s="6">
        <v>2014</v>
      </c>
      <c r="I56" s="6">
        <v>2015</v>
      </c>
      <c r="J56" s="6">
        <v>2016</v>
      </c>
      <c r="K56" s="6">
        <v>2017</v>
      </c>
      <c r="L56" s="6">
        <v>2018</v>
      </c>
      <c r="M56" s="6">
        <v>2019</v>
      </c>
      <c r="N56" s="6">
        <v>2020</v>
      </c>
      <c r="O56" s="6">
        <v>2021</v>
      </c>
      <c r="P56" s="6">
        <v>2022</v>
      </c>
      <c r="Q56" s="6">
        <v>2023</v>
      </c>
      <c r="R56" s="6">
        <v>2024</v>
      </c>
      <c r="S56" s="6">
        <v>2025</v>
      </c>
      <c r="T56" s="6">
        <v>2026</v>
      </c>
      <c r="U56" s="6">
        <v>2027</v>
      </c>
      <c r="V56" s="6">
        <v>2028</v>
      </c>
      <c r="W56" s="6">
        <v>2029</v>
      </c>
      <c r="X56" s="6">
        <v>2030</v>
      </c>
      <c r="Y56" s="6">
        <v>2031</v>
      </c>
      <c r="Z56" s="6">
        <v>2032</v>
      </c>
      <c r="AA56" s="6">
        <v>2033</v>
      </c>
      <c r="AB56" s="6">
        <v>2034</v>
      </c>
      <c r="AC56" s="6">
        <v>2035</v>
      </c>
      <c r="AD56" s="6">
        <v>2036</v>
      </c>
      <c r="AE56" s="6">
        <v>2037</v>
      </c>
      <c r="AF56" s="6">
        <v>2038</v>
      </c>
      <c r="AG56" s="6">
        <v>2039</v>
      </c>
      <c r="AH56" s="6">
        <v>2040</v>
      </c>
      <c r="AI56" s="6">
        <v>2041</v>
      </c>
      <c r="AJ56" s="6">
        <v>2042</v>
      </c>
      <c r="AK56" s="6">
        <v>2043</v>
      </c>
      <c r="AL56" s="6">
        <v>2044</v>
      </c>
      <c r="AM56" s="6">
        <v>2045</v>
      </c>
      <c r="AN56" s="6">
        <v>2046</v>
      </c>
      <c r="AO56" s="6">
        <v>2047</v>
      </c>
      <c r="AP56" s="6">
        <v>2048</v>
      </c>
      <c r="AQ56" s="6">
        <v>2049</v>
      </c>
      <c r="AR56" s="6">
        <v>2050</v>
      </c>
      <c r="AS56" s="6">
        <v>2051</v>
      </c>
      <c r="AT56" s="6">
        <v>2052</v>
      </c>
      <c r="AU56" s="6">
        <v>2053</v>
      </c>
      <c r="AV56" s="6">
        <v>2054</v>
      </c>
      <c r="AW56" s="6">
        <v>2055</v>
      </c>
      <c r="AX56" s="6">
        <v>2056</v>
      </c>
      <c r="AY56" s="6">
        <v>2057</v>
      </c>
      <c r="AZ56" s="6">
        <v>2058</v>
      </c>
      <c r="BA56" s="6">
        <v>2059</v>
      </c>
      <c r="BB56" s="6">
        <v>2060</v>
      </c>
      <c r="BC56" s="6">
        <v>2061</v>
      </c>
      <c r="BD56" s="6">
        <v>2062</v>
      </c>
      <c r="BE56" s="6">
        <v>2063</v>
      </c>
      <c r="BF56" s="6">
        <v>2064</v>
      </c>
      <c r="BG56" s="6">
        <v>2065</v>
      </c>
      <c r="BH56" s="6">
        <v>2066</v>
      </c>
      <c r="BI56" s="6">
        <v>2067</v>
      </c>
      <c r="BJ56" s="6">
        <v>2068</v>
      </c>
      <c r="BK56" s="6">
        <v>2069</v>
      </c>
      <c r="BL56" s="85">
        <v>2070</v>
      </c>
      <c r="BM56" s="155"/>
      <c r="BN56" s="126"/>
      <c r="BO56" s="126"/>
      <c r="BP56" s="126"/>
      <c r="BQ56" s="126"/>
      <c r="BR56" s="126"/>
      <c r="BS56" s="126"/>
      <c r="BT56" s="126"/>
    </row>
    <row r="57" spans="2:72" s="4" customFormat="1" ht="31.5" x14ac:dyDescent="0.25">
      <c r="B57" s="65"/>
      <c r="C57" s="27" t="s">
        <v>56</v>
      </c>
      <c r="D57" s="277">
        <f>0.9*Transf2010</f>
        <v>0.94218629932628095</v>
      </c>
      <c r="E57" s="278">
        <f>D57*(1+PARAMETRES!F$14)</f>
        <v>0.95809356746930863</v>
      </c>
      <c r="F57" s="278">
        <f>E57*(1+PARAMETRES!G$14)</f>
        <v>0.95655905117547835</v>
      </c>
      <c r="G57" s="278">
        <f>F57*(1+PARAMETRES!H$14)</f>
        <v>0.95732479219272049</v>
      </c>
      <c r="H57" s="278">
        <f>G57*(1+PARAMETRES!I$14)</f>
        <v>0.96140755144563883</v>
      </c>
      <c r="I57" s="278">
        <f>H57*(1+PARAMETRES!J$14)</f>
        <v>0.96783960432162564</v>
      </c>
      <c r="J57" s="278">
        <f>I57*(1+PARAMETRES!K$14)</f>
        <v>0.97579500687638598</v>
      </c>
      <c r="K57" s="278">
        <f>J57*(1+PARAMETRES!L$14)</f>
        <v>0.99558580318407575</v>
      </c>
      <c r="L57" s="278">
        <f>K57*(1+PARAMETRES!M$14)</f>
        <v>1.0108591767972961</v>
      </c>
      <c r="M57" s="278">
        <f>L57*(1+PARAMETRES!N$14)</f>
        <v>1.0271593439606903</v>
      </c>
      <c r="N57" s="278">
        <f>M57*(1+PARAMETRES!O$14)</f>
        <v>0.94518417954301648</v>
      </c>
      <c r="O57" s="278">
        <f>N57*(1+PARAMETRES!P$14)</f>
        <v>1.007816075655414</v>
      </c>
      <c r="P57" s="278">
        <f>O57*(1+PARAMETRES!Q$14)</f>
        <v>1.0316601905742002</v>
      </c>
      <c r="Q57" s="278">
        <f>P57*(1+PARAMETRES!R$14)</f>
        <v>1.0438769844435121</v>
      </c>
      <c r="R57" s="278">
        <f>Q57*(1+PARAMETRES!S$14)</f>
        <v>1.0581913510389389</v>
      </c>
      <c r="S57" s="278">
        <f>R57*(1+PARAMETRES!T$14)</f>
        <v>1.0741207189626845</v>
      </c>
      <c r="T57" s="278">
        <f>S57*(1+PARAMETRES!U$14)</f>
        <v>1.0904347151117209</v>
      </c>
      <c r="U57" s="278">
        <f>T57*(1+PARAMETRES!V$14)</f>
        <v>1.1082199635120915</v>
      </c>
      <c r="V57" s="278">
        <f>U57*(1+PARAMETRES!W$14)</f>
        <v>1.1135886201829315</v>
      </c>
      <c r="W57" s="278">
        <f>V57*(1+PARAMETRES!X$14)</f>
        <v>1.1189883623231864</v>
      </c>
      <c r="X57" s="278">
        <f>W57*(1+PARAMETRES!Y$14)</f>
        <v>1.1249718644144411</v>
      </c>
      <c r="Y57" s="278">
        <f>X57*(1+PARAMETRES!Z$14)</f>
        <v>1.131433575852312</v>
      </c>
      <c r="Z57" s="278">
        <f>Y57*(1+PARAMETRES!AA$14)</f>
        <v>1.1377037495104707</v>
      </c>
      <c r="AA57" s="278">
        <f>Z57*(1+PARAMETRES!AB$14)</f>
        <v>1.1487807309683127</v>
      </c>
      <c r="AB57" s="278">
        <f>AA57*(1+PARAMETRES!AC$14)</f>
        <v>1.1604282297602779</v>
      </c>
      <c r="AC57" s="278">
        <f>AB57*(1+PARAMETRES!AD$14)</f>
        <v>1.1727818774200673</v>
      </c>
      <c r="AD57" s="278">
        <f>AC57*(1+PARAMETRES!AE$14)</f>
        <v>1.1848123942500837</v>
      </c>
      <c r="AE57" s="278">
        <f>AD57*(1+PARAMETRES!AF$14)</f>
        <v>1.1965118950939913</v>
      </c>
      <c r="AF57" s="278">
        <f>AE57*(1+PARAMETRES!AG$14)</f>
        <v>1.2084678318616138</v>
      </c>
      <c r="AG57" s="278">
        <f>AF57*(1+PARAMETRES!AH$14)</f>
        <v>1.2202025716817158</v>
      </c>
      <c r="AH57" s="278">
        <f>AG57*(1+PARAMETRES!AI$14)</f>
        <v>1.2310939758970918</v>
      </c>
      <c r="AI57" s="278">
        <f>AH57*(1+PARAMETRES!AJ$14)</f>
        <v>1.2416015289549427</v>
      </c>
      <c r="AJ57" s="278">
        <f>AI57*(1+PARAMETRES!AK$14)</f>
        <v>1.2519542456827879</v>
      </c>
      <c r="AK57" s="278">
        <f>AJ57*(1+PARAMETRES!AL$14)</f>
        <v>1.2623881679048872</v>
      </c>
      <c r="AL57" s="278">
        <f>AK57*(1+PARAMETRES!AM$14)</f>
        <v>1.2731468485564759</v>
      </c>
      <c r="AM57" s="278">
        <f>AL57*(1+PARAMETRES!AN$14)</f>
        <v>1.2838461554810927</v>
      </c>
      <c r="AN57" s="278">
        <f>AM57*(1+PARAMETRES!AO$14)</f>
        <v>1.2937064579790187</v>
      </c>
      <c r="AO57" s="278">
        <f>AN57*(1+PARAMETRES!AP$14)</f>
        <v>1.3038669122082631</v>
      </c>
      <c r="AP57" s="278">
        <f>AO57*(1+PARAMETRES!AQ$14)</f>
        <v>1.3144633979207412</v>
      </c>
      <c r="AQ57" s="278">
        <f>AP57*(1+PARAMETRES!AR$14)</f>
        <v>1.3257680386096764</v>
      </c>
      <c r="AR57" s="278">
        <f>AQ57*(1+PARAMETRES!AS$14)</f>
        <v>1.3367389244674013</v>
      </c>
      <c r="AS57" s="278">
        <f>AR57*(1+PARAMETRES!AT$14)</f>
        <v>1.3480370012233314</v>
      </c>
      <c r="AT57" s="278">
        <f>AS57*(1+PARAMETRES!AU$14)</f>
        <v>1.3600757504300069</v>
      </c>
      <c r="AU57" s="278">
        <f>AT57*(1+PARAMETRES!AV$14)</f>
        <v>1.3726001040822648</v>
      </c>
      <c r="AV57" s="278">
        <f>AU57*(1+PARAMETRES!AW$14)</f>
        <v>1.385906930782683</v>
      </c>
      <c r="AW57" s="278">
        <f>AV57*(1+PARAMETRES!AX$14)</f>
        <v>1.3998695424427792</v>
      </c>
      <c r="AX57" s="278">
        <f>AW57*(1+PARAMETRES!AY$14)</f>
        <v>1.41351212050758</v>
      </c>
      <c r="AY57" s="278">
        <f>AX57*(1+PARAMETRES!AZ$14)</f>
        <v>1.4277979486592296</v>
      </c>
      <c r="AZ57" s="278">
        <f>AY57*(1+PARAMETRES!BA$14)</f>
        <v>1.4424395991844565</v>
      </c>
      <c r="BA57" s="278">
        <f>AZ57*(1+PARAMETRES!BB$14)</f>
        <v>1.4575684015876693</v>
      </c>
      <c r="BB57" s="278">
        <f>BA57*(1+PARAMETRES!BC$14)</f>
        <v>1.4727372110745616</v>
      </c>
      <c r="BC57" s="278">
        <f>BB57*(1+PARAMETRES!BD$14)</f>
        <v>1.4877743370980185</v>
      </c>
      <c r="BD57" s="278">
        <f>BC57*(1+PARAMETRES!BE$14)</f>
        <v>1.5030983459674927</v>
      </c>
      <c r="BE57" s="278">
        <f>BD57*(1+PARAMETRES!BF$14)</f>
        <v>1.5186955219097757</v>
      </c>
      <c r="BF57" s="278">
        <f>BE57*(1+PARAMETRES!BG$14)</f>
        <v>1.5340969147376962</v>
      </c>
      <c r="BG57" s="278">
        <f>BF57*(1+PARAMETRES!BH$14)</f>
        <v>1.5489716693755127</v>
      </c>
      <c r="BH57" s="278">
        <f>BG57*(1+PARAMETRES!BI$14)</f>
        <v>1.5631333672755943</v>
      </c>
      <c r="BI57" s="278">
        <f>BH57*(1+PARAMETRES!BJ$14)</f>
        <v>1.5774896813111348</v>
      </c>
      <c r="BJ57" s="278">
        <f>BI57*(1+PARAMETRES!BK$14)</f>
        <v>1.591724622273297</v>
      </c>
      <c r="BK57" s="278">
        <f>BJ57*(1+PARAMETRES!BL$14)</f>
        <v>1.605833830424612</v>
      </c>
      <c r="BL57" s="279">
        <f>BK57*(1+PARAMETRES!BM$14)</f>
        <v>1.6193371409967012</v>
      </c>
      <c r="BM57" s="156"/>
      <c r="BN57" s="140"/>
      <c r="BO57" s="140"/>
      <c r="BP57" s="140"/>
      <c r="BQ57" s="140"/>
      <c r="BR57" s="140"/>
      <c r="BS57" s="140"/>
      <c r="BT57" s="140"/>
    </row>
    <row r="58" spans="2:72" s="4" customFormat="1" x14ac:dyDescent="0.25">
      <c r="B58" s="65"/>
      <c r="C58" s="119" t="s">
        <v>38</v>
      </c>
      <c r="D58" s="280">
        <f>1.1*Transf2010</f>
        <v>1.1515610325098991</v>
      </c>
      <c r="E58" s="278">
        <f>D58*(1+PARAMETRES!F$14)</f>
        <v>1.1710032491291551</v>
      </c>
      <c r="F58" s="278">
        <f>E58*(1+PARAMETRES!G$14)</f>
        <v>1.1691277292144737</v>
      </c>
      <c r="G58" s="278">
        <f>F58*(1+PARAMETRES!H$14)</f>
        <v>1.170063634902214</v>
      </c>
      <c r="H58" s="278">
        <f>G58*(1+PARAMETRES!I$14)</f>
        <v>1.1750536739891142</v>
      </c>
      <c r="I58" s="278">
        <f>H58*(1+PARAMETRES!J$14)</f>
        <v>1.1829150719486536</v>
      </c>
      <c r="J58" s="278">
        <f>I58*(1+PARAMETRES!K$14)</f>
        <v>1.1926383417378053</v>
      </c>
      <c r="K58" s="278">
        <f>J58*(1+PARAMETRES!L$14)</f>
        <v>1.2168270927805371</v>
      </c>
      <c r="L58" s="278">
        <f>K58*(1+PARAMETRES!M$14)</f>
        <v>1.2354945494189176</v>
      </c>
      <c r="M58" s="278">
        <f>L58*(1+PARAMETRES!N$14)</f>
        <v>1.2554169759519549</v>
      </c>
      <c r="N58" s="278">
        <f>M58*(1+PARAMETRES!O$14)</f>
        <v>1.1552251083303535</v>
      </c>
      <c r="O58" s="278">
        <f>N58*(1+PARAMETRES!P$14)</f>
        <v>1.2317752035788394</v>
      </c>
      <c r="P58" s="278">
        <f>O58*(1+PARAMETRES!Q$14)</f>
        <v>1.2609180107018003</v>
      </c>
      <c r="Q58" s="278">
        <f>P58*(1+PARAMETRES!R$14)</f>
        <v>1.2758496476531813</v>
      </c>
      <c r="R58" s="278">
        <f>Q58*(1+PARAMETRES!S$14)</f>
        <v>1.2933449846031473</v>
      </c>
      <c r="S58" s="278">
        <f>R58*(1+PARAMETRES!T$14)</f>
        <v>1.3128142120655029</v>
      </c>
      <c r="T58" s="278">
        <f>S58*(1+PARAMETRES!U$14)</f>
        <v>1.3327535406921027</v>
      </c>
      <c r="U58" s="278">
        <f>T58*(1+PARAMETRES!V$14)</f>
        <v>1.354491066514778</v>
      </c>
      <c r="V58" s="278">
        <f>U58*(1+PARAMETRES!W$14)</f>
        <v>1.3610527580013601</v>
      </c>
      <c r="W58" s="278">
        <f>V58*(1+PARAMETRES!X$14)</f>
        <v>1.3676524428394494</v>
      </c>
      <c r="X58" s="278">
        <f>W58*(1+PARAMETRES!Y$14)</f>
        <v>1.3749656120620939</v>
      </c>
      <c r="Y58" s="278">
        <f>X58*(1+PARAMETRES!Z$14)</f>
        <v>1.3828632593750472</v>
      </c>
      <c r="Z58" s="278">
        <f>Y58*(1+PARAMETRES!AA$14)</f>
        <v>1.3905268049572412</v>
      </c>
      <c r="AA58" s="278">
        <f>Z58*(1+PARAMETRES!AB$14)</f>
        <v>1.4040653378501593</v>
      </c>
      <c r="AB58" s="278">
        <f>AA58*(1+PARAMETRES!AC$14)</f>
        <v>1.4183011697070058</v>
      </c>
      <c r="AC58" s="278">
        <f>AB58*(1+PARAMETRES!AD$14)</f>
        <v>1.4334000724023039</v>
      </c>
      <c r="AD58" s="278">
        <f>AC58*(1+PARAMETRES!AE$14)</f>
        <v>1.4481040374167684</v>
      </c>
      <c r="AE58" s="278">
        <f>AD58*(1+PARAMETRES!AF$14)</f>
        <v>1.4624034273370998</v>
      </c>
      <c r="AF58" s="278">
        <f>AE58*(1+PARAMETRES!AG$14)</f>
        <v>1.4770162389419719</v>
      </c>
      <c r="AG58" s="278">
        <f>AF58*(1+PARAMETRES!AH$14)</f>
        <v>1.4913586987220964</v>
      </c>
      <c r="AH58" s="278">
        <f>AG58*(1+PARAMETRES!AI$14)</f>
        <v>1.5046704149853338</v>
      </c>
      <c r="AI58" s="278">
        <f>AH58*(1+PARAMETRES!AJ$14)</f>
        <v>1.5175129798338183</v>
      </c>
      <c r="AJ58" s="278">
        <f>AI58*(1+PARAMETRES!AK$14)</f>
        <v>1.5301663002789625</v>
      </c>
      <c r="AK58" s="278">
        <f>AJ58*(1+PARAMETRES!AL$14)</f>
        <v>1.5429188718837505</v>
      </c>
      <c r="AL58" s="278">
        <f>AK58*(1+PARAMETRES!AM$14)</f>
        <v>1.5560683704579144</v>
      </c>
      <c r="AM58" s="278">
        <f>AL58*(1+PARAMETRES!AN$14)</f>
        <v>1.5691453011435572</v>
      </c>
      <c r="AN58" s="278">
        <f>AM58*(1+PARAMETRES!AO$14)</f>
        <v>1.5811967819743555</v>
      </c>
      <c r="AO58" s="278">
        <f>AN58*(1+PARAMETRES!AP$14)</f>
        <v>1.5936151149212099</v>
      </c>
      <c r="AP58" s="278">
        <f>AO58*(1+PARAMETRES!AQ$14)</f>
        <v>1.606566375236461</v>
      </c>
      <c r="AQ58" s="278">
        <f>AP58*(1+PARAMETRES!AR$14)</f>
        <v>1.6203831583007151</v>
      </c>
      <c r="AR58" s="278">
        <f>AQ58*(1+PARAMETRES!AS$14)</f>
        <v>1.63379201879349</v>
      </c>
      <c r="AS58" s="278">
        <f>AR58*(1+PARAMETRES!AT$14)</f>
        <v>1.6476007792729601</v>
      </c>
      <c r="AT58" s="278">
        <f>AS58*(1+PARAMETRES!AU$14)</f>
        <v>1.662314806081119</v>
      </c>
      <c r="AU58" s="278">
        <f>AT58*(1+PARAMETRES!AV$14)</f>
        <v>1.6776223494338789</v>
      </c>
      <c r="AV58" s="278">
        <f>AU58*(1+PARAMETRES!AW$14)</f>
        <v>1.69388624873439</v>
      </c>
      <c r="AW58" s="278">
        <f>AV58*(1+PARAMETRES!AX$14)</f>
        <v>1.7109516629856187</v>
      </c>
      <c r="AX58" s="278">
        <f>AW58*(1+PARAMETRES!AY$14)</f>
        <v>1.7276259250648198</v>
      </c>
      <c r="AY58" s="278">
        <f>AX58*(1+PARAMETRES!AZ$14)</f>
        <v>1.7450863816946138</v>
      </c>
      <c r="AZ58" s="278">
        <f>AY58*(1+PARAMETRES!BA$14)</f>
        <v>1.7629817323365577</v>
      </c>
      <c r="BA58" s="278">
        <f>AZ58*(1+PARAMETRES!BB$14)</f>
        <v>1.7814724908293733</v>
      </c>
      <c r="BB58" s="278">
        <f>BA58*(1+PARAMETRES!BC$14)</f>
        <v>1.8000121468689083</v>
      </c>
      <c r="BC58" s="278">
        <f>BB58*(1+PARAMETRES!BD$14)</f>
        <v>1.8183908564531335</v>
      </c>
      <c r="BD58" s="278">
        <f>BC58*(1+PARAMETRES!BE$14)</f>
        <v>1.8371202006269352</v>
      </c>
      <c r="BE58" s="278">
        <f>BD58*(1+PARAMETRES!BF$14)</f>
        <v>1.8561834156675034</v>
      </c>
      <c r="BF58" s="278">
        <f>BE58*(1+PARAMETRES!BG$14)</f>
        <v>1.8750073402349619</v>
      </c>
      <c r="BG58" s="278">
        <f>BF58*(1+PARAMETRES!BH$14)</f>
        <v>1.8931875959034041</v>
      </c>
      <c r="BH58" s="278">
        <f>BG58*(1+PARAMETRES!BI$14)</f>
        <v>1.9104963377812818</v>
      </c>
      <c r="BI58" s="278">
        <f>BH58*(1+PARAMETRES!BJ$14)</f>
        <v>1.9280429438247202</v>
      </c>
      <c r="BJ58" s="278">
        <f>BI58*(1+PARAMETRES!BK$14)</f>
        <v>1.9454412050006964</v>
      </c>
      <c r="BK58" s="278">
        <f>BJ58*(1+PARAMETRES!BL$14)</f>
        <v>1.9626857927411925</v>
      </c>
      <c r="BL58" s="279">
        <f>BK58*(1+PARAMETRES!BM$14)</f>
        <v>1.9791898389959681</v>
      </c>
      <c r="BM58" s="156"/>
      <c r="BN58" s="140"/>
      <c r="BO58" s="140"/>
      <c r="BP58" s="140"/>
      <c r="BQ58" s="140"/>
      <c r="BR58" s="140"/>
      <c r="BS58" s="140"/>
      <c r="BT58" s="140"/>
    </row>
    <row r="59" spans="2:72" s="4" customFormat="1" x14ac:dyDescent="0.25">
      <c r="B59" s="65"/>
      <c r="C59" s="119" t="s">
        <v>39</v>
      </c>
      <c r="D59" s="280">
        <f>0.5*Transf2010</f>
        <v>0.52343683295904497</v>
      </c>
      <c r="E59" s="278">
        <f>D59*(1+PARAMETRES!F$14)</f>
        <v>0.5322742041496159</v>
      </c>
      <c r="F59" s="278">
        <f>E59*(1+PARAMETRES!G$14)</f>
        <v>0.53142169509748793</v>
      </c>
      <c r="G59" s="278">
        <f>F59*(1+PARAMETRES!H$14)</f>
        <v>0.53184710677373359</v>
      </c>
      <c r="H59" s="278">
        <f>G59*(1+PARAMETRES!I$14)</f>
        <v>0.5341153063586882</v>
      </c>
      <c r="I59" s="278">
        <f>H59*(1+PARAMETRES!J$14)</f>
        <v>0.53768866906756974</v>
      </c>
      <c r="J59" s="278">
        <f>I59*(1+PARAMETRES!K$14)</f>
        <v>0.54210833715354767</v>
      </c>
      <c r="K59" s="278">
        <f>J59*(1+PARAMETRES!L$14)</f>
        <v>0.55310322399115308</v>
      </c>
      <c r="L59" s="278">
        <f>K59*(1+PARAMETRES!M$14)</f>
        <v>0.56158843155405325</v>
      </c>
      <c r="M59" s="278">
        <f>L59*(1+PARAMETRES!N$14)</f>
        <v>0.57064407997816113</v>
      </c>
      <c r="N59" s="278">
        <f>M59*(1+PARAMETRES!O$14)</f>
        <v>0.52510232196834239</v>
      </c>
      <c r="O59" s="278">
        <f>N59*(1+PARAMETRES!P$14)</f>
        <v>0.55989781980856324</v>
      </c>
      <c r="P59" s="278">
        <f>O59*(1+PARAMETRES!Q$14)</f>
        <v>0.57314455031900002</v>
      </c>
      <c r="Q59" s="278">
        <f>P59*(1+PARAMETRES!R$14)</f>
        <v>0.57993165802417324</v>
      </c>
      <c r="R59" s="278">
        <f>Q59*(1+PARAMETRES!S$14)</f>
        <v>0.58788408391052149</v>
      </c>
      <c r="S59" s="278">
        <f>R59*(1+PARAMETRES!T$14)</f>
        <v>0.59673373275704678</v>
      </c>
      <c r="T59" s="278">
        <f>S59*(1+PARAMETRES!U$14)</f>
        <v>0.60579706395095589</v>
      </c>
      <c r="U59" s="278">
        <f>T59*(1+PARAMETRES!V$14)</f>
        <v>0.61567775750671738</v>
      </c>
      <c r="V59" s="278">
        <f>U59*(1+PARAMETRES!W$14)</f>
        <v>0.61866034454607288</v>
      </c>
      <c r="W59" s="278">
        <f>V59*(1+PARAMETRES!X$14)</f>
        <v>0.62166020129065902</v>
      </c>
      <c r="X59" s="278">
        <f>W59*(1+PARAMETRES!Y$14)</f>
        <v>0.6249843691191338</v>
      </c>
      <c r="Y59" s="278">
        <f>X59*(1+PARAMETRES!Z$14)</f>
        <v>0.6285742088068399</v>
      </c>
      <c r="Z59" s="278">
        <f>Y59*(1+PARAMETRES!AA$14)</f>
        <v>0.6320576386169281</v>
      </c>
      <c r="AA59" s="278">
        <f>Z59*(1+PARAMETRES!AB$14)</f>
        <v>0.63821151720461811</v>
      </c>
      <c r="AB59" s="278">
        <f>AA59*(1+PARAMETRES!AC$14)</f>
        <v>0.64468234986682105</v>
      </c>
      <c r="AC59" s="278">
        <f>AB59*(1+PARAMETRES!AD$14)</f>
        <v>0.65154548745559293</v>
      </c>
      <c r="AD59" s="278">
        <f>AC59*(1+PARAMETRES!AE$14)</f>
        <v>0.65822910791671307</v>
      </c>
      <c r="AE59" s="278">
        <f>AD59*(1+PARAMETRES!AF$14)</f>
        <v>0.66472883060777277</v>
      </c>
      <c r="AF59" s="278">
        <f>AE59*(1+PARAMETRES!AG$14)</f>
        <v>0.67137101770089636</v>
      </c>
      <c r="AG59" s="278">
        <f>AF59*(1+PARAMETRES!AH$14)</f>
        <v>0.67789031760095297</v>
      </c>
      <c r="AH59" s="278">
        <f>AG59*(1+PARAMETRES!AI$14)</f>
        <v>0.68394109772060641</v>
      </c>
      <c r="AI59" s="278">
        <f>AH59*(1+PARAMETRES!AJ$14)</f>
        <v>0.68977862719719019</v>
      </c>
      <c r="AJ59" s="278">
        <f>AI59*(1+PARAMETRES!AK$14)</f>
        <v>0.6955301364904376</v>
      </c>
      <c r="AK59" s="278">
        <f>AJ59*(1+PARAMETRES!AL$14)</f>
        <v>0.70132675994715943</v>
      </c>
      <c r="AL59" s="278">
        <f>AK59*(1+PARAMETRES!AM$14)</f>
        <v>0.70730380475359755</v>
      </c>
      <c r="AM59" s="278">
        <f>AL59*(1+PARAMETRES!AN$14)</f>
        <v>0.71324786415616248</v>
      </c>
      <c r="AN59" s="278">
        <f>AM59*(1+PARAMETRES!AO$14)</f>
        <v>0.71872580998834357</v>
      </c>
      <c r="AO59" s="278">
        <f>AN59*(1+PARAMETRES!AP$14)</f>
        <v>0.72437050678236825</v>
      </c>
      <c r="AP59" s="278">
        <f>AO59*(1+PARAMETRES!AQ$14)</f>
        <v>0.73025744328930053</v>
      </c>
      <c r="AQ59" s="278">
        <f>AP59*(1+PARAMETRES!AR$14)</f>
        <v>0.73653779922759788</v>
      </c>
      <c r="AR59" s="278">
        <f>AQ59*(1+PARAMETRES!AS$14)</f>
        <v>0.74263273581522282</v>
      </c>
      <c r="AS59" s="278">
        <f>AR59*(1+PARAMETRES!AT$14)</f>
        <v>0.74890944512407287</v>
      </c>
      <c r="AT59" s="278">
        <f>AS59*(1+PARAMETRES!AU$14)</f>
        <v>0.75559763912778155</v>
      </c>
      <c r="AU59" s="278">
        <f>AT59*(1+PARAMETRES!AV$14)</f>
        <v>0.76255561337903599</v>
      </c>
      <c r="AV59" s="278">
        <f>AU59*(1+PARAMETRES!AW$14)</f>
        <v>0.7699482948792683</v>
      </c>
      <c r="AW59" s="278">
        <f>AV59*(1+PARAMETRES!AX$14)</f>
        <v>0.77770530135709959</v>
      </c>
      <c r="AX59" s="278">
        <f>AW59*(1+PARAMETRES!AY$14)</f>
        <v>0.78528451139310007</v>
      </c>
      <c r="AY59" s="278">
        <f>AX59*(1+PARAMETRES!AZ$14)</f>
        <v>0.79322108258846091</v>
      </c>
      <c r="AZ59" s="278">
        <f>AY59*(1+PARAMETRES!BA$14)</f>
        <v>0.80135533288025362</v>
      </c>
      <c r="BA59" s="278">
        <f>AZ59*(1+PARAMETRES!BB$14)</f>
        <v>0.80976022310426077</v>
      </c>
      <c r="BB59" s="278">
        <f>BA59*(1+PARAMETRES!BC$14)</f>
        <v>0.81818733948586764</v>
      </c>
      <c r="BC59" s="278">
        <f>BB59*(1+PARAMETRES!BD$14)</f>
        <v>0.82654129838778811</v>
      </c>
      <c r="BD59" s="278">
        <f>BC59*(1+PARAMETRES!BE$14)</f>
        <v>0.83505463664860702</v>
      </c>
      <c r="BE59" s="278">
        <f>BD59*(1+PARAMETRES!BF$14)</f>
        <v>0.84371973439431991</v>
      </c>
      <c r="BF59" s="278">
        <f>BE59*(1+PARAMETRES!BG$14)</f>
        <v>0.85227606374316467</v>
      </c>
      <c r="BG59" s="278">
        <f>BF59*(1+PARAMETRES!BH$14)</f>
        <v>0.86053981631972931</v>
      </c>
      <c r="BH59" s="278">
        <f>BG59*(1+PARAMETRES!BI$14)</f>
        <v>0.86840742626421907</v>
      </c>
      <c r="BI59" s="278">
        <f>BH59*(1+PARAMETRES!BJ$14)</f>
        <v>0.87638315628396379</v>
      </c>
      <c r="BJ59" s="278">
        <f>BI59*(1+PARAMETRES!BK$14)</f>
        <v>0.88429145681849841</v>
      </c>
      <c r="BK59" s="278">
        <f>BJ59*(1+PARAMETRES!BL$14)</f>
        <v>0.89212990579145113</v>
      </c>
      <c r="BL59" s="279">
        <f>BK59*(1+PARAMETRES!BM$14)</f>
        <v>0.89963174499816734</v>
      </c>
      <c r="BM59" s="156"/>
      <c r="BN59" s="140"/>
      <c r="BO59" s="140"/>
      <c r="BP59" s="140"/>
      <c r="BQ59" s="140"/>
      <c r="BR59" s="140"/>
      <c r="BS59" s="140"/>
      <c r="BT59" s="140"/>
    </row>
    <row r="60" spans="2:72" s="4" customFormat="1" x14ac:dyDescent="0.25">
      <c r="B60" s="65"/>
      <c r="C60" s="119" t="s">
        <v>40</v>
      </c>
      <c r="D60" s="280">
        <f>0.2*Transf2010</f>
        <v>0.20937473318361799</v>
      </c>
      <c r="E60" s="278">
        <f>D60*(1+PARAMETRES!F$14)</f>
        <v>0.21290968165984636</v>
      </c>
      <c r="F60" s="278">
        <f>E60*(1+PARAMETRES!G$14)</f>
        <v>0.21256867803899518</v>
      </c>
      <c r="G60" s="278">
        <f>F60*(1+PARAMETRES!H$14)</f>
        <v>0.21273884270949342</v>
      </c>
      <c r="H60" s="278">
        <f>G60*(1+PARAMETRES!I$14)</f>
        <v>0.21364612254347529</v>
      </c>
      <c r="I60" s="278">
        <f>H60*(1+PARAMETRES!J$14)</f>
        <v>0.21507546762702792</v>
      </c>
      <c r="J60" s="278">
        <f>I60*(1+PARAMETRES!K$14)</f>
        <v>0.2168433348614191</v>
      </c>
      <c r="K60" s="278">
        <f>J60*(1+PARAMETRES!L$14)</f>
        <v>0.22124128959646128</v>
      </c>
      <c r="L60" s="278">
        <f>K60*(1+PARAMETRES!M$14)</f>
        <v>0.22463537262162137</v>
      </c>
      <c r="M60" s="278">
        <f>L60*(1+PARAMETRES!N$14)</f>
        <v>0.22825763199126453</v>
      </c>
      <c r="N60" s="278">
        <f>M60*(1+PARAMETRES!O$14)</f>
        <v>0.21004092878733702</v>
      </c>
      <c r="O60" s="278">
        <f>N60*(1+PARAMETRES!P$14)</f>
        <v>0.22395912792342537</v>
      </c>
      <c r="P60" s="278">
        <f>O60*(1+PARAMETRES!Q$14)</f>
        <v>0.2292578201276001</v>
      </c>
      <c r="Q60" s="278">
        <f>P60*(1+PARAMETRES!R$14)</f>
        <v>0.23197266320966939</v>
      </c>
      <c r="R60" s="278">
        <f>Q60*(1+PARAMETRES!S$14)</f>
        <v>0.23515363356420868</v>
      </c>
      <c r="S60" s="278">
        <f>R60*(1+PARAMETRES!T$14)</f>
        <v>0.23869349310281882</v>
      </c>
      <c r="T60" s="278">
        <f>S60*(1+PARAMETRES!U$14)</f>
        <v>0.24231882558038245</v>
      </c>
      <c r="U60" s="278">
        <f>T60*(1+PARAMETRES!V$14)</f>
        <v>0.24627110300268704</v>
      </c>
      <c r="V60" s="278">
        <f>U60*(1+PARAMETRES!W$14)</f>
        <v>0.24746413781842924</v>
      </c>
      <c r="W60" s="278">
        <f>V60*(1+PARAMETRES!X$14)</f>
        <v>0.24866408051626368</v>
      </c>
      <c r="X60" s="278">
        <f>W60*(1+PARAMETRES!Y$14)</f>
        <v>0.24999374764765359</v>
      </c>
      <c r="Y60" s="278">
        <f>X60*(1+PARAMETRES!Z$14)</f>
        <v>0.25142968352273604</v>
      </c>
      <c r="Z60" s="278">
        <f>Y60*(1+PARAMETRES!AA$14)</f>
        <v>0.25282305544677131</v>
      </c>
      <c r="AA60" s="278">
        <f>Z60*(1+PARAMETRES!AB$14)</f>
        <v>0.25528460688184729</v>
      </c>
      <c r="AB60" s="278">
        <f>AA60*(1+PARAMETRES!AC$14)</f>
        <v>0.25787293994672844</v>
      </c>
      <c r="AC60" s="278">
        <f>AB60*(1+PARAMETRES!AD$14)</f>
        <v>0.26061819498223721</v>
      </c>
      <c r="AD60" s="278">
        <f>AC60*(1+PARAMETRES!AE$14)</f>
        <v>0.2632916431666853</v>
      </c>
      <c r="AE60" s="278">
        <f>AD60*(1+PARAMETRES!AF$14)</f>
        <v>0.26589153224310919</v>
      </c>
      <c r="AF60" s="278">
        <f>AE60*(1+PARAMETRES!AG$14)</f>
        <v>0.26854840708035865</v>
      </c>
      <c r="AG60" s="278">
        <f>AF60*(1+PARAMETRES!AH$14)</f>
        <v>0.27115612704038128</v>
      </c>
      <c r="AH60" s="278">
        <f>AG60*(1+PARAMETRES!AI$14)</f>
        <v>0.27357643908824264</v>
      </c>
      <c r="AI60" s="278">
        <f>AH60*(1+PARAMETRES!AJ$14)</f>
        <v>0.2759114508788762</v>
      </c>
      <c r="AJ60" s="278">
        <f>AI60*(1+PARAMETRES!AK$14)</f>
        <v>0.27821205459617515</v>
      </c>
      <c r="AK60" s="278">
        <f>AJ60*(1+PARAMETRES!AL$14)</f>
        <v>0.28053070397886387</v>
      </c>
      <c r="AL60" s="278">
        <f>AK60*(1+PARAMETRES!AM$14)</f>
        <v>0.2829215219014391</v>
      </c>
      <c r="AM60" s="278">
        <f>AL60*(1+PARAMETRES!AN$14)</f>
        <v>0.28529914566246506</v>
      </c>
      <c r="AN60" s="278">
        <f>AM60*(1+PARAMETRES!AO$14)</f>
        <v>0.28749032399533747</v>
      </c>
      <c r="AO60" s="278">
        <f>AN60*(1+PARAMETRES!AP$14)</f>
        <v>0.28974820271294732</v>
      </c>
      <c r="AP60" s="278">
        <f>AO60*(1+PARAMETRES!AQ$14)</f>
        <v>0.29210297731572027</v>
      </c>
      <c r="AQ60" s="278">
        <f>AP60*(1+PARAMETRES!AR$14)</f>
        <v>0.29461511969103921</v>
      </c>
      <c r="AR60" s="278">
        <f>AQ60*(1+PARAMETRES!AS$14)</f>
        <v>0.29705309432608917</v>
      </c>
      <c r="AS60" s="278">
        <f>AR60*(1+PARAMETRES!AT$14)</f>
        <v>0.29956377804962919</v>
      </c>
      <c r="AT60" s="278">
        <f>AS60*(1+PARAMETRES!AU$14)</f>
        <v>0.30223905565111264</v>
      </c>
      <c r="AU60" s="278">
        <f>AT60*(1+PARAMETRES!AV$14)</f>
        <v>0.30502224535161443</v>
      </c>
      <c r="AV60" s="278">
        <f>AU60*(1+PARAMETRES!AW$14)</f>
        <v>0.30797931795170735</v>
      </c>
      <c r="AW60" s="278">
        <f>AV60*(1+PARAMETRES!AX$14)</f>
        <v>0.31108212054283985</v>
      </c>
      <c r="AX60" s="278">
        <f>AW60*(1+PARAMETRES!AY$14)</f>
        <v>0.31411380455724003</v>
      </c>
      <c r="AY60" s="278">
        <f>AX60*(1+PARAMETRES!AZ$14)</f>
        <v>0.3172884330353844</v>
      </c>
      <c r="AZ60" s="278">
        <f>AY60*(1+PARAMETRES!BA$14)</f>
        <v>0.32054213315210145</v>
      </c>
      <c r="BA60" s="278">
        <f>AZ60*(1+PARAMETRES!BB$14)</f>
        <v>0.32390408924170427</v>
      </c>
      <c r="BB60" s="278">
        <f>BA60*(1+PARAMETRES!BC$14)</f>
        <v>0.32727493579434702</v>
      </c>
      <c r="BC60" s="278">
        <f>BB60*(1+PARAMETRES!BD$14)</f>
        <v>0.33061651935511521</v>
      </c>
      <c r="BD60" s="278">
        <f>BC60*(1+PARAMETRES!BE$14)</f>
        <v>0.33402185465944279</v>
      </c>
      <c r="BE60" s="278">
        <f>BD60*(1+PARAMETRES!BF$14)</f>
        <v>0.33748789375772792</v>
      </c>
      <c r="BF60" s="278">
        <f>BE60*(1+PARAMETRES!BG$14)</f>
        <v>0.3409104254972658</v>
      </c>
      <c r="BG60" s="278">
        <f>BF60*(1+PARAMETRES!BH$14)</f>
        <v>0.34421592652789168</v>
      </c>
      <c r="BH60" s="278">
        <f>BG60*(1+PARAMETRES!BI$14)</f>
        <v>0.3473629705056876</v>
      </c>
      <c r="BI60" s="278">
        <f>BH60*(1+PARAMETRES!BJ$14)</f>
        <v>0.35055326251358548</v>
      </c>
      <c r="BJ60" s="278">
        <f>BI60*(1+PARAMETRES!BK$14)</f>
        <v>0.35371658272739936</v>
      </c>
      <c r="BK60" s="278">
        <f>BJ60*(1+PARAMETRES!BL$14)</f>
        <v>0.35685196231658045</v>
      </c>
      <c r="BL60" s="279">
        <f>BK60*(1+PARAMETRES!BM$14)</f>
        <v>0.35985269799926689</v>
      </c>
      <c r="BM60" s="156"/>
      <c r="BN60" s="140"/>
      <c r="BO60" s="140"/>
      <c r="BP60" s="140"/>
      <c r="BQ60" s="140"/>
      <c r="BR60" s="140"/>
      <c r="BS60" s="140"/>
      <c r="BT60" s="140"/>
    </row>
    <row r="61" spans="2:72" s="4" customFormat="1" ht="31.5" x14ac:dyDescent="0.25">
      <c r="B61" s="65"/>
      <c r="C61" s="119" t="s">
        <v>57</v>
      </c>
      <c r="D61" s="280">
        <f>1.6*Transf2010</f>
        <v>1.6749978654689439</v>
      </c>
      <c r="E61" s="278">
        <f>D61*(1+PARAMETRES!F$14)</f>
        <v>1.7032774532787709</v>
      </c>
      <c r="F61" s="278">
        <f>E61*(1+PARAMETRES!G$14)</f>
        <v>1.7005494243119614</v>
      </c>
      <c r="G61" s="278">
        <f>F61*(1+PARAMETRES!H$14)</f>
        <v>1.7019107416759474</v>
      </c>
      <c r="H61" s="278">
        <f>G61*(1+PARAMETRES!I$14)</f>
        <v>1.7091689803478023</v>
      </c>
      <c r="I61" s="278">
        <f>H61*(1+PARAMETRES!J$14)</f>
        <v>1.7206037410162234</v>
      </c>
      <c r="J61" s="278">
        <f>I61*(1+PARAMETRES!K$14)</f>
        <v>1.7347466788913528</v>
      </c>
      <c r="K61" s="278">
        <f>J61*(1+PARAMETRES!L$14)</f>
        <v>1.7699303167716902</v>
      </c>
      <c r="L61" s="278">
        <f>K61*(1+PARAMETRES!M$14)</f>
        <v>1.7970829809729709</v>
      </c>
      <c r="M61" s="278">
        <f>L61*(1+PARAMETRES!N$14)</f>
        <v>1.8260610559301163</v>
      </c>
      <c r="N61" s="278">
        <f>M61*(1+PARAMETRES!O$14)</f>
        <v>1.6803274302986961</v>
      </c>
      <c r="O61" s="278">
        <f>N61*(1+PARAMETRES!P$14)</f>
        <v>1.791673023387403</v>
      </c>
      <c r="P61" s="278">
        <f>O61*(1+PARAMETRES!Q$14)</f>
        <v>1.8340625610208008</v>
      </c>
      <c r="Q61" s="278">
        <f>P61*(1+PARAMETRES!R$14)</f>
        <v>1.8557813056773551</v>
      </c>
      <c r="R61" s="278">
        <f>Q61*(1+PARAMETRES!S$14)</f>
        <v>1.8812290685136694</v>
      </c>
      <c r="S61" s="278">
        <f>R61*(1+PARAMETRES!T$14)</f>
        <v>1.9095479448225505</v>
      </c>
      <c r="T61" s="278">
        <f>S61*(1+PARAMETRES!U$14)</f>
        <v>1.9385506046430596</v>
      </c>
      <c r="U61" s="278">
        <f>T61*(1+PARAMETRES!V$14)</f>
        <v>1.9701688240214963</v>
      </c>
      <c r="V61" s="278">
        <f>U61*(1+PARAMETRES!W$14)</f>
        <v>1.9797131025474339</v>
      </c>
      <c r="W61" s="278">
        <f>V61*(1+PARAMETRES!X$14)</f>
        <v>1.9893126441301094</v>
      </c>
      <c r="X61" s="278">
        <f>W61*(1+PARAMETRES!Y$14)</f>
        <v>1.9999499811812287</v>
      </c>
      <c r="Y61" s="278">
        <f>X61*(1+PARAMETRES!Z$14)</f>
        <v>2.0114374681818883</v>
      </c>
      <c r="Z61" s="278">
        <f>Y61*(1+PARAMETRES!AA$14)</f>
        <v>2.0225844435741704</v>
      </c>
      <c r="AA61" s="278">
        <f>Z61*(1+PARAMETRES!AB$14)</f>
        <v>2.0422768550547783</v>
      </c>
      <c r="AB61" s="278">
        <f>AA61*(1+PARAMETRES!AC$14)</f>
        <v>2.0629835195738275</v>
      </c>
      <c r="AC61" s="278">
        <f>AB61*(1+PARAMETRES!AD$14)</f>
        <v>2.0849455598578976</v>
      </c>
      <c r="AD61" s="278">
        <f>AC61*(1+PARAMETRES!AE$14)</f>
        <v>2.1063331453334824</v>
      </c>
      <c r="AE61" s="278">
        <f>AD61*(1+PARAMETRES!AF$14)</f>
        <v>2.1271322579448735</v>
      </c>
      <c r="AF61" s="278">
        <f>AE61*(1+PARAMETRES!AG$14)</f>
        <v>2.1483872566428692</v>
      </c>
      <c r="AG61" s="278">
        <f>AF61*(1+PARAMETRES!AH$14)</f>
        <v>2.1692490163230502</v>
      </c>
      <c r="AH61" s="278">
        <f>AG61*(1+PARAMETRES!AI$14)</f>
        <v>2.1886115127059411</v>
      </c>
      <c r="AI61" s="278">
        <f>AH61*(1+PARAMETRES!AJ$14)</f>
        <v>2.2072916070310096</v>
      </c>
      <c r="AJ61" s="278">
        <f>AI61*(1+PARAMETRES!AK$14)</f>
        <v>2.2256964367694012</v>
      </c>
      <c r="AK61" s="278">
        <f>AJ61*(1+PARAMETRES!AL$14)</f>
        <v>2.244245631830911</v>
      </c>
      <c r="AL61" s="278">
        <f>AK61*(1+PARAMETRES!AM$14)</f>
        <v>2.2633721752115128</v>
      </c>
      <c r="AM61" s="278">
        <f>AL61*(1+PARAMETRES!AN$14)</f>
        <v>2.2823931652997205</v>
      </c>
      <c r="AN61" s="278">
        <f>AM61*(1+PARAMETRES!AO$14)</f>
        <v>2.2999225919626998</v>
      </c>
      <c r="AO61" s="278">
        <f>AN61*(1+PARAMETRES!AP$14)</f>
        <v>2.3179856217035786</v>
      </c>
      <c r="AP61" s="278">
        <f>AO61*(1+PARAMETRES!AQ$14)</f>
        <v>2.3368238185257622</v>
      </c>
      <c r="AQ61" s="278">
        <f>AP61*(1+PARAMETRES!AR$14)</f>
        <v>2.3569209575283137</v>
      </c>
      <c r="AR61" s="278">
        <f>AQ61*(1+PARAMETRES!AS$14)</f>
        <v>2.3764247546087134</v>
      </c>
      <c r="AS61" s="278">
        <f>AR61*(1+PARAMETRES!AT$14)</f>
        <v>2.3965102243970335</v>
      </c>
      <c r="AT61" s="278">
        <f>AS61*(1+PARAMETRES!AU$14)</f>
        <v>2.4179124452089011</v>
      </c>
      <c r="AU61" s="278">
        <f>AT61*(1+PARAMETRES!AV$14)</f>
        <v>2.4401779628129154</v>
      </c>
      <c r="AV61" s="278">
        <f>AU61*(1+PARAMETRES!AW$14)</f>
        <v>2.4638345436136588</v>
      </c>
      <c r="AW61" s="278">
        <f>AV61*(1+PARAMETRES!AX$14)</f>
        <v>2.4886569643427188</v>
      </c>
      <c r="AX61" s="278">
        <f>AW61*(1+PARAMETRES!AY$14)</f>
        <v>2.5129104364579202</v>
      </c>
      <c r="AY61" s="278">
        <f>AX61*(1+PARAMETRES!AZ$14)</f>
        <v>2.5383074642830752</v>
      </c>
      <c r="AZ61" s="278">
        <f>AY61*(1+PARAMETRES!BA$14)</f>
        <v>2.5643370652168116</v>
      </c>
      <c r="BA61" s="278">
        <f>AZ61*(1+PARAMETRES!BB$14)</f>
        <v>2.5912327139336342</v>
      </c>
      <c r="BB61" s="278">
        <f>BA61*(1+PARAMETRES!BC$14)</f>
        <v>2.6181994863547762</v>
      </c>
      <c r="BC61" s="278">
        <f>BB61*(1+PARAMETRES!BD$14)</f>
        <v>2.6449321548409217</v>
      </c>
      <c r="BD61" s="278">
        <f>BC61*(1+PARAMETRES!BE$14)</f>
        <v>2.6721748372755423</v>
      </c>
      <c r="BE61" s="278">
        <f>BD61*(1+PARAMETRES!BF$14)</f>
        <v>2.6999031500618234</v>
      </c>
      <c r="BF61" s="278">
        <f>BE61*(1+PARAMETRES!BG$14)</f>
        <v>2.7272834039781264</v>
      </c>
      <c r="BG61" s="278">
        <f>BF61*(1+PARAMETRES!BH$14)</f>
        <v>2.7537274122231334</v>
      </c>
      <c r="BH61" s="278">
        <f>BG61*(1+PARAMETRES!BI$14)</f>
        <v>2.7789037640455008</v>
      </c>
      <c r="BI61" s="278">
        <f>BH61*(1+PARAMETRES!BJ$14)</f>
        <v>2.8044261001086839</v>
      </c>
      <c r="BJ61" s="278">
        <f>BI61*(1+PARAMETRES!BK$14)</f>
        <v>2.8297326618191949</v>
      </c>
      <c r="BK61" s="278">
        <f>BJ61*(1+PARAMETRES!BL$14)</f>
        <v>2.8548156985326436</v>
      </c>
      <c r="BL61" s="279">
        <f>BK61*(1+PARAMETRES!BM$14)</f>
        <v>2.8788215839941351</v>
      </c>
      <c r="BM61" s="156"/>
      <c r="BN61" s="140"/>
      <c r="BO61" s="140"/>
      <c r="BP61" s="140"/>
      <c r="BQ61" s="140"/>
      <c r="BR61" s="140"/>
      <c r="BS61" s="140"/>
      <c r="BT61" s="140"/>
    </row>
    <row r="62" spans="2:72" s="4" customFormat="1" x14ac:dyDescent="0.25">
      <c r="B62" s="65"/>
      <c r="C62" s="119" t="s">
        <v>41</v>
      </c>
      <c r="D62" s="280">
        <f>1.6*Transf2010</f>
        <v>1.6749978654689439</v>
      </c>
      <c r="E62" s="278">
        <f>D62*(1+PARAMETRES!F$14)</f>
        <v>1.7032774532787709</v>
      </c>
      <c r="F62" s="278">
        <f>E62*(1+PARAMETRES!G$14)</f>
        <v>1.7005494243119614</v>
      </c>
      <c r="G62" s="278">
        <f>F62*(1+PARAMETRES!H$14)</f>
        <v>1.7019107416759474</v>
      </c>
      <c r="H62" s="278">
        <f>G62*(1+PARAMETRES!I$14)</f>
        <v>1.7091689803478023</v>
      </c>
      <c r="I62" s="278">
        <f>H62*(1+PARAMETRES!J$14)</f>
        <v>1.7206037410162234</v>
      </c>
      <c r="J62" s="278">
        <f>I62*(1+PARAMETRES!K$14)</f>
        <v>1.7347466788913528</v>
      </c>
      <c r="K62" s="278">
        <f>J62*(1+PARAMETRES!L$14)</f>
        <v>1.7699303167716902</v>
      </c>
      <c r="L62" s="278">
        <f>K62*(1+PARAMETRES!M$14)</f>
        <v>1.7970829809729709</v>
      </c>
      <c r="M62" s="278">
        <f>L62*(1+PARAMETRES!N$14)</f>
        <v>1.8260610559301163</v>
      </c>
      <c r="N62" s="278">
        <f>M62*(1+PARAMETRES!O$14)</f>
        <v>1.6803274302986961</v>
      </c>
      <c r="O62" s="278">
        <f>N62*(1+PARAMETRES!P$14)</f>
        <v>1.791673023387403</v>
      </c>
      <c r="P62" s="278">
        <f>O62*(1+PARAMETRES!Q$14)</f>
        <v>1.8340625610208008</v>
      </c>
      <c r="Q62" s="278">
        <f>P62*(1+PARAMETRES!R$14)</f>
        <v>1.8557813056773551</v>
      </c>
      <c r="R62" s="278">
        <f>Q62*(1+PARAMETRES!S$14)</f>
        <v>1.8812290685136694</v>
      </c>
      <c r="S62" s="278">
        <f>R62*(1+PARAMETRES!T$14)</f>
        <v>1.9095479448225505</v>
      </c>
      <c r="T62" s="278">
        <f>S62*(1+PARAMETRES!U$14)</f>
        <v>1.9385506046430596</v>
      </c>
      <c r="U62" s="278">
        <f>T62*(1+PARAMETRES!V$14)</f>
        <v>1.9701688240214963</v>
      </c>
      <c r="V62" s="278">
        <f>U62*(1+PARAMETRES!W$14)</f>
        <v>1.9797131025474339</v>
      </c>
      <c r="W62" s="278">
        <f>V62*(1+PARAMETRES!X$14)</f>
        <v>1.9893126441301094</v>
      </c>
      <c r="X62" s="278">
        <f>W62*(1+PARAMETRES!Y$14)</f>
        <v>1.9999499811812287</v>
      </c>
      <c r="Y62" s="278">
        <f>X62*(1+PARAMETRES!Z$14)</f>
        <v>2.0114374681818883</v>
      </c>
      <c r="Z62" s="278">
        <f>Y62*(1+PARAMETRES!AA$14)</f>
        <v>2.0225844435741704</v>
      </c>
      <c r="AA62" s="278">
        <f>Z62*(1+PARAMETRES!AB$14)</f>
        <v>2.0422768550547783</v>
      </c>
      <c r="AB62" s="278">
        <f>AA62*(1+PARAMETRES!AC$14)</f>
        <v>2.0629835195738275</v>
      </c>
      <c r="AC62" s="278">
        <f>AB62*(1+PARAMETRES!AD$14)</f>
        <v>2.0849455598578976</v>
      </c>
      <c r="AD62" s="278">
        <f>AC62*(1+PARAMETRES!AE$14)</f>
        <v>2.1063331453334824</v>
      </c>
      <c r="AE62" s="278">
        <f>AD62*(1+PARAMETRES!AF$14)</f>
        <v>2.1271322579448735</v>
      </c>
      <c r="AF62" s="278">
        <f>AE62*(1+PARAMETRES!AG$14)</f>
        <v>2.1483872566428692</v>
      </c>
      <c r="AG62" s="278">
        <f>AF62*(1+PARAMETRES!AH$14)</f>
        <v>2.1692490163230502</v>
      </c>
      <c r="AH62" s="278">
        <f>AG62*(1+PARAMETRES!AI$14)</f>
        <v>2.1886115127059411</v>
      </c>
      <c r="AI62" s="278">
        <f>AH62*(1+PARAMETRES!AJ$14)</f>
        <v>2.2072916070310096</v>
      </c>
      <c r="AJ62" s="278">
        <f>AI62*(1+PARAMETRES!AK$14)</f>
        <v>2.2256964367694012</v>
      </c>
      <c r="AK62" s="278">
        <f>AJ62*(1+PARAMETRES!AL$14)</f>
        <v>2.244245631830911</v>
      </c>
      <c r="AL62" s="278">
        <f>AK62*(1+PARAMETRES!AM$14)</f>
        <v>2.2633721752115128</v>
      </c>
      <c r="AM62" s="278">
        <f>AL62*(1+PARAMETRES!AN$14)</f>
        <v>2.2823931652997205</v>
      </c>
      <c r="AN62" s="278">
        <f>AM62*(1+PARAMETRES!AO$14)</f>
        <v>2.2999225919626998</v>
      </c>
      <c r="AO62" s="278">
        <f>AN62*(1+PARAMETRES!AP$14)</f>
        <v>2.3179856217035786</v>
      </c>
      <c r="AP62" s="278">
        <f>AO62*(1+PARAMETRES!AQ$14)</f>
        <v>2.3368238185257622</v>
      </c>
      <c r="AQ62" s="278">
        <f>AP62*(1+PARAMETRES!AR$14)</f>
        <v>2.3569209575283137</v>
      </c>
      <c r="AR62" s="278">
        <f>AQ62*(1+PARAMETRES!AS$14)</f>
        <v>2.3764247546087134</v>
      </c>
      <c r="AS62" s="278">
        <f>AR62*(1+PARAMETRES!AT$14)</f>
        <v>2.3965102243970335</v>
      </c>
      <c r="AT62" s="278">
        <f>AS62*(1+PARAMETRES!AU$14)</f>
        <v>2.4179124452089011</v>
      </c>
      <c r="AU62" s="278">
        <f>AT62*(1+PARAMETRES!AV$14)</f>
        <v>2.4401779628129154</v>
      </c>
      <c r="AV62" s="278">
        <f>AU62*(1+PARAMETRES!AW$14)</f>
        <v>2.4638345436136588</v>
      </c>
      <c r="AW62" s="278">
        <f>AV62*(1+PARAMETRES!AX$14)</f>
        <v>2.4886569643427188</v>
      </c>
      <c r="AX62" s="278">
        <f>AW62*(1+PARAMETRES!AY$14)</f>
        <v>2.5129104364579202</v>
      </c>
      <c r="AY62" s="278">
        <f>AX62*(1+PARAMETRES!AZ$14)</f>
        <v>2.5383074642830752</v>
      </c>
      <c r="AZ62" s="278">
        <f>AY62*(1+PARAMETRES!BA$14)</f>
        <v>2.5643370652168116</v>
      </c>
      <c r="BA62" s="278">
        <f>AZ62*(1+PARAMETRES!BB$14)</f>
        <v>2.5912327139336342</v>
      </c>
      <c r="BB62" s="278">
        <f>BA62*(1+PARAMETRES!BC$14)</f>
        <v>2.6181994863547762</v>
      </c>
      <c r="BC62" s="278">
        <f>BB62*(1+PARAMETRES!BD$14)</f>
        <v>2.6449321548409217</v>
      </c>
      <c r="BD62" s="278">
        <f>BC62*(1+PARAMETRES!BE$14)</f>
        <v>2.6721748372755423</v>
      </c>
      <c r="BE62" s="278">
        <f>BD62*(1+PARAMETRES!BF$14)</f>
        <v>2.6999031500618234</v>
      </c>
      <c r="BF62" s="278">
        <f>BE62*(1+PARAMETRES!BG$14)</f>
        <v>2.7272834039781264</v>
      </c>
      <c r="BG62" s="278">
        <f>BF62*(1+PARAMETRES!BH$14)</f>
        <v>2.7537274122231334</v>
      </c>
      <c r="BH62" s="278">
        <f>BG62*(1+PARAMETRES!BI$14)</f>
        <v>2.7789037640455008</v>
      </c>
      <c r="BI62" s="278">
        <f>BH62*(1+PARAMETRES!BJ$14)</f>
        <v>2.8044261001086839</v>
      </c>
      <c r="BJ62" s="278">
        <f>BI62*(1+PARAMETRES!BK$14)</f>
        <v>2.8297326618191949</v>
      </c>
      <c r="BK62" s="278">
        <f>BJ62*(1+PARAMETRES!BL$14)</f>
        <v>2.8548156985326436</v>
      </c>
      <c r="BL62" s="279">
        <f>BK62*(1+PARAMETRES!BM$14)</f>
        <v>2.8788215839941351</v>
      </c>
      <c r="BM62" s="156"/>
      <c r="BN62" s="140"/>
      <c r="BO62" s="140"/>
      <c r="BP62" s="140"/>
      <c r="BQ62" s="140"/>
      <c r="BR62" s="140"/>
      <c r="BS62" s="140"/>
      <c r="BT62" s="140"/>
    </row>
    <row r="63" spans="2:72" s="4" customFormat="1" x14ac:dyDescent="0.25">
      <c r="B63" s="65"/>
      <c r="C63" s="119" t="s">
        <v>42</v>
      </c>
      <c r="D63" s="280">
        <f>0.8*Transf2010</f>
        <v>0.83749893273447196</v>
      </c>
      <c r="E63" s="278">
        <f>D63*(1+PARAMETRES!F$14)</f>
        <v>0.85163872663938545</v>
      </c>
      <c r="F63" s="278">
        <f>E63*(1+PARAMETRES!G$14)</f>
        <v>0.85027471215598072</v>
      </c>
      <c r="G63" s="278">
        <f>F63*(1+PARAMETRES!H$14)</f>
        <v>0.85095537083797368</v>
      </c>
      <c r="H63" s="278">
        <f>G63*(1+PARAMETRES!I$14)</f>
        <v>0.85458449017390115</v>
      </c>
      <c r="I63" s="278">
        <f>H63*(1+PARAMETRES!J$14)</f>
        <v>0.86030187050811169</v>
      </c>
      <c r="J63" s="278">
        <f>I63*(1+PARAMETRES!K$14)</f>
        <v>0.86737333944567641</v>
      </c>
      <c r="K63" s="278">
        <f>J63*(1+PARAMETRES!L$14)</f>
        <v>0.88496515838584511</v>
      </c>
      <c r="L63" s="278">
        <f>K63*(1+PARAMETRES!M$14)</f>
        <v>0.89854149048648546</v>
      </c>
      <c r="M63" s="278">
        <f>L63*(1+PARAMETRES!N$14)</f>
        <v>0.91303052796505813</v>
      </c>
      <c r="N63" s="278">
        <f>M63*(1+PARAMETRES!O$14)</f>
        <v>0.84016371514934807</v>
      </c>
      <c r="O63" s="278">
        <f>N63*(1+PARAMETRES!P$14)</f>
        <v>0.89583651169370149</v>
      </c>
      <c r="P63" s="278">
        <f>O63*(1+PARAMETRES!Q$14)</f>
        <v>0.91703128051040039</v>
      </c>
      <c r="Q63" s="278">
        <f>P63*(1+PARAMETRES!R$14)</f>
        <v>0.92789065283867755</v>
      </c>
      <c r="R63" s="278">
        <f>Q63*(1+PARAMETRES!S$14)</f>
        <v>0.94061453425683472</v>
      </c>
      <c r="S63" s="278">
        <f>R63*(1+PARAMETRES!T$14)</f>
        <v>0.95477397241127526</v>
      </c>
      <c r="T63" s="278">
        <f>S63*(1+PARAMETRES!U$14)</f>
        <v>0.96927530232152981</v>
      </c>
      <c r="U63" s="278">
        <f>T63*(1+PARAMETRES!V$14)</f>
        <v>0.98508441201074814</v>
      </c>
      <c r="V63" s="278">
        <f>U63*(1+PARAMETRES!W$14)</f>
        <v>0.98985655127371697</v>
      </c>
      <c r="W63" s="278">
        <f>V63*(1+PARAMETRES!X$14)</f>
        <v>0.99465632206505472</v>
      </c>
      <c r="X63" s="278">
        <f>W63*(1+PARAMETRES!Y$14)</f>
        <v>0.99997499059061434</v>
      </c>
      <c r="Y63" s="278">
        <f>X63*(1+PARAMETRES!Z$14)</f>
        <v>1.0057187340909441</v>
      </c>
      <c r="Z63" s="278">
        <f>Y63*(1+PARAMETRES!AA$14)</f>
        <v>1.0112922217870852</v>
      </c>
      <c r="AA63" s="278">
        <f>Z63*(1+PARAMETRES!AB$14)</f>
        <v>1.0211384275273891</v>
      </c>
      <c r="AB63" s="278">
        <f>AA63*(1+PARAMETRES!AC$14)</f>
        <v>1.0314917597869138</v>
      </c>
      <c r="AC63" s="278">
        <f>AB63*(1+PARAMETRES!AD$14)</f>
        <v>1.0424727799289488</v>
      </c>
      <c r="AD63" s="278">
        <f>AC63*(1+PARAMETRES!AE$14)</f>
        <v>1.0531665726667412</v>
      </c>
      <c r="AE63" s="278">
        <f>AD63*(1+PARAMETRES!AF$14)</f>
        <v>1.0635661289724367</v>
      </c>
      <c r="AF63" s="278">
        <f>AE63*(1+PARAMETRES!AG$14)</f>
        <v>1.0741936283214346</v>
      </c>
      <c r="AG63" s="278">
        <f>AF63*(1+PARAMETRES!AH$14)</f>
        <v>1.0846245081615251</v>
      </c>
      <c r="AH63" s="278">
        <f>AG63*(1+PARAMETRES!AI$14)</f>
        <v>1.0943057563529706</v>
      </c>
      <c r="AI63" s="278">
        <f>AH63*(1+PARAMETRES!AJ$14)</f>
        <v>1.1036458035155048</v>
      </c>
      <c r="AJ63" s="278">
        <f>AI63*(1+PARAMETRES!AK$14)</f>
        <v>1.1128482183847006</v>
      </c>
      <c r="AK63" s="278">
        <f>AJ63*(1+PARAMETRES!AL$14)</f>
        <v>1.1221228159154555</v>
      </c>
      <c r="AL63" s="278">
        <f>AK63*(1+PARAMETRES!AM$14)</f>
        <v>1.1316860876057564</v>
      </c>
      <c r="AM63" s="278">
        <f>AL63*(1+PARAMETRES!AN$14)</f>
        <v>1.1411965826498602</v>
      </c>
      <c r="AN63" s="278">
        <f>AM63*(1+PARAMETRES!AO$14)</f>
        <v>1.1499612959813499</v>
      </c>
      <c r="AO63" s="278">
        <f>AN63*(1+PARAMETRES!AP$14)</f>
        <v>1.1589928108517893</v>
      </c>
      <c r="AP63" s="278">
        <f>AO63*(1+PARAMETRES!AQ$14)</f>
        <v>1.1684119092628811</v>
      </c>
      <c r="AQ63" s="278">
        <f>AP63*(1+PARAMETRES!AR$14)</f>
        <v>1.1784604787641568</v>
      </c>
      <c r="AR63" s="278">
        <f>AQ63*(1+PARAMETRES!AS$14)</f>
        <v>1.1882123773043567</v>
      </c>
      <c r="AS63" s="278">
        <f>AR63*(1+PARAMETRES!AT$14)</f>
        <v>1.1982551121985168</v>
      </c>
      <c r="AT63" s="278">
        <f>AS63*(1+PARAMETRES!AU$14)</f>
        <v>1.2089562226044506</v>
      </c>
      <c r="AU63" s="278">
        <f>AT63*(1+PARAMETRES!AV$14)</f>
        <v>1.2200889814064577</v>
      </c>
      <c r="AV63" s="278">
        <f>AU63*(1+PARAMETRES!AW$14)</f>
        <v>1.2319172718068294</v>
      </c>
      <c r="AW63" s="278">
        <f>AV63*(1+PARAMETRES!AX$14)</f>
        <v>1.2443284821713594</v>
      </c>
      <c r="AX63" s="278">
        <f>AW63*(1+PARAMETRES!AY$14)</f>
        <v>1.2564552182289601</v>
      </c>
      <c r="AY63" s="278">
        <f>AX63*(1+PARAMETRES!AZ$14)</f>
        <v>1.2691537321415376</v>
      </c>
      <c r="AZ63" s="278">
        <f>AY63*(1+PARAMETRES!BA$14)</f>
        <v>1.2821685326084058</v>
      </c>
      <c r="BA63" s="278">
        <f>AZ63*(1+PARAMETRES!BB$14)</f>
        <v>1.2956163569668171</v>
      </c>
      <c r="BB63" s="278">
        <f>BA63*(1+PARAMETRES!BC$14)</f>
        <v>1.3090997431773881</v>
      </c>
      <c r="BC63" s="278">
        <f>BB63*(1+PARAMETRES!BD$14)</f>
        <v>1.3224660774204609</v>
      </c>
      <c r="BD63" s="278">
        <f>BC63*(1+PARAMETRES!BE$14)</f>
        <v>1.3360874186377711</v>
      </c>
      <c r="BE63" s="278">
        <f>BD63*(1+PARAMETRES!BF$14)</f>
        <v>1.3499515750309117</v>
      </c>
      <c r="BF63" s="278">
        <f>BE63*(1+PARAMETRES!BG$14)</f>
        <v>1.3636417019890632</v>
      </c>
      <c r="BG63" s="278">
        <f>BF63*(1+PARAMETRES!BH$14)</f>
        <v>1.3768637061115667</v>
      </c>
      <c r="BH63" s="278">
        <f>BG63*(1+PARAMETRES!BI$14)</f>
        <v>1.3894518820227504</v>
      </c>
      <c r="BI63" s="278">
        <f>BH63*(1+PARAMETRES!BJ$14)</f>
        <v>1.4022130500543419</v>
      </c>
      <c r="BJ63" s="278">
        <f>BI63*(1+PARAMETRES!BK$14)</f>
        <v>1.4148663309095975</v>
      </c>
      <c r="BK63" s="278">
        <f>BJ63*(1+PARAMETRES!BL$14)</f>
        <v>1.4274078492663218</v>
      </c>
      <c r="BL63" s="279">
        <f>BK63*(1+PARAMETRES!BM$14)</f>
        <v>1.4394107919970676</v>
      </c>
      <c r="BM63" s="156"/>
      <c r="BN63" s="140"/>
      <c r="BO63" s="140"/>
      <c r="BP63" s="140"/>
      <c r="BQ63" s="140"/>
      <c r="BR63" s="140"/>
      <c r="BS63" s="140"/>
      <c r="BT63" s="140"/>
    </row>
    <row r="64" spans="2:72" s="4" customFormat="1" x14ac:dyDescent="0.25">
      <c r="B64" s="65"/>
      <c r="C64" s="119" t="s">
        <v>43</v>
      </c>
      <c r="D64" s="280">
        <f>6.4*Transf2010</f>
        <v>6.6999914618757757</v>
      </c>
      <c r="E64" s="278">
        <f>D64*(1+PARAMETRES!F$14)</f>
        <v>6.8131098131150836</v>
      </c>
      <c r="F64" s="278">
        <f>E64*(1+PARAMETRES!G$14)</f>
        <v>6.8021976972478457</v>
      </c>
      <c r="G64" s="278">
        <f>F64*(1+PARAMETRES!H$14)</f>
        <v>6.8076429667037894</v>
      </c>
      <c r="H64" s="278">
        <f>G64*(1+PARAMETRES!I$14)</f>
        <v>6.8366759213912092</v>
      </c>
      <c r="I64" s="278">
        <f>H64*(1+PARAMETRES!J$14)</f>
        <v>6.8824149640648935</v>
      </c>
      <c r="J64" s="278">
        <f>I64*(1+PARAMETRES!K$14)</f>
        <v>6.9389867155654112</v>
      </c>
      <c r="K64" s="278">
        <f>J64*(1+PARAMETRES!L$14)</f>
        <v>7.0797212670867609</v>
      </c>
      <c r="L64" s="278">
        <f>K64*(1+PARAMETRES!M$14)</f>
        <v>7.1883319238918837</v>
      </c>
      <c r="M64" s="278">
        <f>L64*(1+PARAMETRES!N$14)</f>
        <v>7.304244223720465</v>
      </c>
      <c r="N64" s="278">
        <f>M64*(1+PARAMETRES!O$14)</f>
        <v>6.7213097211947845</v>
      </c>
      <c r="O64" s="278">
        <f>N64*(1+PARAMETRES!P$14)</f>
        <v>7.1666920935496119</v>
      </c>
      <c r="P64" s="278">
        <f>O64*(1+PARAMETRES!Q$14)</f>
        <v>7.3362502440832031</v>
      </c>
      <c r="Q64" s="278">
        <f>P64*(1+PARAMETRES!R$14)</f>
        <v>7.4231252227094204</v>
      </c>
      <c r="R64" s="278">
        <f>Q64*(1+PARAMETRES!S$14)</f>
        <v>7.5249162740546778</v>
      </c>
      <c r="S64" s="278">
        <f>R64*(1+PARAMETRES!T$14)</f>
        <v>7.6381917792902021</v>
      </c>
      <c r="T64" s="278">
        <f>S64*(1+PARAMETRES!U$14)</f>
        <v>7.7542024185722385</v>
      </c>
      <c r="U64" s="278">
        <f>T64*(1+PARAMETRES!V$14)</f>
        <v>7.8806752960859852</v>
      </c>
      <c r="V64" s="278">
        <f>U64*(1+PARAMETRES!W$14)</f>
        <v>7.9188524101897357</v>
      </c>
      <c r="W64" s="278">
        <f>V64*(1+PARAMETRES!X$14)</f>
        <v>7.9572505765204378</v>
      </c>
      <c r="X64" s="278">
        <f>W64*(1+PARAMETRES!Y$14)</f>
        <v>7.9997999247249147</v>
      </c>
      <c r="Y64" s="278">
        <f>X64*(1+PARAMETRES!Z$14)</f>
        <v>8.0457498727275532</v>
      </c>
      <c r="Z64" s="278">
        <f>Y64*(1+PARAMETRES!AA$14)</f>
        <v>8.0903377742966818</v>
      </c>
      <c r="AA64" s="278">
        <f>Z64*(1+PARAMETRES!AB$14)</f>
        <v>8.1691074202191132</v>
      </c>
      <c r="AB64" s="278">
        <f>AA64*(1+PARAMETRES!AC$14)</f>
        <v>8.2519340782953101</v>
      </c>
      <c r="AC64" s="278">
        <f>AB64*(1+PARAMETRES!AD$14)</f>
        <v>8.3397822394315906</v>
      </c>
      <c r="AD64" s="278">
        <f>AC64*(1+PARAMETRES!AE$14)</f>
        <v>8.4253325813339295</v>
      </c>
      <c r="AE64" s="278">
        <f>AD64*(1+PARAMETRES!AF$14)</f>
        <v>8.5085290317794939</v>
      </c>
      <c r="AF64" s="278">
        <f>AE64*(1+PARAMETRES!AG$14)</f>
        <v>8.5935490265714769</v>
      </c>
      <c r="AG64" s="278">
        <f>AF64*(1+PARAMETRES!AH$14)</f>
        <v>8.6769960652922009</v>
      </c>
      <c r="AH64" s="278">
        <f>AG64*(1+PARAMETRES!AI$14)</f>
        <v>8.7544460508237645</v>
      </c>
      <c r="AI64" s="278">
        <f>AH64*(1+PARAMETRES!AJ$14)</f>
        <v>8.8291664281240383</v>
      </c>
      <c r="AJ64" s="278">
        <f>AI64*(1+PARAMETRES!AK$14)</f>
        <v>8.9027857470776048</v>
      </c>
      <c r="AK64" s="278">
        <f>AJ64*(1+PARAMETRES!AL$14)</f>
        <v>8.9769825273236439</v>
      </c>
      <c r="AL64" s="278">
        <f>AK64*(1+PARAMETRES!AM$14)</f>
        <v>9.0534887008460512</v>
      </c>
      <c r="AM64" s="278">
        <f>AL64*(1+PARAMETRES!AN$14)</f>
        <v>9.1295726611988819</v>
      </c>
      <c r="AN64" s="278">
        <f>AM64*(1+PARAMETRES!AO$14)</f>
        <v>9.1996903678507991</v>
      </c>
      <c r="AO64" s="278">
        <f>AN64*(1+PARAMETRES!AP$14)</f>
        <v>9.2719424868143143</v>
      </c>
      <c r="AP64" s="278">
        <f>AO64*(1+PARAMETRES!AQ$14)</f>
        <v>9.3472952741030486</v>
      </c>
      <c r="AQ64" s="278">
        <f>AP64*(1+PARAMETRES!AR$14)</f>
        <v>9.4276838301132546</v>
      </c>
      <c r="AR64" s="278">
        <f>AQ64*(1+PARAMETRES!AS$14)</f>
        <v>9.5056990184348535</v>
      </c>
      <c r="AS64" s="278">
        <f>AR64*(1+PARAMETRES!AT$14)</f>
        <v>9.5860408975881342</v>
      </c>
      <c r="AT64" s="278">
        <f>AS64*(1+PARAMETRES!AU$14)</f>
        <v>9.6716497808356046</v>
      </c>
      <c r="AU64" s="278">
        <f>AT64*(1+PARAMETRES!AV$14)</f>
        <v>9.7607118512516617</v>
      </c>
      <c r="AV64" s="278">
        <f>AU64*(1+PARAMETRES!AW$14)</f>
        <v>9.8553381744546353</v>
      </c>
      <c r="AW64" s="278">
        <f>AV64*(1+PARAMETRES!AX$14)</f>
        <v>9.9546278573708751</v>
      </c>
      <c r="AX64" s="278">
        <f>AW64*(1+PARAMETRES!AY$14)</f>
        <v>10.051641745831681</v>
      </c>
      <c r="AY64" s="278">
        <f>AX64*(1+PARAMETRES!AZ$14)</f>
        <v>10.153229857132301</v>
      </c>
      <c r="AZ64" s="278">
        <f>AY64*(1+PARAMETRES!BA$14)</f>
        <v>10.257348260867246</v>
      </c>
      <c r="BA64" s="278">
        <f>AZ64*(1+PARAMETRES!BB$14)</f>
        <v>10.364930855734537</v>
      </c>
      <c r="BB64" s="278">
        <f>BA64*(1+PARAMETRES!BC$14)</f>
        <v>10.472797945419105</v>
      </c>
      <c r="BC64" s="278">
        <f>BB64*(1+PARAMETRES!BD$14)</f>
        <v>10.579728619363687</v>
      </c>
      <c r="BD64" s="278">
        <f>BC64*(1+PARAMETRES!BE$14)</f>
        <v>10.688699349102169</v>
      </c>
      <c r="BE64" s="278">
        <f>BD64*(1+PARAMETRES!BF$14)</f>
        <v>10.799612600247293</v>
      </c>
      <c r="BF64" s="278">
        <f>BE64*(1+PARAMETRES!BG$14)</f>
        <v>10.909133615912506</v>
      </c>
      <c r="BG64" s="278">
        <f>BF64*(1+PARAMETRES!BH$14)</f>
        <v>11.014909648892534</v>
      </c>
      <c r="BH64" s="278">
        <f>BG64*(1+PARAMETRES!BI$14)</f>
        <v>11.115615056182003</v>
      </c>
      <c r="BI64" s="278">
        <f>BH64*(1+PARAMETRES!BJ$14)</f>
        <v>11.217704400434735</v>
      </c>
      <c r="BJ64" s="278">
        <f>BI64*(1+PARAMETRES!BK$14)</f>
        <v>11.31893064727678</v>
      </c>
      <c r="BK64" s="278">
        <f>BJ64*(1+PARAMETRES!BL$14)</f>
        <v>11.419262794130574</v>
      </c>
      <c r="BL64" s="279">
        <f>BK64*(1+PARAMETRES!BM$14)</f>
        <v>11.51528633597654</v>
      </c>
      <c r="BM64" s="156"/>
      <c r="BN64" s="140"/>
      <c r="BO64" s="140"/>
      <c r="BP64" s="140"/>
      <c r="BQ64" s="140"/>
      <c r="BR64" s="140"/>
      <c r="BS64" s="140"/>
      <c r="BT64" s="140"/>
    </row>
    <row r="65" spans="2:72" s="4" customFormat="1" x14ac:dyDescent="0.25">
      <c r="B65" s="65"/>
      <c r="C65" s="119" t="s">
        <v>44</v>
      </c>
      <c r="D65" s="280">
        <f>0.5*Transf2010</f>
        <v>0.52343683295904497</v>
      </c>
      <c r="E65" s="278">
        <f>D65*(1+PARAMETRES!F$14)</f>
        <v>0.5322742041496159</v>
      </c>
      <c r="F65" s="278">
        <f>E65*(1+PARAMETRES!G$14)</f>
        <v>0.53142169509748793</v>
      </c>
      <c r="G65" s="278">
        <f>F65*(1+PARAMETRES!H$14)</f>
        <v>0.53184710677373359</v>
      </c>
      <c r="H65" s="278">
        <f>G65*(1+PARAMETRES!I$14)</f>
        <v>0.5341153063586882</v>
      </c>
      <c r="I65" s="278">
        <f>H65*(1+PARAMETRES!J$14)</f>
        <v>0.53768866906756974</v>
      </c>
      <c r="J65" s="278">
        <f>I65*(1+PARAMETRES!K$14)</f>
        <v>0.54210833715354767</v>
      </c>
      <c r="K65" s="278">
        <f>J65*(1+PARAMETRES!L$14)</f>
        <v>0.55310322399115308</v>
      </c>
      <c r="L65" s="278">
        <f>K65*(1+PARAMETRES!M$14)</f>
        <v>0.56158843155405325</v>
      </c>
      <c r="M65" s="278">
        <f>L65*(1+PARAMETRES!N$14)</f>
        <v>0.57064407997816113</v>
      </c>
      <c r="N65" s="278">
        <f>M65*(1+PARAMETRES!O$14)</f>
        <v>0.52510232196834239</v>
      </c>
      <c r="O65" s="278">
        <f>N65*(1+PARAMETRES!P$14)</f>
        <v>0.55989781980856324</v>
      </c>
      <c r="P65" s="278">
        <f>O65*(1+PARAMETRES!Q$14)</f>
        <v>0.57314455031900002</v>
      </c>
      <c r="Q65" s="278">
        <f>P65*(1+PARAMETRES!R$14)</f>
        <v>0.57993165802417324</v>
      </c>
      <c r="R65" s="278">
        <f>Q65*(1+PARAMETRES!S$14)</f>
        <v>0.58788408391052149</v>
      </c>
      <c r="S65" s="278">
        <f>R65*(1+PARAMETRES!T$14)</f>
        <v>0.59673373275704678</v>
      </c>
      <c r="T65" s="278">
        <f>S65*(1+PARAMETRES!U$14)</f>
        <v>0.60579706395095589</v>
      </c>
      <c r="U65" s="278">
        <f>T65*(1+PARAMETRES!V$14)</f>
        <v>0.61567775750671738</v>
      </c>
      <c r="V65" s="278">
        <f>U65*(1+PARAMETRES!W$14)</f>
        <v>0.61866034454607288</v>
      </c>
      <c r="W65" s="278">
        <f>V65*(1+PARAMETRES!X$14)</f>
        <v>0.62166020129065902</v>
      </c>
      <c r="X65" s="278">
        <f>W65*(1+PARAMETRES!Y$14)</f>
        <v>0.6249843691191338</v>
      </c>
      <c r="Y65" s="278">
        <f>X65*(1+PARAMETRES!Z$14)</f>
        <v>0.6285742088068399</v>
      </c>
      <c r="Z65" s="278">
        <f>Y65*(1+PARAMETRES!AA$14)</f>
        <v>0.6320576386169281</v>
      </c>
      <c r="AA65" s="278">
        <f>Z65*(1+PARAMETRES!AB$14)</f>
        <v>0.63821151720461811</v>
      </c>
      <c r="AB65" s="278">
        <f>AA65*(1+PARAMETRES!AC$14)</f>
        <v>0.64468234986682105</v>
      </c>
      <c r="AC65" s="278">
        <f>AB65*(1+PARAMETRES!AD$14)</f>
        <v>0.65154548745559293</v>
      </c>
      <c r="AD65" s="278">
        <f>AC65*(1+PARAMETRES!AE$14)</f>
        <v>0.65822910791671307</v>
      </c>
      <c r="AE65" s="278">
        <f>AD65*(1+PARAMETRES!AF$14)</f>
        <v>0.66472883060777277</v>
      </c>
      <c r="AF65" s="278">
        <f>AE65*(1+PARAMETRES!AG$14)</f>
        <v>0.67137101770089636</v>
      </c>
      <c r="AG65" s="278">
        <f>AF65*(1+PARAMETRES!AH$14)</f>
        <v>0.67789031760095297</v>
      </c>
      <c r="AH65" s="278">
        <f>AG65*(1+PARAMETRES!AI$14)</f>
        <v>0.68394109772060641</v>
      </c>
      <c r="AI65" s="278">
        <f>AH65*(1+PARAMETRES!AJ$14)</f>
        <v>0.68977862719719019</v>
      </c>
      <c r="AJ65" s="278">
        <f>AI65*(1+PARAMETRES!AK$14)</f>
        <v>0.6955301364904376</v>
      </c>
      <c r="AK65" s="278">
        <f>AJ65*(1+PARAMETRES!AL$14)</f>
        <v>0.70132675994715943</v>
      </c>
      <c r="AL65" s="278">
        <f>AK65*(1+PARAMETRES!AM$14)</f>
        <v>0.70730380475359755</v>
      </c>
      <c r="AM65" s="278">
        <f>AL65*(1+PARAMETRES!AN$14)</f>
        <v>0.71324786415616248</v>
      </c>
      <c r="AN65" s="278">
        <f>AM65*(1+PARAMETRES!AO$14)</f>
        <v>0.71872580998834357</v>
      </c>
      <c r="AO65" s="278">
        <f>AN65*(1+PARAMETRES!AP$14)</f>
        <v>0.72437050678236825</v>
      </c>
      <c r="AP65" s="278">
        <f>AO65*(1+PARAMETRES!AQ$14)</f>
        <v>0.73025744328930053</v>
      </c>
      <c r="AQ65" s="278">
        <f>AP65*(1+PARAMETRES!AR$14)</f>
        <v>0.73653779922759788</v>
      </c>
      <c r="AR65" s="278">
        <f>AQ65*(1+PARAMETRES!AS$14)</f>
        <v>0.74263273581522282</v>
      </c>
      <c r="AS65" s="278">
        <f>AR65*(1+PARAMETRES!AT$14)</f>
        <v>0.74890944512407287</v>
      </c>
      <c r="AT65" s="278">
        <f>AS65*(1+PARAMETRES!AU$14)</f>
        <v>0.75559763912778155</v>
      </c>
      <c r="AU65" s="278">
        <f>AT65*(1+PARAMETRES!AV$14)</f>
        <v>0.76255561337903599</v>
      </c>
      <c r="AV65" s="278">
        <f>AU65*(1+PARAMETRES!AW$14)</f>
        <v>0.7699482948792683</v>
      </c>
      <c r="AW65" s="278">
        <f>AV65*(1+PARAMETRES!AX$14)</f>
        <v>0.77770530135709959</v>
      </c>
      <c r="AX65" s="278">
        <f>AW65*(1+PARAMETRES!AY$14)</f>
        <v>0.78528451139310007</v>
      </c>
      <c r="AY65" s="278">
        <f>AX65*(1+PARAMETRES!AZ$14)</f>
        <v>0.79322108258846091</v>
      </c>
      <c r="AZ65" s="278">
        <f>AY65*(1+PARAMETRES!BA$14)</f>
        <v>0.80135533288025362</v>
      </c>
      <c r="BA65" s="278">
        <f>AZ65*(1+PARAMETRES!BB$14)</f>
        <v>0.80976022310426077</v>
      </c>
      <c r="BB65" s="278">
        <f>BA65*(1+PARAMETRES!BC$14)</f>
        <v>0.81818733948586764</v>
      </c>
      <c r="BC65" s="278">
        <f>BB65*(1+PARAMETRES!BD$14)</f>
        <v>0.82654129838778811</v>
      </c>
      <c r="BD65" s="278">
        <f>BC65*(1+PARAMETRES!BE$14)</f>
        <v>0.83505463664860702</v>
      </c>
      <c r="BE65" s="278">
        <f>BD65*(1+PARAMETRES!BF$14)</f>
        <v>0.84371973439431991</v>
      </c>
      <c r="BF65" s="278">
        <f>BE65*(1+PARAMETRES!BG$14)</f>
        <v>0.85227606374316467</v>
      </c>
      <c r="BG65" s="278">
        <f>BF65*(1+PARAMETRES!BH$14)</f>
        <v>0.86053981631972931</v>
      </c>
      <c r="BH65" s="278">
        <f>BG65*(1+PARAMETRES!BI$14)</f>
        <v>0.86840742626421907</v>
      </c>
      <c r="BI65" s="278">
        <f>BH65*(1+PARAMETRES!BJ$14)</f>
        <v>0.87638315628396379</v>
      </c>
      <c r="BJ65" s="278">
        <f>BI65*(1+PARAMETRES!BK$14)</f>
        <v>0.88429145681849841</v>
      </c>
      <c r="BK65" s="278">
        <f>BJ65*(1+PARAMETRES!BL$14)</f>
        <v>0.89212990579145113</v>
      </c>
      <c r="BL65" s="279">
        <f>BK65*(1+PARAMETRES!BM$14)</f>
        <v>0.89963174499816734</v>
      </c>
      <c r="BM65" s="156"/>
      <c r="BN65" s="140"/>
      <c r="BO65" s="140"/>
      <c r="BP65" s="140"/>
      <c r="BQ65" s="140"/>
      <c r="BR65" s="140"/>
      <c r="BS65" s="140"/>
      <c r="BT65" s="140"/>
    </row>
    <row r="66" spans="2:72" s="4" customFormat="1" ht="16.5" thickBot="1" x14ac:dyDescent="0.3">
      <c r="B66" s="65"/>
      <c r="C66" s="121" t="s">
        <v>45</v>
      </c>
      <c r="D66" s="277">
        <f>4.2*Transf2010</f>
        <v>4.396869396855978</v>
      </c>
      <c r="E66" s="278">
        <f>D66*(1+PARAMETRES!F$14)</f>
        <v>4.4711033148567738</v>
      </c>
      <c r="F66" s="278">
        <f>E66*(1+PARAMETRES!G$14)</f>
        <v>4.4639422388188992</v>
      </c>
      <c r="G66" s="278">
        <f>F66*(1+PARAMETRES!H$14)</f>
        <v>4.4675156968993628</v>
      </c>
      <c r="H66" s="278">
        <f>G66*(1+PARAMETRES!I$14)</f>
        <v>4.4865685734129821</v>
      </c>
      <c r="I66" s="278">
        <f>H66*(1+PARAMETRES!J$14)</f>
        <v>4.5165848201675871</v>
      </c>
      <c r="J66" s="278">
        <f>I66*(1+PARAMETRES!K$14)</f>
        <v>4.5537100320898025</v>
      </c>
      <c r="K66" s="278">
        <f>J66*(1+PARAMETRES!L$14)</f>
        <v>4.6460670815256879</v>
      </c>
      <c r="L66" s="278">
        <f>K66*(1+PARAMETRES!M$14)</f>
        <v>4.7173428250540494</v>
      </c>
      <c r="M66" s="278">
        <f>L66*(1+PARAMETRES!N$14)</f>
        <v>4.7934102718165557</v>
      </c>
      <c r="N66" s="278">
        <f>M66*(1+PARAMETRES!O$14)</f>
        <v>4.4108595045340779</v>
      </c>
      <c r="O66" s="278">
        <f>N66*(1+PARAMETRES!P$14)</f>
        <v>4.7031416863919331</v>
      </c>
      <c r="P66" s="278">
        <f>O66*(1+PARAMETRES!Q$14)</f>
        <v>4.8144142226796021</v>
      </c>
      <c r="Q66" s="278">
        <f>P66*(1+PARAMETRES!R$14)</f>
        <v>4.8714259274030569</v>
      </c>
      <c r="R66" s="278">
        <f>Q66*(1+PARAMETRES!S$14)</f>
        <v>4.9382263048483814</v>
      </c>
      <c r="S66" s="278">
        <f>R66*(1+PARAMETRES!T$14)</f>
        <v>5.0125633551591937</v>
      </c>
      <c r="T66" s="278">
        <f>S66*(1+PARAMETRES!U$14)</f>
        <v>5.0886953371880299</v>
      </c>
      <c r="U66" s="278">
        <f>T66*(1+PARAMETRES!V$14)</f>
        <v>5.1716931630564265</v>
      </c>
      <c r="V66" s="278">
        <f>U66*(1+PARAMETRES!W$14)</f>
        <v>5.1967468941870125</v>
      </c>
      <c r="W66" s="278">
        <f>V66*(1+PARAMETRES!X$14)</f>
        <v>5.2219456908415358</v>
      </c>
      <c r="X66" s="278">
        <f>W66*(1+PARAMETRES!Y$14)</f>
        <v>5.2498687006007243</v>
      </c>
      <c r="Y66" s="278">
        <f>X66*(1+PARAMETRES!Z$14)</f>
        <v>5.2800233539774553</v>
      </c>
      <c r="Z66" s="278">
        <f>Y66*(1+PARAMETRES!AA$14)</f>
        <v>5.3092841643821966</v>
      </c>
      <c r="AA66" s="278">
        <f>Z66*(1+PARAMETRES!AB$14)</f>
        <v>5.3609767445187924</v>
      </c>
      <c r="AB66" s="278">
        <f>AA66*(1+PARAMETRES!AC$14)</f>
        <v>5.4153317388812967</v>
      </c>
      <c r="AC66" s="278">
        <f>AB66*(1+PARAMETRES!AD$14)</f>
        <v>5.47298209462698</v>
      </c>
      <c r="AD66" s="278">
        <f>AC66*(1+PARAMETRES!AE$14)</f>
        <v>5.5291245065003896</v>
      </c>
      <c r="AE66" s="278">
        <f>AD66*(1+PARAMETRES!AF$14)</f>
        <v>5.5837221771052912</v>
      </c>
      <c r="AF66" s="278">
        <f>AE66*(1+PARAMETRES!AG$14)</f>
        <v>5.6395165486875296</v>
      </c>
      <c r="AG66" s="278">
        <f>AF66*(1+PARAMETRES!AH$14)</f>
        <v>5.6942786678480051</v>
      </c>
      <c r="AH66" s="278">
        <f>AG66*(1+PARAMETRES!AI$14)</f>
        <v>5.7451052208530937</v>
      </c>
      <c r="AI66" s="278">
        <f>AH66*(1+PARAMETRES!AJ$14)</f>
        <v>5.7941404684563977</v>
      </c>
      <c r="AJ66" s="278">
        <f>AI66*(1+PARAMETRES!AK$14)</f>
        <v>5.8424531465196754</v>
      </c>
      <c r="AK66" s="278">
        <f>AJ66*(1+PARAMETRES!AL$14)</f>
        <v>5.8911447835561388</v>
      </c>
      <c r="AL66" s="278">
        <f>AK66*(1+PARAMETRES!AM$14)</f>
        <v>5.9413519599302189</v>
      </c>
      <c r="AM66" s="278">
        <f>AL66*(1+PARAMETRES!AN$14)</f>
        <v>5.9912820589117644</v>
      </c>
      <c r="AN66" s="278">
        <f>AM66*(1+PARAMETRES!AO$14)</f>
        <v>6.0372968039020849</v>
      </c>
      <c r="AO66" s="278">
        <f>AN66*(1+PARAMETRES!AP$14)</f>
        <v>6.0847122569718923</v>
      </c>
      <c r="AP66" s="278">
        <f>AO66*(1+PARAMETRES!AQ$14)</f>
        <v>6.134162523630124</v>
      </c>
      <c r="AQ66" s="278">
        <f>AP66*(1+PARAMETRES!AR$14)</f>
        <v>6.1869175135118217</v>
      </c>
      <c r="AR66" s="278">
        <f>AQ66*(1+PARAMETRES!AS$14)</f>
        <v>6.2381149808478709</v>
      </c>
      <c r="AS66" s="278">
        <f>AR66*(1+PARAMETRES!AT$14)</f>
        <v>6.2908393390422113</v>
      </c>
      <c r="AT66" s="278">
        <f>AS66*(1+PARAMETRES!AU$14)</f>
        <v>6.3470201686733638</v>
      </c>
      <c r="AU66" s="278">
        <f>AT66*(1+PARAMETRES!AV$14)</f>
        <v>6.4054671523839009</v>
      </c>
      <c r="AV66" s="278">
        <f>AU66*(1+PARAMETRES!AW$14)</f>
        <v>6.4675656769858527</v>
      </c>
      <c r="AW66" s="278">
        <f>AV66*(1+PARAMETRES!AX$14)</f>
        <v>6.5327245313996354</v>
      </c>
      <c r="AX66" s="278">
        <f>AW66*(1+PARAMETRES!AY$14)</f>
        <v>6.5963898957020399</v>
      </c>
      <c r="AY66" s="278">
        <f>AX66*(1+PARAMETRES!AZ$14)</f>
        <v>6.6630570937430713</v>
      </c>
      <c r="AZ66" s="278">
        <f>AY66*(1+PARAMETRES!BA$14)</f>
        <v>6.7313847961941295</v>
      </c>
      <c r="BA66" s="278">
        <f>AZ66*(1+PARAMETRES!BB$14)</f>
        <v>6.8019858740757888</v>
      </c>
      <c r="BB66" s="278">
        <f>BA66*(1+PARAMETRES!BC$14)</f>
        <v>6.8727736516812863</v>
      </c>
      <c r="BC66" s="278">
        <f>BB66*(1+PARAMETRES!BD$14)</f>
        <v>6.9429469064574185</v>
      </c>
      <c r="BD66" s="278">
        <f>BC66*(1+PARAMETRES!BE$14)</f>
        <v>7.014458947848297</v>
      </c>
      <c r="BE66" s="278">
        <f>BD66*(1+PARAMETRES!BF$14)</f>
        <v>7.0872457689122852</v>
      </c>
      <c r="BF66" s="278">
        <f>BE66*(1+PARAMETRES!BG$14)</f>
        <v>7.1591189354425806</v>
      </c>
      <c r="BG66" s="278">
        <f>BF66*(1+PARAMETRES!BH$14)</f>
        <v>7.2285344570857237</v>
      </c>
      <c r="BH66" s="278">
        <f>BG66*(1+PARAMETRES!BI$14)</f>
        <v>7.2946223806194377</v>
      </c>
      <c r="BI66" s="278">
        <f>BH66*(1+PARAMETRES!BJ$14)</f>
        <v>7.3616185127852933</v>
      </c>
      <c r="BJ66" s="278">
        <f>BI66*(1+PARAMETRES!BK$14)</f>
        <v>7.4280482372753847</v>
      </c>
      <c r="BK66" s="278">
        <f>BJ66*(1+PARAMETRES!BL$14)</f>
        <v>7.4938912086481881</v>
      </c>
      <c r="BL66" s="279">
        <f>BK66*(1+PARAMETRES!BM$14)</f>
        <v>7.5569066579846043</v>
      </c>
      <c r="BM66" s="156"/>
      <c r="BN66" s="140"/>
      <c r="BO66" s="140"/>
      <c r="BP66" s="140"/>
      <c r="BQ66" s="140"/>
      <c r="BR66" s="140"/>
      <c r="BS66" s="140"/>
      <c r="BT66" s="140"/>
    </row>
    <row r="67" spans="2:72" s="195" customFormat="1" ht="24.95" customHeight="1" thickBot="1" x14ac:dyDescent="0.3">
      <c r="C67" s="581" t="s">
        <v>157</v>
      </c>
      <c r="D67" s="582"/>
      <c r="E67" s="582"/>
      <c r="F67" s="582"/>
      <c r="G67" s="582"/>
      <c r="H67" s="583"/>
      <c r="I67" s="197"/>
      <c r="J67" s="198"/>
      <c r="K67" s="199"/>
      <c r="L67" s="200"/>
      <c r="M67" s="201"/>
      <c r="N67" s="201"/>
      <c r="O67" s="201"/>
      <c r="P67" s="201"/>
      <c r="Q67" s="201"/>
      <c r="R67" s="201"/>
      <c r="S67" s="201"/>
      <c r="T67" s="201"/>
      <c r="U67" s="201"/>
      <c r="V67" s="201"/>
      <c r="W67" s="201"/>
      <c r="X67" s="201"/>
      <c r="Y67" s="201"/>
      <c r="Z67" s="201"/>
      <c r="AA67" s="201"/>
      <c r="AB67" s="201"/>
      <c r="AC67" s="201"/>
      <c r="AD67" s="201"/>
      <c r="AE67" s="201"/>
      <c r="AF67" s="201"/>
      <c r="AG67" s="201"/>
      <c r="AH67" s="201"/>
      <c r="AI67" s="201"/>
      <c r="AJ67" s="201"/>
      <c r="AK67" s="201"/>
      <c r="AL67" s="201"/>
      <c r="AM67" s="201"/>
      <c r="AN67" s="201"/>
      <c r="AO67" s="201"/>
      <c r="AP67" s="201"/>
      <c r="AQ67" s="201"/>
      <c r="AR67" s="201"/>
      <c r="AS67" s="201"/>
      <c r="AT67" s="201"/>
      <c r="AU67" s="201"/>
      <c r="AV67" s="201"/>
      <c r="AW67" s="201"/>
      <c r="AX67" s="201"/>
      <c r="AY67" s="201"/>
      <c r="AZ67" s="201"/>
      <c r="BA67" s="201"/>
      <c r="BB67" s="201"/>
      <c r="BC67" s="201"/>
      <c r="BD67" s="201"/>
      <c r="BE67" s="201"/>
      <c r="BF67" s="201"/>
      <c r="BG67" s="201"/>
      <c r="BH67" s="201"/>
      <c r="BI67" s="201"/>
      <c r="BJ67" s="201"/>
      <c r="BK67" s="201"/>
      <c r="BL67" s="201"/>
      <c r="BM67" s="202"/>
      <c r="BN67" s="203"/>
      <c r="BO67" s="203"/>
      <c r="BP67" s="203"/>
      <c r="BQ67" s="203"/>
      <c r="BR67" s="203"/>
      <c r="BS67" s="203"/>
      <c r="BT67" s="203"/>
    </row>
    <row r="68" spans="2:72" s="65" customFormat="1" ht="24.95" customHeight="1" thickBot="1" x14ac:dyDescent="0.3">
      <c r="C68" s="569" t="s">
        <v>187</v>
      </c>
      <c r="D68" s="570"/>
      <c r="E68" s="570"/>
      <c r="F68" s="570"/>
      <c r="G68" s="570"/>
      <c r="H68" s="571"/>
      <c r="I68" s="148"/>
      <c r="J68" s="149"/>
      <c r="K68" s="150"/>
      <c r="L68" s="151"/>
      <c r="M68" s="152"/>
      <c r="N68" s="152"/>
      <c r="O68" s="152"/>
      <c r="P68" s="152"/>
      <c r="Q68" s="152"/>
      <c r="R68" s="152"/>
      <c r="S68" s="152"/>
      <c r="T68" s="152"/>
      <c r="U68" s="152"/>
      <c r="V68" s="152"/>
      <c r="W68" s="152"/>
      <c r="X68" s="152"/>
      <c r="Y68" s="152"/>
      <c r="Z68" s="152"/>
      <c r="AA68" s="152"/>
      <c r="AB68" s="152"/>
      <c r="AC68" s="152"/>
      <c r="AD68" s="152"/>
      <c r="AE68" s="152"/>
      <c r="AF68" s="152"/>
      <c r="AG68" s="152"/>
      <c r="AH68" s="152"/>
      <c r="AI68" s="152"/>
      <c r="AJ68" s="152"/>
      <c r="AK68" s="152"/>
      <c r="AL68" s="152"/>
      <c r="AM68" s="152"/>
      <c r="AN68" s="152"/>
      <c r="AO68" s="152"/>
      <c r="AP68" s="152"/>
      <c r="AQ68" s="152"/>
      <c r="AR68" s="152"/>
      <c r="AS68" s="152"/>
      <c r="AT68" s="152"/>
      <c r="AU68" s="152"/>
      <c r="AV68" s="152"/>
      <c r="AW68" s="152"/>
      <c r="AX68" s="152"/>
      <c r="AY68" s="152"/>
      <c r="AZ68" s="152"/>
      <c r="BA68" s="152"/>
      <c r="BB68" s="152"/>
      <c r="BC68" s="152"/>
      <c r="BD68" s="152"/>
      <c r="BE68" s="152"/>
      <c r="BF68" s="152"/>
      <c r="BG68" s="152"/>
      <c r="BH68" s="152"/>
      <c r="BI68" s="152"/>
      <c r="BJ68" s="152"/>
      <c r="BK68" s="152"/>
      <c r="BL68" s="152"/>
      <c r="BM68" s="156"/>
      <c r="BN68" s="140"/>
      <c r="BO68" s="140"/>
      <c r="BP68" s="140"/>
      <c r="BQ68" s="140"/>
      <c r="BR68" s="140"/>
      <c r="BS68" s="140"/>
      <c r="BT68" s="140"/>
    </row>
    <row r="69" spans="2:72" s="4" customFormat="1" ht="16.5" thickBot="1" x14ac:dyDescent="0.3">
      <c r="B69" s="65"/>
      <c r="C69" s="69"/>
      <c r="D69" s="73">
        <v>2010</v>
      </c>
      <c r="E69" s="74">
        <v>2011</v>
      </c>
      <c r="F69" s="6">
        <v>2012</v>
      </c>
      <c r="G69" s="6">
        <v>2013</v>
      </c>
      <c r="H69" s="6">
        <v>2014</v>
      </c>
      <c r="I69" s="6">
        <v>2015</v>
      </c>
      <c r="J69" s="6">
        <v>2016</v>
      </c>
      <c r="K69" s="6">
        <v>2017</v>
      </c>
      <c r="L69" s="6">
        <v>2018</v>
      </c>
      <c r="M69" s="6">
        <v>2019</v>
      </c>
      <c r="N69" s="6">
        <v>2020</v>
      </c>
      <c r="O69" s="6">
        <v>2021</v>
      </c>
      <c r="P69" s="6">
        <v>2022</v>
      </c>
      <c r="Q69" s="6">
        <v>2023</v>
      </c>
      <c r="R69" s="6">
        <v>2024</v>
      </c>
      <c r="S69" s="6">
        <v>2025</v>
      </c>
      <c r="T69" s="6">
        <v>2026</v>
      </c>
      <c r="U69" s="6">
        <v>2027</v>
      </c>
      <c r="V69" s="6">
        <v>2028</v>
      </c>
      <c r="W69" s="6">
        <v>2029</v>
      </c>
      <c r="X69" s="6">
        <v>2030</v>
      </c>
      <c r="Y69" s="6">
        <v>2031</v>
      </c>
      <c r="Z69" s="6">
        <v>2032</v>
      </c>
      <c r="AA69" s="6">
        <v>2033</v>
      </c>
      <c r="AB69" s="6">
        <v>2034</v>
      </c>
      <c r="AC69" s="6">
        <v>2035</v>
      </c>
      <c r="AD69" s="6">
        <v>2036</v>
      </c>
      <c r="AE69" s="6">
        <v>2037</v>
      </c>
      <c r="AF69" s="6">
        <v>2038</v>
      </c>
      <c r="AG69" s="6">
        <v>2039</v>
      </c>
      <c r="AH69" s="6">
        <v>2040</v>
      </c>
      <c r="AI69" s="6">
        <v>2041</v>
      </c>
      <c r="AJ69" s="6">
        <v>2042</v>
      </c>
      <c r="AK69" s="6">
        <v>2043</v>
      </c>
      <c r="AL69" s="6">
        <v>2044</v>
      </c>
      <c r="AM69" s="6">
        <v>2045</v>
      </c>
      <c r="AN69" s="6">
        <v>2046</v>
      </c>
      <c r="AO69" s="6">
        <v>2047</v>
      </c>
      <c r="AP69" s="6">
        <v>2048</v>
      </c>
      <c r="AQ69" s="6">
        <v>2049</v>
      </c>
      <c r="AR69" s="6">
        <v>2050</v>
      </c>
      <c r="AS69" s="6">
        <v>2051</v>
      </c>
      <c r="AT69" s="6">
        <v>2052</v>
      </c>
      <c r="AU69" s="6">
        <v>2053</v>
      </c>
      <c r="AV69" s="6">
        <v>2054</v>
      </c>
      <c r="AW69" s="6">
        <v>2055</v>
      </c>
      <c r="AX69" s="6">
        <v>2056</v>
      </c>
      <c r="AY69" s="6">
        <v>2057</v>
      </c>
      <c r="AZ69" s="6">
        <v>2058</v>
      </c>
      <c r="BA69" s="6">
        <v>2059</v>
      </c>
      <c r="BB69" s="6">
        <v>2060</v>
      </c>
      <c r="BC69" s="6">
        <v>2061</v>
      </c>
      <c r="BD69" s="6">
        <v>2062</v>
      </c>
      <c r="BE69" s="6">
        <v>2063</v>
      </c>
      <c r="BF69" s="6">
        <v>2064</v>
      </c>
      <c r="BG69" s="6">
        <v>2065</v>
      </c>
      <c r="BH69" s="6">
        <v>2066</v>
      </c>
      <c r="BI69" s="6">
        <v>2067</v>
      </c>
      <c r="BJ69" s="6">
        <v>2068</v>
      </c>
      <c r="BK69" s="6">
        <v>2069</v>
      </c>
      <c r="BL69" s="85">
        <v>2070</v>
      </c>
      <c r="BM69" s="155"/>
      <c r="BN69" s="126"/>
      <c r="BO69" s="126"/>
      <c r="BP69" s="126"/>
      <c r="BQ69" s="126"/>
      <c r="BR69" s="126"/>
      <c r="BS69" s="126"/>
      <c r="BT69" s="126"/>
    </row>
    <row r="70" spans="2:72" s="4" customFormat="1" ht="47.25" x14ac:dyDescent="0.25">
      <c r="B70" s="65"/>
      <c r="C70" s="122" t="s">
        <v>46</v>
      </c>
      <c r="D70" s="123">
        <f>881.5*Transf2010</f>
        <v>922.81913650679633</v>
      </c>
      <c r="E70" s="124">
        <f>D70*(1+PARAMETRES!F$14)</f>
        <v>938.3994219157729</v>
      </c>
      <c r="F70" s="124">
        <f>E70*(1+PARAMETRES!G$14)</f>
        <v>936.89644845687133</v>
      </c>
      <c r="G70" s="124">
        <f>F70*(1+PARAMETRES!H$14)</f>
        <v>937.64644924209233</v>
      </c>
      <c r="H70" s="124">
        <f>G70*(1+PARAMETRES!I$14)</f>
        <v>941.64528511036735</v>
      </c>
      <c r="I70" s="124">
        <f>H70*(1+PARAMETRES!J$14)</f>
        <v>947.94512356612563</v>
      </c>
      <c r="J70" s="124">
        <f>I70*(1+PARAMETRES!K$14)</f>
        <v>955.7369984017048</v>
      </c>
      <c r="K70" s="124">
        <f>J70*(1+PARAMETRES!L$14)</f>
        <v>975.12098389640312</v>
      </c>
      <c r="L70" s="124">
        <f>K70*(1+PARAMETRES!M$14)</f>
        <v>990.08040482979618</v>
      </c>
      <c r="M70" s="124">
        <f>L70*(1+PARAMETRES!N$14)</f>
        <v>1006.0455130014984</v>
      </c>
      <c r="N70" s="124">
        <f>M70*(1+PARAMETRES!O$14)</f>
        <v>925.75539363018788</v>
      </c>
      <c r="O70" s="124">
        <f>N70*(1+PARAMETRES!P$14)</f>
        <v>987.09985632249732</v>
      </c>
      <c r="P70" s="124">
        <f>O70*(1+PARAMETRES!Q$14)</f>
        <v>1010.4538422123974</v>
      </c>
      <c r="Q70" s="124">
        <f>P70*(1+PARAMETRES!R$14)</f>
        <v>1022.4195130966177</v>
      </c>
      <c r="R70" s="124">
        <f>Q70*(1+PARAMETRES!S$14)</f>
        <v>1036.4396399342495</v>
      </c>
      <c r="S70" s="124">
        <f>R70*(1+PARAMETRES!T$14)</f>
        <v>1052.0415708506737</v>
      </c>
      <c r="T70" s="124">
        <f>S70*(1+PARAMETRES!U$14)</f>
        <v>1068.0202237455353</v>
      </c>
      <c r="U70" s="124">
        <f>T70*(1+PARAMETRES!V$14)</f>
        <v>1085.4398864843427</v>
      </c>
      <c r="V70" s="124">
        <f>U70*(1+PARAMETRES!W$14)</f>
        <v>1090.6981874347264</v>
      </c>
      <c r="W70" s="124">
        <f>V70*(1+PARAMETRES!X$14)</f>
        <v>1095.9869348754316</v>
      </c>
      <c r="X70" s="124">
        <f>W70*(1+PARAMETRES!Y$14)</f>
        <v>1101.8474427570327</v>
      </c>
      <c r="Y70" s="124">
        <f>X70*(1+PARAMETRES!Z$14)</f>
        <v>1108.1763301264584</v>
      </c>
      <c r="Z70" s="124">
        <f>Y70*(1+PARAMETRES!AA$14)</f>
        <v>1114.317616881644</v>
      </c>
      <c r="AA70" s="124">
        <f>Z70*(1+PARAMETRES!AB$14)</f>
        <v>1125.1669048317415</v>
      </c>
      <c r="AB70" s="124">
        <f>AA70*(1+PARAMETRES!AC$14)</f>
        <v>1136.5749828152052</v>
      </c>
      <c r="AC70" s="124">
        <f>AB70*(1+PARAMETRES!AD$14)</f>
        <v>1148.6746943842099</v>
      </c>
      <c r="AD70" s="124">
        <f>AC70*(1+PARAMETRES!AE$14)</f>
        <v>1160.4579172571648</v>
      </c>
      <c r="AE70" s="124">
        <f>AD70*(1+PARAMETRES!AF$14)</f>
        <v>1171.9169283615031</v>
      </c>
      <c r="AF70" s="124">
        <f>AE70*(1+PARAMETRES!AG$14)</f>
        <v>1183.6271042066801</v>
      </c>
      <c r="AG70" s="124">
        <f>AF70*(1+PARAMETRES!AH$14)</f>
        <v>1195.1206299304799</v>
      </c>
      <c r="AH70" s="124">
        <f>AG70*(1+PARAMETRES!AI$14)</f>
        <v>1205.788155281429</v>
      </c>
      <c r="AI70" s="124">
        <f>AH70*(1+PARAMETRES!AJ$14)</f>
        <v>1216.0797197486463</v>
      </c>
      <c r="AJ70" s="124">
        <f>AI70*(1+PARAMETRES!AK$14)</f>
        <v>1226.2196306326414</v>
      </c>
      <c r="AK70" s="124">
        <f>AJ70*(1+PARAMETRES!AL$14)</f>
        <v>1236.4390777868418</v>
      </c>
      <c r="AL70" s="124">
        <f>AK70*(1+PARAMETRES!AM$14)</f>
        <v>1246.9766077805923</v>
      </c>
      <c r="AM70" s="124">
        <f>AL70*(1+PARAMETRES!AN$14)</f>
        <v>1257.4559845073143</v>
      </c>
      <c r="AN70" s="124">
        <f>AM70*(1+PARAMETRES!AO$14)</f>
        <v>1267.1136030094494</v>
      </c>
      <c r="AO70" s="124">
        <f>AN70*(1+PARAMETRES!AP$14)</f>
        <v>1277.065203457315</v>
      </c>
      <c r="AP70" s="124">
        <f>AO70*(1+PARAMETRES!AQ$14)</f>
        <v>1287.4438725190366</v>
      </c>
      <c r="AQ70" s="124">
        <f>AP70*(1+PARAMETRES!AR$14)</f>
        <v>1298.5161400382549</v>
      </c>
      <c r="AR70" s="124">
        <f>AQ70*(1+PARAMETRES!AS$14)</f>
        <v>1309.2615132422377</v>
      </c>
      <c r="AS70" s="124">
        <f>AR70*(1+PARAMETRES!AT$14)</f>
        <v>1320.3273517537405</v>
      </c>
      <c r="AT70" s="124">
        <f>AS70*(1+PARAMETRES!AU$14)</f>
        <v>1332.1186377822787</v>
      </c>
      <c r="AU70" s="124">
        <f>AT70*(1+PARAMETRES!AV$14)</f>
        <v>1344.3855463872403</v>
      </c>
      <c r="AV70" s="124">
        <f>AU70*(1+PARAMETRES!AW$14)</f>
        <v>1357.4188438721499</v>
      </c>
      <c r="AW70" s="124">
        <f>AV70*(1+PARAMETRES!AX$14)</f>
        <v>1371.0944462925663</v>
      </c>
      <c r="AX70" s="124">
        <f>AW70*(1+PARAMETRES!AY$14)</f>
        <v>1384.4565935860353</v>
      </c>
      <c r="AY70" s="124">
        <f>AX70*(1+PARAMETRES!AZ$14)</f>
        <v>1398.4487686034565</v>
      </c>
      <c r="AZ70" s="124">
        <f>AY70*(1+PARAMETRES!BA$14)</f>
        <v>1412.789451867887</v>
      </c>
      <c r="BA70" s="124">
        <f>AZ70*(1+PARAMETRES!BB$14)</f>
        <v>1427.6072733328115</v>
      </c>
      <c r="BB70" s="124">
        <f>BA70*(1+PARAMETRES!BC$14)</f>
        <v>1442.4642795135844</v>
      </c>
      <c r="BC70" s="124">
        <f>BB70*(1+PARAMETRES!BD$14)</f>
        <v>1457.1923090576702</v>
      </c>
      <c r="BD70" s="124">
        <f>BC70*(1+PARAMETRES!BE$14)</f>
        <v>1472.2013244114939</v>
      </c>
      <c r="BE70" s="124">
        <f>BD70*(1+PARAMETRES!BF$14)</f>
        <v>1487.4778917371857</v>
      </c>
      <c r="BF70" s="124">
        <f>BE70*(1+PARAMETRES!BG$14)</f>
        <v>1502.562700379199</v>
      </c>
      <c r="BG70" s="124">
        <f>BF70*(1+PARAMETRES!BH$14)</f>
        <v>1517.1316961716825</v>
      </c>
      <c r="BH70" s="124">
        <f>BG70*(1+PARAMETRES!BI$14)</f>
        <v>1531.0022925038181</v>
      </c>
      <c r="BI70" s="124">
        <f>BH70*(1+PARAMETRES!BJ$14)</f>
        <v>1545.0635045286281</v>
      </c>
      <c r="BJ70" s="124">
        <f>BI70*(1+PARAMETRES!BK$14)</f>
        <v>1559.0058383710127</v>
      </c>
      <c r="BK70" s="124">
        <f>BJ70*(1+PARAMETRES!BL$14)</f>
        <v>1572.8250239103284</v>
      </c>
      <c r="BL70" s="124">
        <f>BK70*(1+PARAMETRES!BM$14)</f>
        <v>1586.050766431769</v>
      </c>
      <c r="BM70" s="156"/>
      <c r="BN70" s="140"/>
      <c r="BO70" s="140"/>
      <c r="BP70" s="140"/>
      <c r="BQ70" s="140"/>
      <c r="BR70" s="140"/>
      <c r="BS70" s="140"/>
      <c r="BT70" s="140"/>
    </row>
    <row r="71" spans="2:72" s="164" customFormat="1" ht="47.25" x14ac:dyDescent="0.25">
      <c r="C71" s="131" t="s">
        <v>47</v>
      </c>
      <c r="D71" s="170" t="s">
        <v>55</v>
      </c>
      <c r="E71" s="170" t="s">
        <v>55</v>
      </c>
      <c r="F71" s="170" t="s">
        <v>55</v>
      </c>
      <c r="G71" s="170" t="s">
        <v>55</v>
      </c>
      <c r="H71" s="170" t="s">
        <v>55</v>
      </c>
      <c r="I71" s="170" t="s">
        <v>55</v>
      </c>
      <c r="J71" s="170" t="s">
        <v>55</v>
      </c>
      <c r="K71" s="170" t="s">
        <v>55</v>
      </c>
      <c r="L71" s="170" t="s">
        <v>55</v>
      </c>
      <c r="M71" s="170" t="s">
        <v>55</v>
      </c>
      <c r="N71" s="170" t="s">
        <v>55</v>
      </c>
      <c r="O71" s="170" t="s">
        <v>55</v>
      </c>
      <c r="P71" s="170" t="s">
        <v>55</v>
      </c>
      <c r="Q71" s="170" t="s">
        <v>55</v>
      </c>
      <c r="R71" s="170" t="s">
        <v>55</v>
      </c>
      <c r="S71" s="170" t="s">
        <v>55</v>
      </c>
      <c r="T71" s="170" t="s">
        <v>55</v>
      </c>
      <c r="U71" s="170" t="s">
        <v>55</v>
      </c>
      <c r="V71" s="170" t="s">
        <v>55</v>
      </c>
      <c r="W71" s="170" t="s">
        <v>55</v>
      </c>
      <c r="X71" s="170" t="s">
        <v>55</v>
      </c>
      <c r="Y71" s="170" t="s">
        <v>55</v>
      </c>
      <c r="Z71" s="170" t="s">
        <v>55</v>
      </c>
      <c r="AA71" s="170" t="s">
        <v>55</v>
      </c>
      <c r="AB71" s="170" t="s">
        <v>55</v>
      </c>
      <c r="AC71" s="170" t="s">
        <v>55</v>
      </c>
      <c r="AD71" s="170" t="s">
        <v>55</v>
      </c>
      <c r="AE71" s="170" t="s">
        <v>55</v>
      </c>
      <c r="AF71" s="170" t="s">
        <v>55</v>
      </c>
      <c r="AG71" s="170" t="s">
        <v>55</v>
      </c>
      <c r="AH71" s="170" t="s">
        <v>55</v>
      </c>
      <c r="AI71" s="170" t="s">
        <v>55</v>
      </c>
      <c r="AJ71" s="170" t="s">
        <v>55</v>
      </c>
      <c r="AK71" s="170" t="s">
        <v>55</v>
      </c>
      <c r="AL71" s="170" t="s">
        <v>55</v>
      </c>
      <c r="AM71" s="170" t="s">
        <v>55</v>
      </c>
      <c r="AN71" s="170" t="s">
        <v>55</v>
      </c>
      <c r="AO71" s="170" t="s">
        <v>55</v>
      </c>
      <c r="AP71" s="170" t="s">
        <v>55</v>
      </c>
      <c r="AQ71" s="170" t="s">
        <v>55</v>
      </c>
      <c r="AR71" s="170" t="s">
        <v>55</v>
      </c>
      <c r="AS71" s="170" t="s">
        <v>55</v>
      </c>
      <c r="AT71" s="170" t="s">
        <v>55</v>
      </c>
      <c r="AU71" s="170" t="s">
        <v>55</v>
      </c>
      <c r="AV71" s="170" t="s">
        <v>55</v>
      </c>
      <c r="AW71" s="170" t="s">
        <v>55</v>
      </c>
      <c r="AX71" s="170" t="s">
        <v>55</v>
      </c>
      <c r="AY71" s="170" t="s">
        <v>55</v>
      </c>
      <c r="AZ71" s="170" t="s">
        <v>55</v>
      </c>
      <c r="BA71" s="170" t="s">
        <v>55</v>
      </c>
      <c r="BB71" s="170" t="s">
        <v>55</v>
      </c>
      <c r="BC71" s="170" t="s">
        <v>55</v>
      </c>
      <c r="BD71" s="170" t="s">
        <v>55</v>
      </c>
      <c r="BE71" s="170" t="s">
        <v>55</v>
      </c>
      <c r="BF71" s="170" t="s">
        <v>55</v>
      </c>
      <c r="BG71" s="170" t="s">
        <v>55</v>
      </c>
      <c r="BH71" s="170" t="s">
        <v>55</v>
      </c>
      <c r="BI71" s="170" t="s">
        <v>55</v>
      </c>
      <c r="BJ71" s="170" t="s">
        <v>55</v>
      </c>
      <c r="BK71" s="170" t="s">
        <v>55</v>
      </c>
      <c r="BL71" s="171" t="s">
        <v>55</v>
      </c>
      <c r="BM71" s="168"/>
      <c r="BN71" s="169"/>
      <c r="BO71" s="169"/>
      <c r="BP71" s="169"/>
      <c r="BQ71" s="169"/>
      <c r="BR71" s="169"/>
      <c r="BS71" s="169"/>
      <c r="BT71" s="169"/>
    </row>
    <row r="72" spans="2:72" s="4" customFormat="1" ht="31.5" x14ac:dyDescent="0.25">
      <c r="B72" s="65"/>
      <c r="C72" s="131" t="s">
        <v>48</v>
      </c>
      <c r="D72" s="120">
        <f>750.5*Transf2010</f>
        <v>785.67868627152654</v>
      </c>
      <c r="E72" s="125">
        <f>D72*(1+PARAMETRES!F$14)</f>
        <v>798.94358042857345</v>
      </c>
      <c r="F72" s="125">
        <f>E72*(1+PARAMETRES!G$14)</f>
        <v>797.66396434132946</v>
      </c>
      <c r="G72" s="125">
        <f>F72*(1+PARAMETRES!H$14)</f>
        <v>798.30250726737415</v>
      </c>
      <c r="H72" s="125">
        <f>G72*(1+PARAMETRES!I$14)</f>
        <v>801.70707484439106</v>
      </c>
      <c r="I72" s="125">
        <f>H72*(1+PARAMETRES!J$14)</f>
        <v>807.07069227042234</v>
      </c>
      <c r="J72" s="125">
        <f>I72*(1+PARAMETRES!K$14)</f>
        <v>813.70461406747529</v>
      </c>
      <c r="K72" s="125">
        <f>J72*(1+PARAMETRES!L$14)</f>
        <v>830.20793921072107</v>
      </c>
      <c r="L72" s="125">
        <f>K72*(1+PARAMETRES!M$14)</f>
        <v>842.94423576263432</v>
      </c>
      <c r="M72" s="125">
        <f>L72*(1+PARAMETRES!N$14)</f>
        <v>856.53676404722034</v>
      </c>
      <c r="N72" s="125">
        <f>M72*(1+PARAMETRES!O$14)</f>
        <v>788.17858527448232</v>
      </c>
      <c r="O72" s="125">
        <f>N72*(1+PARAMETRES!P$14)</f>
        <v>840.40662753265383</v>
      </c>
      <c r="P72" s="125">
        <f>O72*(1+PARAMETRES!Q$14)</f>
        <v>860.28997002881943</v>
      </c>
      <c r="Q72" s="125">
        <f>P72*(1+PARAMETRES!R$14)</f>
        <v>870.47741869428444</v>
      </c>
      <c r="R72" s="125">
        <f>Q72*(1+PARAMETRES!S$14)</f>
        <v>882.41400994969308</v>
      </c>
      <c r="S72" s="125">
        <f>R72*(1+PARAMETRES!T$14)</f>
        <v>895.69733286832763</v>
      </c>
      <c r="T72" s="125">
        <f>S72*(1+PARAMETRES!U$14)</f>
        <v>909.30139299038512</v>
      </c>
      <c r="U72" s="125">
        <f>T72*(1+PARAMETRES!V$14)</f>
        <v>924.1323140175831</v>
      </c>
      <c r="V72" s="125">
        <f>U72*(1+PARAMETRES!W$14)</f>
        <v>928.60917716365577</v>
      </c>
      <c r="W72" s="125">
        <f>V72*(1+PARAMETRES!X$14)</f>
        <v>933.11196213727953</v>
      </c>
      <c r="X72" s="125">
        <f>W72*(1+PARAMETRES!Y$14)</f>
        <v>938.10153804782021</v>
      </c>
      <c r="Y72" s="125">
        <f>X72*(1+PARAMETRES!Z$14)</f>
        <v>943.48988741906703</v>
      </c>
      <c r="Z72" s="125">
        <f>Y72*(1+PARAMETRES!AA$14)</f>
        <v>948.71851556400941</v>
      </c>
      <c r="AA72" s="125">
        <f>Z72*(1+PARAMETRES!AB$14)</f>
        <v>957.95548732413204</v>
      </c>
      <c r="AB72" s="125">
        <f>AA72*(1+PARAMETRES!AC$14)</f>
        <v>967.66820715009862</v>
      </c>
      <c r="AC72" s="125">
        <f>AB72*(1+PARAMETRES!AD$14)</f>
        <v>977.96977667084514</v>
      </c>
      <c r="AD72" s="125">
        <f>AC72*(1+PARAMETRES!AE$14)</f>
        <v>988.00189098298654</v>
      </c>
      <c r="AE72" s="125">
        <f>AD72*(1+PARAMETRES!AF$14)</f>
        <v>997.75797474226715</v>
      </c>
      <c r="AF72" s="125">
        <f>AE72*(1+PARAMETRES!AG$14)</f>
        <v>1007.7278975690457</v>
      </c>
      <c r="AG72" s="125">
        <f>AF72*(1+PARAMETRES!AH$14)</f>
        <v>1017.5133667190306</v>
      </c>
      <c r="AH72" s="125">
        <f>AG72*(1+PARAMETRES!AI$14)</f>
        <v>1026.5955876786304</v>
      </c>
      <c r="AI72" s="125">
        <f>AH72*(1+PARAMETRES!AJ$14)</f>
        <v>1035.3577194229827</v>
      </c>
      <c r="AJ72" s="125">
        <f>AI72*(1+PARAMETRES!AK$14)</f>
        <v>1043.990734872147</v>
      </c>
      <c r="AK72" s="125">
        <f>AJ72*(1+PARAMETRES!AL$14)</f>
        <v>1052.6914666806863</v>
      </c>
      <c r="AL72" s="125">
        <f>AK72*(1+PARAMETRES!AM$14)</f>
        <v>1061.6630109351499</v>
      </c>
      <c r="AM72" s="125">
        <f>AL72*(1+PARAMETRES!AN$14)</f>
        <v>1070.5850440984</v>
      </c>
      <c r="AN72" s="125">
        <f>AM72*(1+PARAMETRES!AO$14)</f>
        <v>1078.8074407925037</v>
      </c>
      <c r="AO72" s="125">
        <f>AN72*(1+PARAMETRES!AP$14)</f>
        <v>1087.2801306803347</v>
      </c>
      <c r="AP72" s="125">
        <f>AO72*(1+PARAMETRES!AQ$14)</f>
        <v>1096.11642237724</v>
      </c>
      <c r="AQ72" s="125">
        <f>AP72*(1+PARAMETRES!AR$14)</f>
        <v>1105.5432366406244</v>
      </c>
      <c r="AR72" s="125">
        <f>AQ72*(1+PARAMETRES!AS$14)</f>
        <v>1114.6917364586495</v>
      </c>
      <c r="AS72" s="125">
        <f>AR72*(1+PARAMETRES!AT$14)</f>
        <v>1124.1130771312335</v>
      </c>
      <c r="AT72" s="125">
        <f>AS72*(1+PARAMETRES!AU$14)</f>
        <v>1134.1520563308002</v>
      </c>
      <c r="AU72" s="125">
        <f>AT72*(1+PARAMETRES!AV$14)</f>
        <v>1144.5959756819332</v>
      </c>
      <c r="AV72" s="125">
        <f>AU72*(1+PARAMETRES!AW$14)</f>
        <v>1155.692390613782</v>
      </c>
      <c r="AW72" s="125">
        <f>AV72*(1+PARAMETRES!AX$14)</f>
        <v>1167.3356573370068</v>
      </c>
      <c r="AX72" s="125">
        <f>AW72*(1+PARAMETRES!AY$14)</f>
        <v>1178.7120516010434</v>
      </c>
      <c r="AY72" s="125">
        <f>AX72*(1+PARAMETRES!AZ$14)</f>
        <v>1190.6248449652801</v>
      </c>
      <c r="AZ72" s="125">
        <f>AY72*(1+PARAMETRES!BA$14)</f>
        <v>1202.834354653261</v>
      </c>
      <c r="BA72" s="125">
        <f>AZ72*(1+PARAMETRES!BB$14)</f>
        <v>1215.4500948794957</v>
      </c>
      <c r="BB72" s="125">
        <f>BA72*(1+PARAMETRES!BC$14)</f>
        <v>1228.0991965682877</v>
      </c>
      <c r="BC72" s="125">
        <f>BB72*(1+PARAMETRES!BD$14)</f>
        <v>1240.6384888800703</v>
      </c>
      <c r="BD72" s="125">
        <f>BC72*(1+PARAMETRES!BE$14)</f>
        <v>1253.4170096095595</v>
      </c>
      <c r="BE72" s="125">
        <f>BD72*(1+PARAMETRES!BF$14)</f>
        <v>1266.4233213258744</v>
      </c>
      <c r="BF72" s="125">
        <f>BE72*(1+PARAMETRES!BG$14)</f>
        <v>1279.2663716784903</v>
      </c>
      <c r="BG72" s="125">
        <f>BF72*(1+PARAMETRES!BH$14)</f>
        <v>1291.670264295914</v>
      </c>
      <c r="BH72" s="125">
        <f>BG72*(1+PARAMETRES!BI$14)</f>
        <v>1303.4795468225932</v>
      </c>
      <c r="BI72" s="125">
        <f>BH72*(1+PARAMETRES!BJ$14)</f>
        <v>1315.4511175822299</v>
      </c>
      <c r="BJ72" s="125">
        <f>BI72*(1+PARAMETRES!BK$14)</f>
        <v>1327.3214766845665</v>
      </c>
      <c r="BK72" s="125">
        <f>BJ72*(1+PARAMETRES!BL$14)</f>
        <v>1339.0869885929685</v>
      </c>
      <c r="BL72" s="125">
        <f>BK72*(1+PARAMETRES!BM$14)</f>
        <v>1350.3472492422495</v>
      </c>
      <c r="BM72" s="156"/>
      <c r="BN72" s="140"/>
      <c r="BO72" s="140"/>
      <c r="BP72" s="140"/>
      <c r="BQ72" s="140"/>
      <c r="BR72" s="140"/>
      <c r="BS72" s="140"/>
      <c r="BT72" s="140"/>
    </row>
    <row r="73" spans="2:72" s="164" customFormat="1" ht="16.5" thickBot="1" x14ac:dyDescent="0.3">
      <c r="C73" s="121" t="s">
        <v>49</v>
      </c>
      <c r="D73" s="166" t="s">
        <v>55</v>
      </c>
      <c r="E73" s="166" t="s">
        <v>55</v>
      </c>
      <c r="F73" s="166" t="s">
        <v>55</v>
      </c>
      <c r="G73" s="166" t="s">
        <v>55</v>
      </c>
      <c r="H73" s="166" t="s">
        <v>55</v>
      </c>
      <c r="I73" s="166" t="s">
        <v>55</v>
      </c>
      <c r="J73" s="166" t="s">
        <v>55</v>
      </c>
      <c r="K73" s="166" t="s">
        <v>55</v>
      </c>
      <c r="L73" s="166" t="s">
        <v>55</v>
      </c>
      <c r="M73" s="166" t="s">
        <v>55</v>
      </c>
      <c r="N73" s="166" t="s">
        <v>55</v>
      </c>
      <c r="O73" s="166" t="s">
        <v>55</v>
      </c>
      <c r="P73" s="166" t="s">
        <v>55</v>
      </c>
      <c r="Q73" s="166" t="s">
        <v>55</v>
      </c>
      <c r="R73" s="166" t="s">
        <v>55</v>
      </c>
      <c r="S73" s="166" t="s">
        <v>55</v>
      </c>
      <c r="T73" s="166" t="s">
        <v>55</v>
      </c>
      <c r="U73" s="166" t="s">
        <v>55</v>
      </c>
      <c r="V73" s="166" t="s">
        <v>55</v>
      </c>
      <c r="W73" s="166" t="s">
        <v>55</v>
      </c>
      <c r="X73" s="166" t="s">
        <v>55</v>
      </c>
      <c r="Y73" s="166" t="s">
        <v>55</v>
      </c>
      <c r="Z73" s="166" t="s">
        <v>55</v>
      </c>
      <c r="AA73" s="166" t="s">
        <v>55</v>
      </c>
      <c r="AB73" s="166" t="s">
        <v>55</v>
      </c>
      <c r="AC73" s="166" t="s">
        <v>55</v>
      </c>
      <c r="AD73" s="166" t="s">
        <v>55</v>
      </c>
      <c r="AE73" s="166" t="s">
        <v>55</v>
      </c>
      <c r="AF73" s="166" t="s">
        <v>55</v>
      </c>
      <c r="AG73" s="166" t="s">
        <v>55</v>
      </c>
      <c r="AH73" s="166" t="s">
        <v>55</v>
      </c>
      <c r="AI73" s="166" t="s">
        <v>55</v>
      </c>
      <c r="AJ73" s="166" t="s">
        <v>55</v>
      </c>
      <c r="AK73" s="166" t="s">
        <v>55</v>
      </c>
      <c r="AL73" s="166" t="s">
        <v>55</v>
      </c>
      <c r="AM73" s="166" t="s">
        <v>55</v>
      </c>
      <c r="AN73" s="166" t="s">
        <v>55</v>
      </c>
      <c r="AO73" s="166" t="s">
        <v>55</v>
      </c>
      <c r="AP73" s="166" t="s">
        <v>55</v>
      </c>
      <c r="AQ73" s="166" t="s">
        <v>55</v>
      </c>
      <c r="AR73" s="166" t="s">
        <v>55</v>
      </c>
      <c r="AS73" s="166" t="s">
        <v>55</v>
      </c>
      <c r="AT73" s="166" t="s">
        <v>55</v>
      </c>
      <c r="AU73" s="166" t="s">
        <v>55</v>
      </c>
      <c r="AV73" s="166" t="s">
        <v>55</v>
      </c>
      <c r="AW73" s="166" t="s">
        <v>55</v>
      </c>
      <c r="AX73" s="166" t="s">
        <v>55</v>
      </c>
      <c r="AY73" s="166" t="s">
        <v>55</v>
      </c>
      <c r="AZ73" s="166" t="s">
        <v>55</v>
      </c>
      <c r="BA73" s="166" t="s">
        <v>55</v>
      </c>
      <c r="BB73" s="166" t="s">
        <v>55</v>
      </c>
      <c r="BC73" s="166" t="s">
        <v>55</v>
      </c>
      <c r="BD73" s="166" t="s">
        <v>55</v>
      </c>
      <c r="BE73" s="166" t="s">
        <v>55</v>
      </c>
      <c r="BF73" s="166" t="s">
        <v>55</v>
      </c>
      <c r="BG73" s="166" t="s">
        <v>55</v>
      </c>
      <c r="BH73" s="166" t="s">
        <v>55</v>
      </c>
      <c r="BI73" s="166" t="s">
        <v>55</v>
      </c>
      <c r="BJ73" s="166" t="s">
        <v>55</v>
      </c>
      <c r="BK73" s="166" t="s">
        <v>55</v>
      </c>
      <c r="BL73" s="167" t="s">
        <v>55</v>
      </c>
      <c r="BM73" s="168"/>
      <c r="BN73" s="169"/>
      <c r="BO73" s="169"/>
      <c r="BP73" s="169"/>
      <c r="BQ73" s="169"/>
      <c r="BR73" s="169"/>
      <c r="BS73" s="169"/>
      <c r="BT73" s="169"/>
    </row>
    <row r="74" spans="2:72" s="65" customFormat="1" ht="24.95" customHeight="1" thickBot="1" x14ac:dyDescent="0.3">
      <c r="C74" s="569" t="s">
        <v>188</v>
      </c>
      <c r="D74" s="570"/>
      <c r="E74" s="570"/>
      <c r="F74" s="570"/>
      <c r="G74" s="570"/>
      <c r="H74" s="571"/>
      <c r="I74" s="148"/>
      <c r="J74" s="149"/>
      <c r="K74" s="150"/>
      <c r="L74" s="151"/>
      <c r="M74" s="152"/>
      <c r="N74" s="152"/>
      <c r="O74" s="152"/>
      <c r="P74" s="152"/>
      <c r="Q74" s="152"/>
      <c r="R74" s="152"/>
      <c r="S74" s="152"/>
      <c r="T74" s="152"/>
      <c r="U74" s="152"/>
      <c r="V74" s="152"/>
      <c r="W74" s="152"/>
      <c r="X74" s="152"/>
      <c r="Y74" s="152"/>
      <c r="Z74" s="152"/>
      <c r="AA74" s="152"/>
      <c r="AB74" s="152"/>
      <c r="AC74" s="152"/>
      <c r="AD74" s="152"/>
      <c r="AE74" s="152"/>
      <c r="AF74" s="152"/>
      <c r="AG74" s="152"/>
      <c r="AH74" s="152"/>
      <c r="AI74" s="152"/>
      <c r="AJ74" s="152"/>
      <c r="AK74" s="152"/>
      <c r="AL74" s="152"/>
      <c r="AM74" s="152"/>
      <c r="AN74" s="152"/>
      <c r="AO74" s="152"/>
      <c r="AP74" s="152"/>
      <c r="AQ74" s="152"/>
      <c r="AR74" s="152"/>
      <c r="AS74" s="152"/>
      <c r="AT74" s="152"/>
      <c r="AU74" s="152"/>
      <c r="AV74" s="152"/>
      <c r="AW74" s="152"/>
      <c r="AX74" s="152"/>
      <c r="AY74" s="152"/>
      <c r="AZ74" s="152"/>
      <c r="BA74" s="152"/>
      <c r="BB74" s="152"/>
      <c r="BC74" s="152"/>
      <c r="BD74" s="152"/>
      <c r="BE74" s="152"/>
      <c r="BF74" s="152"/>
      <c r="BG74" s="152"/>
      <c r="BH74" s="152"/>
      <c r="BI74" s="152"/>
      <c r="BJ74" s="152"/>
      <c r="BK74" s="152"/>
      <c r="BL74" s="152"/>
      <c r="BM74" s="156"/>
      <c r="BN74" s="140"/>
      <c r="BO74" s="140"/>
      <c r="BP74" s="140"/>
      <c r="BQ74" s="140"/>
      <c r="BR74" s="140"/>
      <c r="BS74" s="140"/>
      <c r="BT74" s="140"/>
    </row>
    <row r="75" spans="2:72" s="4" customFormat="1" ht="16.5" thickBot="1" x14ac:dyDescent="0.3">
      <c r="B75" s="65"/>
      <c r="C75" s="69"/>
      <c r="D75" s="73">
        <v>2010</v>
      </c>
      <c r="E75" s="74">
        <v>2011</v>
      </c>
      <c r="F75" s="6">
        <v>2012</v>
      </c>
      <c r="G75" s="6">
        <v>2013</v>
      </c>
      <c r="H75" s="6">
        <v>2014</v>
      </c>
      <c r="I75" s="6">
        <v>2015</v>
      </c>
      <c r="J75" s="6">
        <v>2016</v>
      </c>
      <c r="K75" s="6">
        <v>2017</v>
      </c>
      <c r="L75" s="6">
        <v>2018</v>
      </c>
      <c r="M75" s="6">
        <v>2019</v>
      </c>
      <c r="N75" s="6">
        <v>2020</v>
      </c>
      <c r="O75" s="6">
        <v>2021</v>
      </c>
      <c r="P75" s="6">
        <v>2022</v>
      </c>
      <c r="Q75" s="6">
        <v>2023</v>
      </c>
      <c r="R75" s="6">
        <v>2024</v>
      </c>
      <c r="S75" s="6">
        <v>2025</v>
      </c>
      <c r="T75" s="6">
        <v>2026</v>
      </c>
      <c r="U75" s="6">
        <v>2027</v>
      </c>
      <c r="V75" s="6">
        <v>2028</v>
      </c>
      <c r="W75" s="6">
        <v>2029</v>
      </c>
      <c r="X75" s="6">
        <v>2030</v>
      </c>
      <c r="Y75" s="6">
        <v>2031</v>
      </c>
      <c r="Z75" s="6">
        <v>2032</v>
      </c>
      <c r="AA75" s="6">
        <v>2033</v>
      </c>
      <c r="AB75" s="6">
        <v>2034</v>
      </c>
      <c r="AC75" s="6">
        <v>2035</v>
      </c>
      <c r="AD75" s="6">
        <v>2036</v>
      </c>
      <c r="AE75" s="6">
        <v>2037</v>
      </c>
      <c r="AF75" s="6">
        <v>2038</v>
      </c>
      <c r="AG75" s="6">
        <v>2039</v>
      </c>
      <c r="AH75" s="6">
        <v>2040</v>
      </c>
      <c r="AI75" s="6">
        <v>2041</v>
      </c>
      <c r="AJ75" s="6">
        <v>2042</v>
      </c>
      <c r="AK75" s="6">
        <v>2043</v>
      </c>
      <c r="AL75" s="6">
        <v>2044</v>
      </c>
      <c r="AM75" s="6">
        <v>2045</v>
      </c>
      <c r="AN75" s="6">
        <v>2046</v>
      </c>
      <c r="AO75" s="6">
        <v>2047</v>
      </c>
      <c r="AP75" s="6">
        <v>2048</v>
      </c>
      <c r="AQ75" s="6">
        <v>2049</v>
      </c>
      <c r="AR75" s="6">
        <v>2050</v>
      </c>
      <c r="AS75" s="6">
        <v>2051</v>
      </c>
      <c r="AT75" s="6">
        <v>2052</v>
      </c>
      <c r="AU75" s="6">
        <v>2053</v>
      </c>
      <c r="AV75" s="6">
        <v>2054</v>
      </c>
      <c r="AW75" s="6">
        <v>2055</v>
      </c>
      <c r="AX75" s="6">
        <v>2056</v>
      </c>
      <c r="AY75" s="6">
        <v>2057</v>
      </c>
      <c r="AZ75" s="6">
        <v>2058</v>
      </c>
      <c r="BA75" s="6">
        <v>2059</v>
      </c>
      <c r="BB75" s="6">
        <v>2060</v>
      </c>
      <c r="BC75" s="6">
        <v>2061</v>
      </c>
      <c r="BD75" s="6">
        <v>2062</v>
      </c>
      <c r="BE75" s="6">
        <v>2063</v>
      </c>
      <c r="BF75" s="6">
        <v>2064</v>
      </c>
      <c r="BG75" s="6">
        <v>2065</v>
      </c>
      <c r="BH75" s="6">
        <v>2066</v>
      </c>
      <c r="BI75" s="6">
        <v>2067</v>
      </c>
      <c r="BJ75" s="6">
        <v>2068</v>
      </c>
      <c r="BK75" s="6">
        <v>2069</v>
      </c>
      <c r="BL75" s="85">
        <v>2070</v>
      </c>
      <c r="BM75" s="155"/>
      <c r="BN75" s="126"/>
      <c r="BO75" s="126"/>
      <c r="BP75" s="126"/>
      <c r="BQ75" s="126"/>
      <c r="BR75" s="126"/>
      <c r="BS75" s="126"/>
      <c r="BT75" s="126"/>
    </row>
    <row r="76" spans="2:72" s="4" customFormat="1" ht="47.25" x14ac:dyDescent="0.25">
      <c r="B76" s="65"/>
      <c r="C76" s="122" t="s">
        <v>46</v>
      </c>
      <c r="D76" s="123">
        <f>293.8*Transf2010</f>
        <v>307.57148304673484</v>
      </c>
      <c r="E76" s="124">
        <f>D76*(1+PARAMETRES!F$14)</f>
        <v>312.7643223583143</v>
      </c>
      <c r="F76" s="124">
        <f>E76*(1+PARAMETRES!G$14)</f>
        <v>312.26338803928394</v>
      </c>
      <c r="G76" s="124">
        <f>F76*(1+PARAMETRES!H$14)</f>
        <v>312.51335994024589</v>
      </c>
      <c r="H76" s="124">
        <f>G76*(1+PARAMETRES!I$14)</f>
        <v>313.84615401636523</v>
      </c>
      <c r="I76" s="124">
        <f>H76*(1+PARAMETRES!J$14)</f>
        <v>315.94586194410402</v>
      </c>
      <c r="J76" s="124">
        <f>I76*(1+PARAMETRES!K$14)</f>
        <v>318.54285891142467</v>
      </c>
      <c r="K76" s="124">
        <f>J76*(1+PARAMETRES!L$14)</f>
        <v>325.00345441720162</v>
      </c>
      <c r="L76" s="124">
        <f>K76*(1+PARAMETRES!M$14)</f>
        <v>329.98936238116181</v>
      </c>
      <c r="M76" s="124">
        <f>L76*(1+PARAMETRES!N$14)</f>
        <v>335.31046139516764</v>
      </c>
      <c r="N76" s="124">
        <f>M76*(1+PARAMETRES!O$14)</f>
        <v>308.55012438859814</v>
      </c>
      <c r="O76" s="124">
        <f>N76*(1+PARAMETRES!P$14)</f>
        <v>328.99595891951191</v>
      </c>
      <c r="P76" s="124">
        <f>O76*(1+PARAMETRES!Q$14)</f>
        <v>336.77973776744454</v>
      </c>
      <c r="Q76" s="124">
        <f>P76*(1+PARAMETRES!R$14)</f>
        <v>340.76784225500433</v>
      </c>
      <c r="R76" s="124">
        <f>Q76*(1+PARAMETRES!S$14)</f>
        <v>345.44068770582254</v>
      </c>
      <c r="S76" s="124">
        <f>R76*(1+PARAMETRES!T$14)</f>
        <v>350.64074136804084</v>
      </c>
      <c r="T76" s="124">
        <f>S76*(1+PARAMETRES!U$14)</f>
        <v>355.96635477758178</v>
      </c>
      <c r="U76" s="124">
        <f>T76*(1+PARAMETRES!V$14)</f>
        <v>361.77225031094724</v>
      </c>
      <c r="V76" s="124">
        <f>U76*(1+PARAMETRES!W$14)</f>
        <v>363.52481845527257</v>
      </c>
      <c r="W76" s="124">
        <f>V76*(1+PARAMETRES!X$14)</f>
        <v>365.28753427839138</v>
      </c>
      <c r="X76" s="124">
        <f>W76*(1+PARAMETRES!Y$14)</f>
        <v>367.24081529440315</v>
      </c>
      <c r="Y76" s="124">
        <f>X76*(1+PARAMETRES!Z$14)</f>
        <v>369.35020509489925</v>
      </c>
      <c r="Z76" s="124">
        <f>Y76*(1+PARAMETRES!AA$14)</f>
        <v>371.39706845130706</v>
      </c>
      <c r="AA76" s="124">
        <f>Z76*(1+PARAMETRES!AB$14)</f>
        <v>375.01308750943372</v>
      </c>
      <c r="AB76" s="124">
        <f>AA76*(1+PARAMETRES!AC$14)</f>
        <v>378.81534878174415</v>
      </c>
      <c r="AC76" s="124">
        <f>AB76*(1+PARAMETRES!AD$14)</f>
        <v>382.84812842890648</v>
      </c>
      <c r="AD76" s="124">
        <f>AC76*(1+PARAMETRES!AE$14)</f>
        <v>386.77542381186072</v>
      </c>
      <c r="AE76" s="124">
        <f>AD76*(1+PARAMETRES!AF$14)</f>
        <v>390.59466086512742</v>
      </c>
      <c r="AF76" s="124">
        <f>AE76*(1+PARAMETRES!AG$14)</f>
        <v>394.49761000104689</v>
      </c>
      <c r="AG76" s="124">
        <f>AF76*(1+PARAMETRES!AH$14)</f>
        <v>398.32835062232016</v>
      </c>
      <c r="AH76" s="124">
        <f>AG76*(1+PARAMETRES!AI$14)</f>
        <v>401.88378902062851</v>
      </c>
      <c r="AI76" s="124">
        <f>AH76*(1+PARAMETRES!AJ$14)</f>
        <v>405.31392134106915</v>
      </c>
      <c r="AJ76" s="124">
        <f>AI76*(1+PARAMETRES!AK$14)</f>
        <v>408.6935082017813</v>
      </c>
      <c r="AK76" s="124">
        <f>AJ76*(1+PARAMETRES!AL$14)</f>
        <v>412.09960414495106</v>
      </c>
      <c r="AL76" s="124">
        <f>AK76*(1+PARAMETRES!AM$14)</f>
        <v>415.61171567321412</v>
      </c>
      <c r="AM76" s="124">
        <f>AL76*(1+PARAMETRES!AN$14)</f>
        <v>419.10444497816127</v>
      </c>
      <c r="AN76" s="124">
        <f>AM76*(1+PARAMETRES!AO$14)</f>
        <v>422.32328594915089</v>
      </c>
      <c r="AO76" s="124">
        <f>AN76*(1+PARAMETRES!AP$14)</f>
        <v>425.64010978531979</v>
      </c>
      <c r="AP76" s="124">
        <f>AO76*(1+PARAMETRES!AQ$14)</f>
        <v>429.09927367679325</v>
      </c>
      <c r="AQ76" s="124">
        <f>AP76*(1+PARAMETRES!AR$14)</f>
        <v>432.78961082613677</v>
      </c>
      <c r="AR76" s="124">
        <f>AQ76*(1+PARAMETRES!AS$14)</f>
        <v>436.37099556502517</v>
      </c>
      <c r="AS76" s="124">
        <f>AR76*(1+PARAMETRES!AT$14)</f>
        <v>440.05918995490549</v>
      </c>
      <c r="AT76" s="124">
        <f>AS76*(1+PARAMETRES!AU$14)</f>
        <v>443.98917275148472</v>
      </c>
      <c r="AU76" s="124">
        <f>AT76*(1+PARAMETRES!AV$14)</f>
        <v>448.07767842152185</v>
      </c>
      <c r="AV76" s="124">
        <f>AU76*(1+PARAMETRES!AW$14)</f>
        <v>452.42161807105839</v>
      </c>
      <c r="AW76" s="124">
        <f>AV76*(1+PARAMETRES!AX$14)</f>
        <v>456.97963507743202</v>
      </c>
      <c r="AX76" s="124">
        <f>AW76*(1+PARAMETRES!AY$14)</f>
        <v>461.43317889458592</v>
      </c>
      <c r="AY76" s="124">
        <f>AX76*(1+PARAMETRES!AZ$14)</f>
        <v>466.09670812897997</v>
      </c>
      <c r="AZ76" s="124">
        <f>AY76*(1+PARAMETRES!BA$14)</f>
        <v>470.87639360043738</v>
      </c>
      <c r="BA76" s="124">
        <f>AZ76*(1+PARAMETRES!BB$14)</f>
        <v>475.81510709606397</v>
      </c>
      <c r="BB76" s="124">
        <f>BA76*(1+PARAMETRES!BC$14)</f>
        <v>480.76688068189617</v>
      </c>
      <c r="BC76" s="124">
        <f>BB76*(1+PARAMETRES!BD$14)</f>
        <v>485.67566693266463</v>
      </c>
      <c r="BD76" s="124">
        <f>BC76*(1+PARAMETRES!BE$14)</f>
        <v>490.67810449472182</v>
      </c>
      <c r="BE76" s="124">
        <f>BD76*(1+PARAMETRES!BF$14)</f>
        <v>495.76971593010268</v>
      </c>
      <c r="BF76" s="124">
        <f>BE76*(1+PARAMETRES!BG$14)</f>
        <v>500.79741505548384</v>
      </c>
      <c r="BG76" s="124">
        <f>BF76*(1+PARAMETRES!BH$14)</f>
        <v>505.65319606947327</v>
      </c>
      <c r="BH76" s="124">
        <f>BG76*(1+PARAMETRES!BI$14)</f>
        <v>510.2762036728555</v>
      </c>
      <c r="BI76" s="124">
        <f>BH76*(1+PARAMETRES!BJ$14)</f>
        <v>514.96274263245743</v>
      </c>
      <c r="BJ76" s="124">
        <f>BI76*(1+PARAMETRES!BK$14)</f>
        <v>519.60966002655005</v>
      </c>
      <c r="BK76" s="124">
        <f>BJ76*(1+PARAMETRES!BL$14)</f>
        <v>524.21553264305703</v>
      </c>
      <c r="BL76" s="124">
        <f>BK76*(1+PARAMETRES!BM$14)</f>
        <v>528.6236133609234</v>
      </c>
      <c r="BM76" s="157"/>
      <c r="BN76" s="141"/>
      <c r="BO76" s="141"/>
      <c r="BP76" s="141"/>
      <c r="BQ76" s="141"/>
      <c r="BR76" s="141"/>
      <c r="BS76" s="141"/>
      <c r="BT76" s="141"/>
    </row>
    <row r="77" spans="2:72" s="164" customFormat="1" ht="47.25" x14ac:dyDescent="0.25">
      <c r="C77" s="131" t="s">
        <v>47</v>
      </c>
      <c r="D77" s="170" t="s">
        <v>55</v>
      </c>
      <c r="E77" s="170" t="s">
        <v>55</v>
      </c>
      <c r="F77" s="170" t="s">
        <v>55</v>
      </c>
      <c r="G77" s="170" t="s">
        <v>55</v>
      </c>
      <c r="H77" s="170" t="s">
        <v>55</v>
      </c>
      <c r="I77" s="170" t="s">
        <v>55</v>
      </c>
      <c r="J77" s="170" t="s">
        <v>55</v>
      </c>
      <c r="K77" s="170" t="s">
        <v>55</v>
      </c>
      <c r="L77" s="170" t="s">
        <v>55</v>
      </c>
      <c r="M77" s="170" t="s">
        <v>55</v>
      </c>
      <c r="N77" s="170" t="s">
        <v>55</v>
      </c>
      <c r="O77" s="170" t="s">
        <v>55</v>
      </c>
      <c r="P77" s="170" t="s">
        <v>55</v>
      </c>
      <c r="Q77" s="170" t="s">
        <v>55</v>
      </c>
      <c r="R77" s="170" t="s">
        <v>55</v>
      </c>
      <c r="S77" s="170" t="s">
        <v>55</v>
      </c>
      <c r="T77" s="170" t="s">
        <v>55</v>
      </c>
      <c r="U77" s="170" t="s">
        <v>55</v>
      </c>
      <c r="V77" s="170" t="s">
        <v>55</v>
      </c>
      <c r="W77" s="170" t="s">
        <v>55</v>
      </c>
      <c r="X77" s="170" t="s">
        <v>55</v>
      </c>
      <c r="Y77" s="170" t="s">
        <v>55</v>
      </c>
      <c r="Z77" s="170" t="s">
        <v>55</v>
      </c>
      <c r="AA77" s="170" t="s">
        <v>55</v>
      </c>
      <c r="AB77" s="170" t="s">
        <v>55</v>
      </c>
      <c r="AC77" s="170" t="s">
        <v>55</v>
      </c>
      <c r="AD77" s="170" t="s">
        <v>55</v>
      </c>
      <c r="AE77" s="170" t="s">
        <v>55</v>
      </c>
      <c r="AF77" s="170" t="s">
        <v>55</v>
      </c>
      <c r="AG77" s="170" t="s">
        <v>55</v>
      </c>
      <c r="AH77" s="170" t="s">
        <v>55</v>
      </c>
      <c r="AI77" s="170" t="s">
        <v>55</v>
      </c>
      <c r="AJ77" s="170" t="s">
        <v>55</v>
      </c>
      <c r="AK77" s="170" t="s">
        <v>55</v>
      </c>
      <c r="AL77" s="170" t="s">
        <v>55</v>
      </c>
      <c r="AM77" s="170" t="s">
        <v>55</v>
      </c>
      <c r="AN77" s="170" t="s">
        <v>55</v>
      </c>
      <c r="AO77" s="170" t="s">
        <v>55</v>
      </c>
      <c r="AP77" s="170" t="s">
        <v>55</v>
      </c>
      <c r="AQ77" s="170" t="s">
        <v>55</v>
      </c>
      <c r="AR77" s="170" t="s">
        <v>55</v>
      </c>
      <c r="AS77" s="170" t="s">
        <v>55</v>
      </c>
      <c r="AT77" s="170" t="s">
        <v>55</v>
      </c>
      <c r="AU77" s="170" t="s">
        <v>55</v>
      </c>
      <c r="AV77" s="170" t="s">
        <v>55</v>
      </c>
      <c r="AW77" s="170" t="s">
        <v>55</v>
      </c>
      <c r="AX77" s="170" t="s">
        <v>55</v>
      </c>
      <c r="AY77" s="170" t="s">
        <v>55</v>
      </c>
      <c r="AZ77" s="170" t="s">
        <v>55</v>
      </c>
      <c r="BA77" s="170" t="s">
        <v>55</v>
      </c>
      <c r="BB77" s="170" t="s">
        <v>55</v>
      </c>
      <c r="BC77" s="170" t="s">
        <v>55</v>
      </c>
      <c r="BD77" s="170" t="s">
        <v>55</v>
      </c>
      <c r="BE77" s="170" t="s">
        <v>55</v>
      </c>
      <c r="BF77" s="170" t="s">
        <v>55</v>
      </c>
      <c r="BG77" s="170" t="s">
        <v>55</v>
      </c>
      <c r="BH77" s="170" t="s">
        <v>55</v>
      </c>
      <c r="BI77" s="170" t="s">
        <v>55</v>
      </c>
      <c r="BJ77" s="170" t="s">
        <v>55</v>
      </c>
      <c r="BK77" s="170" t="s">
        <v>55</v>
      </c>
      <c r="BL77" s="170" t="s">
        <v>55</v>
      </c>
      <c r="BM77" s="168"/>
      <c r="BN77" s="169"/>
      <c r="BO77" s="169"/>
      <c r="BP77" s="169"/>
      <c r="BQ77" s="169"/>
      <c r="BR77" s="169"/>
      <c r="BS77" s="169"/>
      <c r="BT77" s="169"/>
    </row>
    <row r="78" spans="2:72" s="4" customFormat="1" ht="31.5" x14ac:dyDescent="0.25">
      <c r="B78" s="65"/>
      <c r="C78" s="131" t="s">
        <v>48</v>
      </c>
      <c r="D78" s="120">
        <f>250.2*Transf2010</f>
        <v>261.9277912127061</v>
      </c>
      <c r="E78" s="125">
        <f>D78*(1+PARAMETRES!F$14)</f>
        <v>266.35001175646778</v>
      </c>
      <c r="F78" s="125">
        <f>E78*(1+PARAMETRES!G$14)</f>
        <v>265.92341622678299</v>
      </c>
      <c r="G78" s="125">
        <f>F78*(1+PARAMETRES!H$14)</f>
        <v>266.13629222957633</v>
      </c>
      <c r="H78" s="125">
        <f>G78*(1+PARAMETRES!I$14)</f>
        <v>267.27129930188761</v>
      </c>
      <c r="I78" s="125">
        <f>H78*(1+PARAMETRES!J$14)</f>
        <v>269.05941000141195</v>
      </c>
      <c r="J78" s="125">
        <f>I78*(1+PARAMETRES!K$14)</f>
        <v>271.27101191163536</v>
      </c>
      <c r="K78" s="125">
        <f>J78*(1+PARAMETRES!L$14)</f>
        <v>276.77285328517308</v>
      </c>
      <c r="L78" s="125">
        <f>K78*(1+PARAMETRES!M$14)</f>
        <v>281.01885114964836</v>
      </c>
      <c r="M78" s="125">
        <f>L78*(1+PARAMETRES!N$14)</f>
        <v>285.55029762107193</v>
      </c>
      <c r="N78" s="125">
        <f>M78*(1+PARAMETRES!O$14)</f>
        <v>262.7612019129586</v>
      </c>
      <c r="O78" s="125">
        <f>N78*(1+PARAMETRES!P$14)</f>
        <v>280.17286903220514</v>
      </c>
      <c r="P78" s="125">
        <f>O78*(1+PARAMETRES!Q$14)</f>
        <v>286.80153297962772</v>
      </c>
      <c r="Q78" s="125">
        <f>P78*(1+PARAMETRES!R$14)</f>
        <v>290.19780167529638</v>
      </c>
      <c r="R78" s="125">
        <f>Q78*(1+PARAMETRES!S$14)</f>
        <v>294.17719558882504</v>
      </c>
      <c r="S78" s="125">
        <f>R78*(1+PARAMETRES!T$14)</f>
        <v>298.60555987162633</v>
      </c>
      <c r="T78" s="125">
        <f>S78*(1+PARAMETRES!U$14)</f>
        <v>303.14085080105843</v>
      </c>
      <c r="U78" s="125">
        <f>T78*(1+PARAMETRES!V$14)</f>
        <v>308.08514985636145</v>
      </c>
      <c r="V78" s="125">
        <f>U78*(1+PARAMETRES!W$14)</f>
        <v>309.57763641085495</v>
      </c>
      <c r="W78" s="125">
        <f>V78*(1+PARAMETRES!X$14)</f>
        <v>311.07876472584582</v>
      </c>
      <c r="X78" s="125">
        <f>W78*(1+PARAMETRES!Y$14)</f>
        <v>312.7421783072146</v>
      </c>
      <c r="Y78" s="125">
        <f>X78*(1+PARAMETRES!Z$14)</f>
        <v>314.53853408694272</v>
      </c>
      <c r="Z78" s="125">
        <f>Y78*(1+PARAMETRES!AA$14)</f>
        <v>316.28164236391086</v>
      </c>
      <c r="AA78" s="125">
        <f>Z78*(1+PARAMETRES!AB$14)</f>
        <v>319.36104320919094</v>
      </c>
      <c r="AB78" s="125">
        <f>AA78*(1+PARAMETRES!AC$14)</f>
        <v>322.59904787335728</v>
      </c>
      <c r="AC78" s="125">
        <f>AB78*(1+PARAMETRES!AD$14)</f>
        <v>326.03336192277874</v>
      </c>
      <c r="AD78" s="125">
        <f>AC78*(1+PARAMETRES!AE$14)</f>
        <v>329.37784560152329</v>
      </c>
      <c r="AE78" s="125">
        <f>AD78*(1+PARAMETRES!AF$14)</f>
        <v>332.63030683612959</v>
      </c>
      <c r="AF78" s="125">
        <f>AE78*(1+PARAMETRES!AG$14)</f>
        <v>335.95405725752869</v>
      </c>
      <c r="AG78" s="125">
        <f>AF78*(1+PARAMETRES!AH$14)</f>
        <v>339.21631492751703</v>
      </c>
      <c r="AH78" s="125">
        <f>AG78*(1+PARAMETRES!AI$14)</f>
        <v>342.24412529939161</v>
      </c>
      <c r="AI78" s="125">
        <f>AH78*(1+PARAMETRES!AJ$14)</f>
        <v>345.16522504947415</v>
      </c>
      <c r="AJ78" s="125">
        <f>AI78*(1+PARAMETRES!AK$14)</f>
        <v>348.04328029981514</v>
      </c>
      <c r="AK78" s="125">
        <f>AJ78*(1+PARAMETRES!AL$14)</f>
        <v>350.94391067755873</v>
      </c>
      <c r="AL78" s="125">
        <f>AK78*(1+PARAMETRES!AM$14)</f>
        <v>353.93482389870036</v>
      </c>
      <c r="AM78" s="125">
        <f>AL78*(1+PARAMETRES!AN$14)</f>
        <v>356.90923122374386</v>
      </c>
      <c r="AN78" s="125">
        <f>AM78*(1+PARAMETRES!AO$14)</f>
        <v>359.65039531816728</v>
      </c>
      <c r="AO78" s="125">
        <f>AN78*(1+PARAMETRES!AP$14)</f>
        <v>362.47500159389722</v>
      </c>
      <c r="AP78" s="125">
        <f>AO78*(1+PARAMETRES!AQ$14)</f>
        <v>365.42082462196618</v>
      </c>
      <c r="AQ78" s="125">
        <f>AP78*(1+PARAMETRES!AR$14)</f>
        <v>368.56351473349019</v>
      </c>
      <c r="AR78" s="125">
        <f>AQ78*(1+PARAMETRES!AS$14)</f>
        <v>371.6134210019377</v>
      </c>
      <c r="AS78" s="125">
        <f>AR78*(1+PARAMETRES!AT$14)</f>
        <v>374.75428634008631</v>
      </c>
      <c r="AT78" s="125">
        <f>AS78*(1+PARAMETRES!AU$14)</f>
        <v>378.10105861954213</v>
      </c>
      <c r="AU78" s="125">
        <f>AT78*(1+PARAMETRES!AV$14)</f>
        <v>381.58282893486984</v>
      </c>
      <c r="AV78" s="125">
        <f>AU78*(1+PARAMETRES!AW$14)</f>
        <v>385.28212675758607</v>
      </c>
      <c r="AW78" s="125">
        <f>AV78*(1+PARAMETRES!AX$14)</f>
        <v>389.16373279909283</v>
      </c>
      <c r="AX78" s="125">
        <f>AW78*(1+PARAMETRES!AY$14)</f>
        <v>392.95636950110747</v>
      </c>
      <c r="AY78" s="125">
        <f>AX78*(1+PARAMETRES!AZ$14)</f>
        <v>396.92782972726604</v>
      </c>
      <c r="AZ78" s="125">
        <f>AY78*(1+PARAMETRES!BA$14)</f>
        <v>400.9982085732791</v>
      </c>
      <c r="BA78" s="125">
        <f>AZ78*(1+PARAMETRES!BB$14)</f>
        <v>405.20401564137228</v>
      </c>
      <c r="BB78" s="125">
        <f>BA78*(1+PARAMETRES!BC$14)</f>
        <v>409.42094467872835</v>
      </c>
      <c r="BC78" s="125">
        <f>BB78*(1+PARAMETRES!BD$14)</f>
        <v>413.60126571324935</v>
      </c>
      <c r="BD78" s="125">
        <f>BC78*(1+PARAMETRES!BE$14)</f>
        <v>417.86134017896313</v>
      </c>
      <c r="BE78" s="125">
        <f>BD78*(1+PARAMETRES!BF$14)</f>
        <v>422.19735509091782</v>
      </c>
      <c r="BF78" s="125">
        <f>BE78*(1+PARAMETRES!BG$14)</f>
        <v>426.4789422970797</v>
      </c>
      <c r="BG78" s="125">
        <f>BF78*(1+PARAMETRES!BH$14)</f>
        <v>430.61412408639268</v>
      </c>
      <c r="BH78" s="125">
        <f>BG78*(1+PARAMETRES!BI$14)</f>
        <v>434.55107610261535</v>
      </c>
      <c r="BI78" s="125">
        <f>BH78*(1+PARAMETRES!BJ$14)</f>
        <v>438.54213140449559</v>
      </c>
      <c r="BJ78" s="125">
        <f>BI78*(1+PARAMETRES!BK$14)</f>
        <v>442.4994449919767</v>
      </c>
      <c r="BK78" s="125">
        <f>BJ78*(1+PARAMETRES!BL$14)</f>
        <v>446.42180485804226</v>
      </c>
      <c r="BL78" s="125">
        <f>BK78*(1+PARAMETRES!BM$14)</f>
        <v>450.17572519708301</v>
      </c>
      <c r="BM78" s="157"/>
      <c r="BN78" s="141"/>
      <c r="BO78" s="141"/>
      <c r="BP78" s="141"/>
      <c r="BQ78" s="141"/>
      <c r="BR78" s="141"/>
      <c r="BS78" s="141"/>
      <c r="BT78" s="141"/>
    </row>
    <row r="79" spans="2:72" s="164" customFormat="1" ht="16.5" thickBot="1" x14ac:dyDescent="0.3">
      <c r="C79" s="121" t="s">
        <v>49</v>
      </c>
      <c r="D79" s="166" t="s">
        <v>55</v>
      </c>
      <c r="E79" s="166" t="s">
        <v>55</v>
      </c>
      <c r="F79" s="166" t="s">
        <v>55</v>
      </c>
      <c r="G79" s="166" t="s">
        <v>55</v>
      </c>
      <c r="H79" s="166" t="s">
        <v>55</v>
      </c>
      <c r="I79" s="166" t="s">
        <v>55</v>
      </c>
      <c r="J79" s="166" t="s">
        <v>55</v>
      </c>
      <c r="K79" s="166" t="s">
        <v>55</v>
      </c>
      <c r="L79" s="166" t="s">
        <v>55</v>
      </c>
      <c r="M79" s="166" t="s">
        <v>55</v>
      </c>
      <c r="N79" s="166" t="s">
        <v>55</v>
      </c>
      <c r="O79" s="166" t="s">
        <v>55</v>
      </c>
      <c r="P79" s="166" t="s">
        <v>55</v>
      </c>
      <c r="Q79" s="166" t="s">
        <v>55</v>
      </c>
      <c r="R79" s="166" t="s">
        <v>55</v>
      </c>
      <c r="S79" s="166" t="s">
        <v>55</v>
      </c>
      <c r="T79" s="166" t="s">
        <v>55</v>
      </c>
      <c r="U79" s="166" t="s">
        <v>55</v>
      </c>
      <c r="V79" s="166" t="s">
        <v>55</v>
      </c>
      <c r="W79" s="166" t="s">
        <v>55</v>
      </c>
      <c r="X79" s="166" t="s">
        <v>55</v>
      </c>
      <c r="Y79" s="166" t="s">
        <v>55</v>
      </c>
      <c r="Z79" s="166" t="s">
        <v>55</v>
      </c>
      <c r="AA79" s="166" t="s">
        <v>55</v>
      </c>
      <c r="AB79" s="166" t="s">
        <v>55</v>
      </c>
      <c r="AC79" s="166" t="s">
        <v>55</v>
      </c>
      <c r="AD79" s="166" t="s">
        <v>55</v>
      </c>
      <c r="AE79" s="166" t="s">
        <v>55</v>
      </c>
      <c r="AF79" s="166" t="s">
        <v>55</v>
      </c>
      <c r="AG79" s="166" t="s">
        <v>55</v>
      </c>
      <c r="AH79" s="166" t="s">
        <v>55</v>
      </c>
      <c r="AI79" s="166" t="s">
        <v>55</v>
      </c>
      <c r="AJ79" s="166" t="s">
        <v>55</v>
      </c>
      <c r="AK79" s="166" t="s">
        <v>55</v>
      </c>
      <c r="AL79" s="166" t="s">
        <v>55</v>
      </c>
      <c r="AM79" s="166" t="s">
        <v>55</v>
      </c>
      <c r="AN79" s="166" t="s">
        <v>55</v>
      </c>
      <c r="AO79" s="166" t="s">
        <v>55</v>
      </c>
      <c r="AP79" s="166" t="s">
        <v>55</v>
      </c>
      <c r="AQ79" s="166" t="s">
        <v>55</v>
      </c>
      <c r="AR79" s="166" t="s">
        <v>55</v>
      </c>
      <c r="AS79" s="166" t="s">
        <v>55</v>
      </c>
      <c r="AT79" s="166" t="s">
        <v>55</v>
      </c>
      <c r="AU79" s="166" t="s">
        <v>55</v>
      </c>
      <c r="AV79" s="166" t="s">
        <v>55</v>
      </c>
      <c r="AW79" s="166" t="s">
        <v>55</v>
      </c>
      <c r="AX79" s="166" t="s">
        <v>55</v>
      </c>
      <c r="AY79" s="166" t="s">
        <v>55</v>
      </c>
      <c r="AZ79" s="166" t="s">
        <v>55</v>
      </c>
      <c r="BA79" s="166" t="s">
        <v>55</v>
      </c>
      <c r="BB79" s="166" t="s">
        <v>55</v>
      </c>
      <c r="BC79" s="166" t="s">
        <v>55</v>
      </c>
      <c r="BD79" s="166" t="s">
        <v>55</v>
      </c>
      <c r="BE79" s="166" t="s">
        <v>55</v>
      </c>
      <c r="BF79" s="166" t="s">
        <v>55</v>
      </c>
      <c r="BG79" s="166" t="s">
        <v>55</v>
      </c>
      <c r="BH79" s="166" t="s">
        <v>55</v>
      </c>
      <c r="BI79" s="166" t="s">
        <v>55</v>
      </c>
      <c r="BJ79" s="166" t="s">
        <v>55</v>
      </c>
      <c r="BK79" s="166" t="s">
        <v>55</v>
      </c>
      <c r="BL79" s="166" t="s">
        <v>55</v>
      </c>
      <c r="BM79" s="168"/>
      <c r="BN79" s="169"/>
      <c r="BO79" s="169"/>
      <c r="BP79" s="169"/>
      <c r="BQ79" s="169"/>
      <c r="BR79" s="169"/>
      <c r="BS79" s="169"/>
      <c r="BT79" s="169"/>
    </row>
    <row r="80" spans="2:72" s="65" customFormat="1" ht="24.95" customHeight="1" thickBot="1" x14ac:dyDescent="0.3">
      <c r="C80" s="569" t="s">
        <v>189</v>
      </c>
      <c r="D80" s="570"/>
      <c r="E80" s="570"/>
      <c r="F80" s="570"/>
      <c r="G80" s="570"/>
      <c r="H80" s="571"/>
      <c r="I80" s="148"/>
      <c r="J80" s="149"/>
      <c r="K80" s="150"/>
      <c r="L80" s="151"/>
      <c r="M80" s="152"/>
      <c r="N80" s="152"/>
      <c r="O80" s="152"/>
      <c r="P80" s="152"/>
      <c r="Q80" s="152"/>
      <c r="R80" s="152"/>
      <c r="S80" s="152"/>
      <c r="T80" s="152"/>
      <c r="U80" s="152"/>
      <c r="V80" s="152"/>
      <c r="W80" s="152"/>
      <c r="X80" s="152"/>
      <c r="Y80" s="152"/>
      <c r="Z80" s="152"/>
      <c r="AA80" s="152"/>
      <c r="AB80" s="152"/>
      <c r="AC80" s="152"/>
      <c r="AD80" s="152"/>
      <c r="AE80" s="152"/>
      <c r="AF80" s="152"/>
      <c r="AG80" s="152"/>
      <c r="AH80" s="152"/>
      <c r="AI80" s="152"/>
      <c r="AJ80" s="152"/>
      <c r="AK80" s="152"/>
      <c r="AL80" s="152"/>
      <c r="AM80" s="152"/>
      <c r="AN80" s="152"/>
      <c r="AO80" s="152"/>
      <c r="AP80" s="152"/>
      <c r="AQ80" s="152"/>
      <c r="AR80" s="152"/>
      <c r="AS80" s="152"/>
      <c r="AT80" s="152"/>
      <c r="AU80" s="152"/>
      <c r="AV80" s="152"/>
      <c r="AW80" s="152"/>
      <c r="AX80" s="152"/>
      <c r="AY80" s="152"/>
      <c r="AZ80" s="152"/>
      <c r="BA80" s="152"/>
      <c r="BB80" s="152"/>
      <c r="BC80" s="152"/>
      <c r="BD80" s="152"/>
      <c r="BE80" s="152"/>
      <c r="BF80" s="152"/>
      <c r="BG80" s="152"/>
      <c r="BH80" s="152"/>
      <c r="BI80" s="152"/>
      <c r="BJ80" s="152"/>
      <c r="BK80" s="152"/>
      <c r="BL80" s="152"/>
      <c r="BM80" s="156"/>
      <c r="BN80" s="140"/>
      <c r="BO80" s="140"/>
      <c r="BP80" s="140"/>
      <c r="BQ80" s="140"/>
      <c r="BR80" s="140"/>
      <c r="BS80" s="140"/>
      <c r="BT80" s="140"/>
    </row>
    <row r="81" spans="2:72" s="4" customFormat="1" ht="16.5" thickBot="1" x14ac:dyDescent="0.3">
      <c r="B81" s="65"/>
      <c r="C81" s="69"/>
      <c r="D81" s="73">
        <v>2010</v>
      </c>
      <c r="E81" s="74">
        <v>2011</v>
      </c>
      <c r="F81" s="6">
        <v>2012</v>
      </c>
      <c r="G81" s="6">
        <v>2013</v>
      </c>
      <c r="H81" s="6">
        <v>2014</v>
      </c>
      <c r="I81" s="6">
        <v>2015</v>
      </c>
      <c r="J81" s="6">
        <v>2016</v>
      </c>
      <c r="K81" s="6">
        <v>2017</v>
      </c>
      <c r="L81" s="6">
        <v>2018</v>
      </c>
      <c r="M81" s="6">
        <v>2019</v>
      </c>
      <c r="N81" s="6">
        <v>2020</v>
      </c>
      <c r="O81" s="6">
        <v>2021</v>
      </c>
      <c r="P81" s="6">
        <v>2022</v>
      </c>
      <c r="Q81" s="6">
        <v>2023</v>
      </c>
      <c r="R81" s="6">
        <v>2024</v>
      </c>
      <c r="S81" s="6">
        <v>2025</v>
      </c>
      <c r="T81" s="6">
        <v>2026</v>
      </c>
      <c r="U81" s="6">
        <v>2027</v>
      </c>
      <c r="V81" s="6">
        <v>2028</v>
      </c>
      <c r="W81" s="6">
        <v>2029</v>
      </c>
      <c r="X81" s="6">
        <v>2030</v>
      </c>
      <c r="Y81" s="6">
        <v>2031</v>
      </c>
      <c r="Z81" s="6">
        <v>2032</v>
      </c>
      <c r="AA81" s="6">
        <v>2033</v>
      </c>
      <c r="AB81" s="6">
        <v>2034</v>
      </c>
      <c r="AC81" s="6">
        <v>2035</v>
      </c>
      <c r="AD81" s="6">
        <v>2036</v>
      </c>
      <c r="AE81" s="6">
        <v>2037</v>
      </c>
      <c r="AF81" s="6">
        <v>2038</v>
      </c>
      <c r="AG81" s="6">
        <v>2039</v>
      </c>
      <c r="AH81" s="6">
        <v>2040</v>
      </c>
      <c r="AI81" s="6">
        <v>2041</v>
      </c>
      <c r="AJ81" s="6">
        <v>2042</v>
      </c>
      <c r="AK81" s="6">
        <v>2043</v>
      </c>
      <c r="AL81" s="6">
        <v>2044</v>
      </c>
      <c r="AM81" s="6">
        <v>2045</v>
      </c>
      <c r="AN81" s="6">
        <v>2046</v>
      </c>
      <c r="AO81" s="6">
        <v>2047</v>
      </c>
      <c r="AP81" s="6">
        <v>2048</v>
      </c>
      <c r="AQ81" s="6">
        <v>2049</v>
      </c>
      <c r="AR81" s="6">
        <v>2050</v>
      </c>
      <c r="AS81" s="6">
        <v>2051</v>
      </c>
      <c r="AT81" s="6">
        <v>2052</v>
      </c>
      <c r="AU81" s="6">
        <v>2053</v>
      </c>
      <c r="AV81" s="6">
        <v>2054</v>
      </c>
      <c r="AW81" s="6">
        <v>2055</v>
      </c>
      <c r="AX81" s="6">
        <v>2056</v>
      </c>
      <c r="AY81" s="6">
        <v>2057</v>
      </c>
      <c r="AZ81" s="6">
        <v>2058</v>
      </c>
      <c r="BA81" s="6">
        <v>2059</v>
      </c>
      <c r="BB81" s="6">
        <v>2060</v>
      </c>
      <c r="BC81" s="6">
        <v>2061</v>
      </c>
      <c r="BD81" s="6">
        <v>2062</v>
      </c>
      <c r="BE81" s="6">
        <v>2063</v>
      </c>
      <c r="BF81" s="6">
        <v>2064</v>
      </c>
      <c r="BG81" s="6">
        <v>2065</v>
      </c>
      <c r="BH81" s="6">
        <v>2066</v>
      </c>
      <c r="BI81" s="6">
        <v>2067</v>
      </c>
      <c r="BJ81" s="6">
        <v>2068</v>
      </c>
      <c r="BK81" s="6">
        <v>2069</v>
      </c>
      <c r="BL81" s="85">
        <v>2070</v>
      </c>
      <c r="BM81" s="155"/>
      <c r="BN81" s="126"/>
      <c r="BO81" s="126"/>
      <c r="BP81" s="126"/>
      <c r="BQ81" s="126"/>
      <c r="BR81" s="126"/>
      <c r="BS81" s="126"/>
      <c r="BT81" s="126"/>
    </row>
    <row r="82" spans="2:72" s="4" customFormat="1" ht="47.25" x14ac:dyDescent="0.25">
      <c r="B82" s="65"/>
      <c r="C82" s="122" t="s">
        <v>46</v>
      </c>
      <c r="D82" s="123">
        <f>97.9*Transf2010</f>
        <v>102.48893189338101</v>
      </c>
      <c r="E82" s="124">
        <f>D82*(1+PARAMETRES!F$14)</f>
        <v>104.2192891724948</v>
      </c>
      <c r="F82" s="124">
        <f>E82*(1+PARAMETRES!G$14)</f>
        <v>104.05236790008814</v>
      </c>
      <c r="G82" s="124">
        <f>F82*(1+PARAMETRES!H$14)</f>
        <v>104.13566350629704</v>
      </c>
      <c r="H82" s="124">
        <f>G82*(1+PARAMETRES!I$14)</f>
        <v>104.57977698503116</v>
      </c>
      <c r="I82" s="124">
        <f>H82*(1+PARAMETRES!J$14)</f>
        <v>105.27944140343017</v>
      </c>
      <c r="J82" s="124">
        <f>I82*(1+PARAMETRES!K$14)</f>
        <v>106.14481241466466</v>
      </c>
      <c r="K82" s="124">
        <f>J82*(1+PARAMETRES!L$14)</f>
        <v>108.29761125746779</v>
      </c>
      <c r="L82" s="124">
        <f>K82*(1+PARAMETRES!M$14)</f>
        <v>109.95901489828366</v>
      </c>
      <c r="M82" s="124">
        <f>L82*(1+PARAMETRES!N$14)</f>
        <v>111.73211085972399</v>
      </c>
      <c r="N82" s="124">
        <f>M82*(1+PARAMETRES!O$14)</f>
        <v>102.81503464140147</v>
      </c>
      <c r="O82" s="124">
        <f>N82*(1+PARAMETRES!P$14)</f>
        <v>109.62799311851671</v>
      </c>
      <c r="P82" s="124">
        <f>O82*(1+PARAMETRES!Q$14)</f>
        <v>112.22170295246023</v>
      </c>
      <c r="Q82" s="124">
        <f>P82*(1+PARAMETRES!R$14)</f>
        <v>113.55061864113314</v>
      </c>
      <c r="R82" s="124">
        <f>Q82*(1+PARAMETRES!S$14)</f>
        <v>115.10770362968012</v>
      </c>
      <c r="S82" s="124">
        <f>R82*(1+PARAMETRES!T$14)</f>
        <v>116.84046487382977</v>
      </c>
      <c r="T82" s="124">
        <f>S82*(1+PARAMETRES!U$14)</f>
        <v>118.61506512159717</v>
      </c>
      <c r="U82" s="124">
        <f>T82*(1+PARAMETRES!V$14)</f>
        <v>120.54970491981526</v>
      </c>
      <c r="V82" s="124">
        <f>U82*(1+PARAMETRES!W$14)</f>
        <v>121.13369546212107</v>
      </c>
      <c r="W82" s="124">
        <f>V82*(1+PARAMETRES!X$14)</f>
        <v>121.72106741271102</v>
      </c>
      <c r="X82" s="124">
        <f>W82*(1+PARAMETRES!Y$14)</f>
        <v>122.37193947352638</v>
      </c>
      <c r="Y82" s="124">
        <f>X82*(1+PARAMETRES!Z$14)</f>
        <v>123.07483008437923</v>
      </c>
      <c r="Z82" s="124">
        <f>Y82*(1+PARAMETRES!AA$14)</f>
        <v>123.7568856411945</v>
      </c>
      <c r="AA82" s="124">
        <f>Z82*(1+PARAMETRES!AB$14)</f>
        <v>124.96181506866419</v>
      </c>
      <c r="AB82" s="124">
        <f>AA82*(1+PARAMETRES!AC$14)</f>
        <v>126.22880410392352</v>
      </c>
      <c r="AC82" s="124">
        <f>AB82*(1+PARAMETRES!AD$14)</f>
        <v>127.57260644380506</v>
      </c>
      <c r="AD82" s="124">
        <f>AC82*(1+PARAMETRES!AE$14)</f>
        <v>128.88125933009238</v>
      </c>
      <c r="AE82" s="124">
        <f>AD82*(1+PARAMETRES!AF$14)</f>
        <v>130.15390503300188</v>
      </c>
      <c r="AF82" s="124">
        <f>AE82*(1+PARAMETRES!AG$14)</f>
        <v>131.45444526583549</v>
      </c>
      <c r="AG82" s="124">
        <f>AF82*(1+PARAMETRES!AH$14)</f>
        <v>132.73092418626658</v>
      </c>
      <c r="AH82" s="124">
        <f>AG82*(1+PARAMETRES!AI$14)</f>
        <v>133.91566693369472</v>
      </c>
      <c r="AI82" s="124">
        <f>AH82*(1+PARAMETRES!AJ$14)</f>
        <v>135.05865520520985</v>
      </c>
      <c r="AJ82" s="124">
        <f>AI82*(1+PARAMETRES!AK$14)</f>
        <v>136.18480072482768</v>
      </c>
      <c r="AK82" s="124">
        <f>AJ82*(1+PARAMETRES!AL$14)</f>
        <v>137.31977959765382</v>
      </c>
      <c r="AL82" s="124">
        <f>AK82*(1+PARAMETRES!AM$14)</f>
        <v>138.4900849707544</v>
      </c>
      <c r="AM82" s="124">
        <f>AL82*(1+PARAMETRES!AN$14)</f>
        <v>139.65393180177659</v>
      </c>
      <c r="AN82" s="124">
        <f>AM82*(1+PARAMETRES!AO$14)</f>
        <v>140.72651359571765</v>
      </c>
      <c r="AO82" s="124">
        <f>AN82*(1+PARAMETRES!AP$14)</f>
        <v>141.83174522798768</v>
      </c>
      <c r="AP82" s="124">
        <f>AO82*(1+PARAMETRES!AQ$14)</f>
        <v>142.98440739604501</v>
      </c>
      <c r="AQ82" s="124">
        <f>AP82*(1+PARAMETRES!AR$14)</f>
        <v>144.21410108876364</v>
      </c>
      <c r="AR82" s="124">
        <f>AQ82*(1+PARAMETRES!AS$14)</f>
        <v>145.40748967262061</v>
      </c>
      <c r="AS82" s="124">
        <f>AR82*(1+PARAMETRES!AT$14)</f>
        <v>146.63646935529346</v>
      </c>
      <c r="AT82" s="124">
        <f>AS82*(1+PARAMETRES!AU$14)</f>
        <v>147.94601774121961</v>
      </c>
      <c r="AU82" s="124">
        <f>AT82*(1+PARAMETRES!AV$14)</f>
        <v>149.30838909961523</v>
      </c>
      <c r="AV82" s="124">
        <f>AU82*(1+PARAMETRES!AW$14)</f>
        <v>150.7558761373607</v>
      </c>
      <c r="AW82" s="124">
        <f>AV82*(1+PARAMETRES!AX$14)</f>
        <v>152.27469800572007</v>
      </c>
      <c r="AX82" s="124">
        <f>AW82*(1+PARAMETRES!AY$14)</f>
        <v>153.75870733076897</v>
      </c>
      <c r="AY82" s="124">
        <f>AX82*(1+PARAMETRES!AZ$14)</f>
        <v>155.31268797082063</v>
      </c>
      <c r="AZ82" s="124">
        <f>AY82*(1+PARAMETRES!BA$14)</f>
        <v>156.90537417795363</v>
      </c>
      <c r="BA82" s="124">
        <f>AZ82*(1+PARAMETRES!BB$14)</f>
        <v>158.55105168381422</v>
      </c>
      <c r="BB82" s="124">
        <f>BA82*(1+PARAMETRES!BC$14)</f>
        <v>160.20108107133285</v>
      </c>
      <c r="BC82" s="124">
        <f>BB82*(1+PARAMETRES!BD$14)</f>
        <v>161.83678622432888</v>
      </c>
      <c r="BD82" s="124">
        <f>BC82*(1+PARAMETRES!BE$14)</f>
        <v>163.50369785579721</v>
      </c>
      <c r="BE82" s="124">
        <f>BD82*(1+PARAMETRES!BF$14)</f>
        <v>165.2003239944078</v>
      </c>
      <c r="BF82" s="124">
        <f>BE82*(1+PARAMETRES!BG$14)</f>
        <v>166.87565328091159</v>
      </c>
      <c r="BG82" s="124">
        <f>BF82*(1+PARAMETRES!BH$14)</f>
        <v>168.49369603540296</v>
      </c>
      <c r="BH82" s="124">
        <f>BG82*(1+PARAMETRES!BI$14)</f>
        <v>170.03417406253408</v>
      </c>
      <c r="BI82" s="124">
        <f>BH82*(1+PARAMETRES!BJ$14)</f>
        <v>171.59582200040009</v>
      </c>
      <c r="BJ82" s="124">
        <f>BI82*(1+PARAMETRES!BK$14)</f>
        <v>173.14426724506197</v>
      </c>
      <c r="BK82" s="124">
        <f>BJ82*(1+PARAMETRES!BL$14)</f>
        <v>174.67903555396612</v>
      </c>
      <c r="BL82" s="124">
        <f>BK82*(1+PARAMETRES!BM$14)</f>
        <v>176.14789567064113</v>
      </c>
      <c r="BM82" s="157"/>
      <c r="BN82" s="141"/>
      <c r="BO82" s="141"/>
      <c r="BP82" s="141"/>
      <c r="BQ82" s="141"/>
      <c r="BR82" s="141"/>
      <c r="BS82" s="141"/>
      <c r="BT82" s="141"/>
    </row>
    <row r="83" spans="2:72" s="164" customFormat="1" ht="47.25" x14ac:dyDescent="0.25">
      <c r="C83" s="131" t="s">
        <v>47</v>
      </c>
      <c r="D83" s="170" t="s">
        <v>55</v>
      </c>
      <c r="E83" s="170" t="s">
        <v>55</v>
      </c>
      <c r="F83" s="170" t="s">
        <v>55</v>
      </c>
      <c r="G83" s="170" t="s">
        <v>55</v>
      </c>
      <c r="H83" s="170" t="s">
        <v>55</v>
      </c>
      <c r="I83" s="170" t="s">
        <v>55</v>
      </c>
      <c r="J83" s="170" t="s">
        <v>55</v>
      </c>
      <c r="K83" s="170" t="s">
        <v>55</v>
      </c>
      <c r="L83" s="170" t="s">
        <v>55</v>
      </c>
      <c r="M83" s="170" t="s">
        <v>55</v>
      </c>
      <c r="N83" s="170" t="s">
        <v>55</v>
      </c>
      <c r="O83" s="170" t="s">
        <v>55</v>
      </c>
      <c r="P83" s="170" t="s">
        <v>55</v>
      </c>
      <c r="Q83" s="170" t="s">
        <v>55</v>
      </c>
      <c r="R83" s="170" t="s">
        <v>55</v>
      </c>
      <c r="S83" s="170" t="s">
        <v>55</v>
      </c>
      <c r="T83" s="170" t="s">
        <v>55</v>
      </c>
      <c r="U83" s="170" t="s">
        <v>55</v>
      </c>
      <c r="V83" s="170" t="s">
        <v>55</v>
      </c>
      <c r="W83" s="170" t="s">
        <v>55</v>
      </c>
      <c r="X83" s="170" t="s">
        <v>55</v>
      </c>
      <c r="Y83" s="170" t="s">
        <v>55</v>
      </c>
      <c r="Z83" s="170" t="s">
        <v>55</v>
      </c>
      <c r="AA83" s="170" t="s">
        <v>55</v>
      </c>
      <c r="AB83" s="170" t="s">
        <v>55</v>
      </c>
      <c r="AC83" s="170" t="s">
        <v>55</v>
      </c>
      <c r="AD83" s="170" t="s">
        <v>55</v>
      </c>
      <c r="AE83" s="170" t="s">
        <v>55</v>
      </c>
      <c r="AF83" s="170" t="s">
        <v>55</v>
      </c>
      <c r="AG83" s="170" t="s">
        <v>55</v>
      </c>
      <c r="AH83" s="170" t="s">
        <v>55</v>
      </c>
      <c r="AI83" s="170" t="s">
        <v>55</v>
      </c>
      <c r="AJ83" s="170" t="s">
        <v>55</v>
      </c>
      <c r="AK83" s="170" t="s">
        <v>55</v>
      </c>
      <c r="AL83" s="170" t="s">
        <v>55</v>
      </c>
      <c r="AM83" s="170" t="s">
        <v>55</v>
      </c>
      <c r="AN83" s="170" t="s">
        <v>55</v>
      </c>
      <c r="AO83" s="170" t="s">
        <v>55</v>
      </c>
      <c r="AP83" s="170" t="s">
        <v>55</v>
      </c>
      <c r="AQ83" s="170" t="s">
        <v>55</v>
      </c>
      <c r="AR83" s="170" t="s">
        <v>55</v>
      </c>
      <c r="AS83" s="170" t="s">
        <v>55</v>
      </c>
      <c r="AT83" s="170" t="s">
        <v>55</v>
      </c>
      <c r="AU83" s="170" t="s">
        <v>55</v>
      </c>
      <c r="AV83" s="170" t="s">
        <v>55</v>
      </c>
      <c r="AW83" s="170" t="s">
        <v>55</v>
      </c>
      <c r="AX83" s="170" t="s">
        <v>55</v>
      </c>
      <c r="AY83" s="170" t="s">
        <v>55</v>
      </c>
      <c r="AZ83" s="170" t="s">
        <v>55</v>
      </c>
      <c r="BA83" s="170" t="s">
        <v>55</v>
      </c>
      <c r="BB83" s="170" t="s">
        <v>55</v>
      </c>
      <c r="BC83" s="170" t="s">
        <v>55</v>
      </c>
      <c r="BD83" s="170" t="s">
        <v>55</v>
      </c>
      <c r="BE83" s="170" t="s">
        <v>55</v>
      </c>
      <c r="BF83" s="170" t="s">
        <v>55</v>
      </c>
      <c r="BG83" s="170" t="s">
        <v>55</v>
      </c>
      <c r="BH83" s="170" t="s">
        <v>55</v>
      </c>
      <c r="BI83" s="170" t="s">
        <v>55</v>
      </c>
      <c r="BJ83" s="170" t="s">
        <v>55</v>
      </c>
      <c r="BK83" s="170" t="s">
        <v>55</v>
      </c>
      <c r="BL83" s="172" t="s">
        <v>55</v>
      </c>
      <c r="BM83" s="168"/>
      <c r="BN83" s="169"/>
      <c r="BO83" s="169"/>
      <c r="BP83" s="169"/>
      <c r="BQ83" s="169"/>
      <c r="BR83" s="169"/>
      <c r="BS83" s="169"/>
      <c r="BT83" s="169"/>
    </row>
    <row r="84" spans="2:72" s="4" customFormat="1" ht="31.5" x14ac:dyDescent="0.25">
      <c r="B84" s="65"/>
      <c r="C84" s="131" t="s">
        <v>48</v>
      </c>
      <c r="D84" s="120">
        <f>83.4*Transf2010</f>
        <v>87.309263737568713</v>
      </c>
      <c r="E84" s="125">
        <f>D84*(1+PARAMETRES!F$14)</f>
        <v>88.783337252155945</v>
      </c>
      <c r="F84" s="125">
        <f>E84*(1+PARAMETRES!G$14)</f>
        <v>88.641138742261006</v>
      </c>
      <c r="G84" s="125">
        <f>F84*(1+PARAMETRES!H$14)</f>
        <v>88.712097409858771</v>
      </c>
      <c r="H84" s="125">
        <f>G84*(1+PARAMETRES!I$14)</f>
        <v>89.090433100629198</v>
      </c>
      <c r="I84" s="125">
        <f>H84*(1+PARAMETRES!J$14)</f>
        <v>89.686470000470649</v>
      </c>
      <c r="J84" s="125">
        <f>I84*(1+PARAMETRES!K$14)</f>
        <v>90.423670637211771</v>
      </c>
      <c r="K84" s="125">
        <f>J84*(1+PARAMETRES!L$14)</f>
        <v>92.257617761724362</v>
      </c>
      <c r="L84" s="125">
        <f>K84*(1+PARAMETRES!M$14)</f>
        <v>93.672950383216119</v>
      </c>
      <c r="M84" s="125">
        <f>L84*(1+PARAMETRES!N$14)</f>
        <v>95.183432540357316</v>
      </c>
      <c r="N84" s="125">
        <f>M84*(1+PARAMETRES!O$14)</f>
        <v>87.587067304319547</v>
      </c>
      <c r="O84" s="125">
        <f>N84*(1+PARAMETRES!P$14)</f>
        <v>93.390956344068385</v>
      </c>
      <c r="P84" s="125">
        <f>O84*(1+PARAMETRES!Q$14)</f>
        <v>95.600510993209241</v>
      </c>
      <c r="Q84" s="125">
        <f>P84*(1+PARAMETRES!R$14)</f>
        <v>96.732600558432125</v>
      </c>
      <c r="R84" s="125">
        <f>Q84*(1+PARAMETRES!S$14)</f>
        <v>98.059065196275</v>
      </c>
      <c r="S84" s="125">
        <f>R84*(1+PARAMETRES!T$14)</f>
        <v>99.535186623875418</v>
      </c>
      <c r="T84" s="125">
        <f>S84*(1+PARAMETRES!U$14)</f>
        <v>101.04695026701945</v>
      </c>
      <c r="U84" s="125">
        <f>T84*(1+PARAMETRES!V$14)</f>
        <v>102.69504995212047</v>
      </c>
      <c r="V84" s="125">
        <f>U84*(1+PARAMETRES!W$14)</f>
        <v>103.19254547028497</v>
      </c>
      <c r="W84" s="125">
        <f>V84*(1+PARAMETRES!X$14)</f>
        <v>103.69292157528193</v>
      </c>
      <c r="X84" s="125">
        <f>W84*(1+PARAMETRES!Y$14)</f>
        <v>104.24739276907152</v>
      </c>
      <c r="Y84" s="125">
        <f>X84*(1+PARAMETRES!Z$14)</f>
        <v>104.8461780289809</v>
      </c>
      <c r="Z84" s="125">
        <f>Y84*(1+PARAMETRES!AA$14)</f>
        <v>105.42721412130362</v>
      </c>
      <c r="AA84" s="125">
        <f>Z84*(1+PARAMETRES!AB$14)</f>
        <v>106.45368106973031</v>
      </c>
      <c r="AB84" s="125">
        <f>AA84*(1+PARAMETRES!AC$14)</f>
        <v>107.53301595778575</v>
      </c>
      <c r="AC84" s="125">
        <f>AB84*(1+PARAMETRES!AD$14)</f>
        <v>108.67778730759289</v>
      </c>
      <c r="AD84" s="125">
        <f>AC84*(1+PARAMETRES!AE$14)</f>
        <v>109.79261520050774</v>
      </c>
      <c r="AE84" s="125">
        <f>AD84*(1+PARAMETRES!AF$14)</f>
        <v>110.8767689453765</v>
      </c>
      <c r="AF84" s="125">
        <f>AE84*(1+PARAMETRES!AG$14)</f>
        <v>111.98468575250952</v>
      </c>
      <c r="AG84" s="125">
        <f>AF84*(1+PARAMETRES!AH$14)</f>
        <v>113.07210497583897</v>
      </c>
      <c r="AH84" s="125">
        <f>AG84*(1+PARAMETRES!AI$14)</f>
        <v>114.08137509979716</v>
      </c>
      <c r="AI84" s="125">
        <f>AH84*(1+PARAMETRES!AJ$14)</f>
        <v>115.05507501649134</v>
      </c>
      <c r="AJ84" s="125">
        <f>AI84*(1+PARAMETRES!AK$14)</f>
        <v>116.01442676660501</v>
      </c>
      <c r="AK84" s="125">
        <f>AJ84*(1+PARAMETRES!AL$14)</f>
        <v>116.98130355918622</v>
      </c>
      <c r="AL84" s="125">
        <f>AK84*(1+PARAMETRES!AM$14)</f>
        <v>117.9782746329001</v>
      </c>
      <c r="AM84" s="125">
        <f>AL84*(1+PARAMETRES!AN$14)</f>
        <v>118.96974374124792</v>
      </c>
      <c r="AN84" s="125">
        <f>AM84*(1+PARAMETRES!AO$14)</f>
        <v>119.88346510605572</v>
      </c>
      <c r="AO84" s="125">
        <f>AN84*(1+PARAMETRES!AP$14)</f>
        <v>120.82500053129904</v>
      </c>
      <c r="AP84" s="125">
        <f>AO84*(1+PARAMETRES!AQ$14)</f>
        <v>121.80694154065534</v>
      </c>
      <c r="AQ84" s="125">
        <f>AP84*(1+PARAMETRES!AR$14)</f>
        <v>122.85450491116335</v>
      </c>
      <c r="AR84" s="125">
        <f>AQ84*(1+PARAMETRES!AS$14)</f>
        <v>123.87114033397918</v>
      </c>
      <c r="AS84" s="125">
        <f>AR84*(1+PARAMETRES!AT$14)</f>
        <v>124.91809544669538</v>
      </c>
      <c r="AT84" s="125">
        <f>AS84*(1+PARAMETRES!AU$14)</f>
        <v>126.03368620651398</v>
      </c>
      <c r="AU84" s="125">
        <f>AT84*(1+PARAMETRES!AV$14)</f>
        <v>127.19427631162321</v>
      </c>
      <c r="AV84" s="125">
        <f>AU84*(1+PARAMETRES!AW$14)</f>
        <v>128.42737558586197</v>
      </c>
      <c r="AW84" s="125">
        <f>AV84*(1+PARAMETRES!AX$14)</f>
        <v>129.72124426636421</v>
      </c>
      <c r="AX84" s="125">
        <f>AW84*(1+PARAMETRES!AY$14)</f>
        <v>130.98545650036908</v>
      </c>
      <c r="AY84" s="125">
        <f>AX84*(1+PARAMETRES!AZ$14)</f>
        <v>132.30927657575529</v>
      </c>
      <c r="AZ84" s="125">
        <f>AY84*(1+PARAMETRES!BA$14)</f>
        <v>133.66606952442632</v>
      </c>
      <c r="BA84" s="125">
        <f>AZ84*(1+PARAMETRES!BB$14)</f>
        <v>135.06800521379071</v>
      </c>
      <c r="BB84" s="125">
        <f>BA84*(1+PARAMETRES!BC$14)</f>
        <v>136.47364822624274</v>
      </c>
      <c r="BC84" s="125">
        <f>BB84*(1+PARAMETRES!BD$14)</f>
        <v>137.86708857108309</v>
      </c>
      <c r="BD84" s="125">
        <f>BC84*(1+PARAMETRES!BE$14)</f>
        <v>139.28711339298769</v>
      </c>
      <c r="BE84" s="125">
        <f>BD84*(1+PARAMETRES!BF$14)</f>
        <v>140.73245169697259</v>
      </c>
      <c r="BF84" s="125">
        <f>BE84*(1+PARAMETRES!BG$14)</f>
        <v>142.15964743235989</v>
      </c>
      <c r="BG84" s="125">
        <f>BF84*(1+PARAMETRES!BH$14)</f>
        <v>143.53804136213088</v>
      </c>
      <c r="BH84" s="125">
        <f>BG84*(1+PARAMETRES!BI$14)</f>
        <v>144.85035870087179</v>
      </c>
      <c r="BI84" s="125">
        <f>BH84*(1+PARAMETRES!BJ$14)</f>
        <v>146.18071046816522</v>
      </c>
      <c r="BJ84" s="125">
        <f>BI84*(1+PARAMETRES!BK$14)</f>
        <v>147.49981499732559</v>
      </c>
      <c r="BK84" s="125">
        <f>BJ84*(1+PARAMETRES!BL$14)</f>
        <v>148.80726828601411</v>
      </c>
      <c r="BL84" s="125">
        <f>BK84*(1+PARAMETRES!BM$14)</f>
        <v>150.05857506569436</v>
      </c>
      <c r="BM84" s="157"/>
      <c r="BN84" s="141"/>
      <c r="BO84" s="141"/>
      <c r="BP84" s="141"/>
      <c r="BQ84" s="141"/>
      <c r="BR84" s="141"/>
      <c r="BS84" s="141"/>
      <c r="BT84" s="141"/>
    </row>
    <row r="85" spans="2:72" s="164" customFormat="1" ht="13.5" thickBot="1" x14ac:dyDescent="0.3">
      <c r="C85" s="165" t="s">
        <v>49</v>
      </c>
      <c r="D85" s="166" t="s">
        <v>55</v>
      </c>
      <c r="E85" s="166" t="s">
        <v>55</v>
      </c>
      <c r="F85" s="166" t="s">
        <v>55</v>
      </c>
      <c r="G85" s="166" t="s">
        <v>55</v>
      </c>
      <c r="H85" s="166" t="s">
        <v>55</v>
      </c>
      <c r="I85" s="166" t="s">
        <v>55</v>
      </c>
      <c r="J85" s="166" t="s">
        <v>55</v>
      </c>
      <c r="K85" s="166" t="s">
        <v>55</v>
      </c>
      <c r="L85" s="166" t="s">
        <v>55</v>
      </c>
      <c r="M85" s="166" t="s">
        <v>55</v>
      </c>
      <c r="N85" s="166" t="s">
        <v>55</v>
      </c>
      <c r="O85" s="166" t="s">
        <v>55</v>
      </c>
      <c r="P85" s="166" t="s">
        <v>55</v>
      </c>
      <c r="Q85" s="166" t="s">
        <v>55</v>
      </c>
      <c r="R85" s="166" t="s">
        <v>55</v>
      </c>
      <c r="S85" s="166" t="s">
        <v>55</v>
      </c>
      <c r="T85" s="166" t="s">
        <v>55</v>
      </c>
      <c r="U85" s="166" t="s">
        <v>55</v>
      </c>
      <c r="V85" s="166" t="s">
        <v>55</v>
      </c>
      <c r="W85" s="166" t="s">
        <v>55</v>
      </c>
      <c r="X85" s="166" t="s">
        <v>55</v>
      </c>
      <c r="Y85" s="166" t="s">
        <v>55</v>
      </c>
      <c r="Z85" s="166" t="s">
        <v>55</v>
      </c>
      <c r="AA85" s="166" t="s">
        <v>55</v>
      </c>
      <c r="AB85" s="166" t="s">
        <v>55</v>
      </c>
      <c r="AC85" s="166" t="s">
        <v>55</v>
      </c>
      <c r="AD85" s="166" t="s">
        <v>55</v>
      </c>
      <c r="AE85" s="166" t="s">
        <v>55</v>
      </c>
      <c r="AF85" s="166" t="s">
        <v>55</v>
      </c>
      <c r="AG85" s="166" t="s">
        <v>55</v>
      </c>
      <c r="AH85" s="166" t="s">
        <v>55</v>
      </c>
      <c r="AI85" s="166" t="s">
        <v>55</v>
      </c>
      <c r="AJ85" s="166" t="s">
        <v>55</v>
      </c>
      <c r="AK85" s="166" t="s">
        <v>55</v>
      </c>
      <c r="AL85" s="166" t="s">
        <v>55</v>
      </c>
      <c r="AM85" s="166" t="s">
        <v>55</v>
      </c>
      <c r="AN85" s="166" t="s">
        <v>55</v>
      </c>
      <c r="AO85" s="166" t="s">
        <v>55</v>
      </c>
      <c r="AP85" s="166" t="s">
        <v>55</v>
      </c>
      <c r="AQ85" s="166" t="s">
        <v>55</v>
      </c>
      <c r="AR85" s="166" t="s">
        <v>55</v>
      </c>
      <c r="AS85" s="166" t="s">
        <v>55</v>
      </c>
      <c r="AT85" s="166" t="s">
        <v>55</v>
      </c>
      <c r="AU85" s="166" t="s">
        <v>55</v>
      </c>
      <c r="AV85" s="166" t="s">
        <v>55</v>
      </c>
      <c r="AW85" s="166" t="s">
        <v>55</v>
      </c>
      <c r="AX85" s="166" t="s">
        <v>55</v>
      </c>
      <c r="AY85" s="166" t="s">
        <v>55</v>
      </c>
      <c r="AZ85" s="166" t="s">
        <v>55</v>
      </c>
      <c r="BA85" s="166" t="s">
        <v>55</v>
      </c>
      <c r="BB85" s="166" t="s">
        <v>55</v>
      </c>
      <c r="BC85" s="166" t="s">
        <v>55</v>
      </c>
      <c r="BD85" s="166" t="s">
        <v>55</v>
      </c>
      <c r="BE85" s="166" t="s">
        <v>55</v>
      </c>
      <c r="BF85" s="166" t="s">
        <v>55</v>
      </c>
      <c r="BG85" s="166" t="s">
        <v>55</v>
      </c>
      <c r="BH85" s="166" t="s">
        <v>55</v>
      </c>
      <c r="BI85" s="166" t="s">
        <v>55</v>
      </c>
      <c r="BJ85" s="166" t="s">
        <v>55</v>
      </c>
      <c r="BK85" s="166" t="s">
        <v>55</v>
      </c>
      <c r="BL85" s="166" t="s">
        <v>55</v>
      </c>
      <c r="BM85" s="168"/>
      <c r="BN85" s="169"/>
      <c r="BO85" s="169"/>
      <c r="BP85" s="169"/>
      <c r="BQ85" s="169"/>
      <c r="BR85" s="169"/>
      <c r="BS85" s="169"/>
      <c r="BT85" s="169"/>
    </row>
    <row r="86" spans="2:72" s="65" customFormat="1" ht="24.95" customHeight="1" thickBot="1" x14ac:dyDescent="0.3">
      <c r="C86" s="569" t="s">
        <v>190</v>
      </c>
      <c r="D86" s="570"/>
      <c r="E86" s="570"/>
      <c r="F86" s="570"/>
      <c r="G86" s="570"/>
      <c r="H86" s="571"/>
      <c r="I86" s="148"/>
      <c r="J86" s="149"/>
      <c r="K86" s="150"/>
      <c r="L86" s="151"/>
      <c r="M86" s="152"/>
      <c r="N86" s="152"/>
      <c r="O86" s="152"/>
      <c r="P86" s="152"/>
      <c r="Q86" s="152"/>
      <c r="R86" s="152"/>
      <c r="S86" s="152"/>
      <c r="T86" s="152"/>
      <c r="U86" s="152"/>
      <c r="V86" s="152"/>
      <c r="W86" s="152"/>
      <c r="X86" s="152"/>
      <c r="Y86" s="152"/>
      <c r="Z86" s="152"/>
      <c r="AA86" s="152"/>
      <c r="AB86" s="152"/>
      <c r="AC86" s="152"/>
      <c r="AD86" s="152"/>
      <c r="AE86" s="152"/>
      <c r="AF86" s="152"/>
      <c r="AG86" s="152"/>
      <c r="AH86" s="152"/>
      <c r="AI86" s="152"/>
      <c r="AJ86" s="152"/>
      <c r="AK86" s="152"/>
      <c r="AL86" s="152"/>
      <c r="AM86" s="152"/>
      <c r="AN86" s="152"/>
      <c r="AO86" s="152"/>
      <c r="AP86" s="152"/>
      <c r="AQ86" s="152"/>
      <c r="AR86" s="152"/>
      <c r="AS86" s="152"/>
      <c r="AT86" s="152"/>
      <c r="AU86" s="152"/>
      <c r="AV86" s="152"/>
      <c r="AW86" s="152"/>
      <c r="AX86" s="152"/>
      <c r="AY86" s="152"/>
      <c r="AZ86" s="152"/>
      <c r="BA86" s="152"/>
      <c r="BB86" s="152"/>
      <c r="BC86" s="152"/>
      <c r="BD86" s="152"/>
      <c r="BE86" s="152"/>
      <c r="BF86" s="152"/>
      <c r="BG86" s="152"/>
      <c r="BH86" s="152"/>
      <c r="BI86" s="152"/>
      <c r="BJ86" s="152"/>
      <c r="BK86" s="152"/>
      <c r="BL86" s="152"/>
      <c r="BM86" s="156"/>
      <c r="BN86" s="140"/>
      <c r="BO86" s="140"/>
      <c r="BP86" s="140"/>
      <c r="BQ86" s="140"/>
      <c r="BR86" s="140"/>
      <c r="BS86" s="140"/>
      <c r="BT86" s="140"/>
    </row>
    <row r="87" spans="2:72" s="4" customFormat="1" ht="16.5" thickBot="1" x14ac:dyDescent="0.3">
      <c r="B87" s="65"/>
      <c r="C87" s="69"/>
      <c r="D87" s="73">
        <v>2010</v>
      </c>
      <c r="E87" s="74">
        <v>2011</v>
      </c>
      <c r="F87" s="6">
        <v>2012</v>
      </c>
      <c r="G87" s="6">
        <v>2013</v>
      </c>
      <c r="H87" s="6">
        <v>2014</v>
      </c>
      <c r="I87" s="6">
        <v>2015</v>
      </c>
      <c r="J87" s="6">
        <v>2016</v>
      </c>
      <c r="K87" s="6">
        <v>2017</v>
      </c>
      <c r="L87" s="6">
        <v>2018</v>
      </c>
      <c r="M87" s="6">
        <v>2019</v>
      </c>
      <c r="N87" s="6">
        <v>2020</v>
      </c>
      <c r="O87" s="6">
        <v>2021</v>
      </c>
      <c r="P87" s="6">
        <v>2022</v>
      </c>
      <c r="Q87" s="6">
        <v>2023</v>
      </c>
      <c r="R87" s="6">
        <v>2024</v>
      </c>
      <c r="S87" s="6">
        <v>2025</v>
      </c>
      <c r="T87" s="6">
        <v>2026</v>
      </c>
      <c r="U87" s="6">
        <v>2027</v>
      </c>
      <c r="V87" s="6">
        <v>2028</v>
      </c>
      <c r="W87" s="6">
        <v>2029</v>
      </c>
      <c r="X87" s="6">
        <v>2030</v>
      </c>
      <c r="Y87" s="6">
        <v>2031</v>
      </c>
      <c r="Z87" s="6">
        <v>2032</v>
      </c>
      <c r="AA87" s="6">
        <v>2033</v>
      </c>
      <c r="AB87" s="6">
        <v>2034</v>
      </c>
      <c r="AC87" s="6">
        <v>2035</v>
      </c>
      <c r="AD87" s="6">
        <v>2036</v>
      </c>
      <c r="AE87" s="6">
        <v>2037</v>
      </c>
      <c r="AF87" s="6">
        <v>2038</v>
      </c>
      <c r="AG87" s="6">
        <v>2039</v>
      </c>
      <c r="AH87" s="6">
        <v>2040</v>
      </c>
      <c r="AI87" s="6">
        <v>2041</v>
      </c>
      <c r="AJ87" s="6">
        <v>2042</v>
      </c>
      <c r="AK87" s="6">
        <v>2043</v>
      </c>
      <c r="AL87" s="6">
        <v>2044</v>
      </c>
      <c r="AM87" s="6">
        <v>2045</v>
      </c>
      <c r="AN87" s="6">
        <v>2046</v>
      </c>
      <c r="AO87" s="6">
        <v>2047</v>
      </c>
      <c r="AP87" s="6">
        <v>2048</v>
      </c>
      <c r="AQ87" s="6">
        <v>2049</v>
      </c>
      <c r="AR87" s="6">
        <v>2050</v>
      </c>
      <c r="AS87" s="6">
        <v>2051</v>
      </c>
      <c r="AT87" s="6">
        <v>2052</v>
      </c>
      <c r="AU87" s="6">
        <v>2053</v>
      </c>
      <c r="AV87" s="6">
        <v>2054</v>
      </c>
      <c r="AW87" s="6">
        <v>2055</v>
      </c>
      <c r="AX87" s="6">
        <v>2056</v>
      </c>
      <c r="AY87" s="6">
        <v>2057</v>
      </c>
      <c r="AZ87" s="6">
        <v>2058</v>
      </c>
      <c r="BA87" s="6">
        <v>2059</v>
      </c>
      <c r="BB87" s="6">
        <v>2060</v>
      </c>
      <c r="BC87" s="6">
        <v>2061</v>
      </c>
      <c r="BD87" s="6">
        <v>2062</v>
      </c>
      <c r="BE87" s="6">
        <v>2063</v>
      </c>
      <c r="BF87" s="6">
        <v>2064</v>
      </c>
      <c r="BG87" s="6">
        <v>2065</v>
      </c>
      <c r="BH87" s="6">
        <v>2066</v>
      </c>
      <c r="BI87" s="6">
        <v>2067</v>
      </c>
      <c r="BJ87" s="6">
        <v>2068</v>
      </c>
      <c r="BK87" s="6">
        <v>2069</v>
      </c>
      <c r="BL87" s="85">
        <v>2070</v>
      </c>
      <c r="BM87" s="155"/>
      <c r="BN87" s="126"/>
      <c r="BO87" s="126"/>
      <c r="BP87" s="126"/>
      <c r="BQ87" s="126"/>
      <c r="BR87" s="126"/>
      <c r="BS87" s="126"/>
      <c r="BT87" s="126"/>
    </row>
    <row r="88" spans="2:72" s="4" customFormat="1" ht="47.25" x14ac:dyDescent="0.25">
      <c r="B88" s="65"/>
      <c r="C88" s="122" t="s">
        <v>46</v>
      </c>
      <c r="D88" s="123">
        <f>32.6*Transf2010</f>
        <v>34.128081508929732</v>
      </c>
      <c r="E88" s="124">
        <f>D88*(1+PARAMETRES!F$14)</f>
        <v>34.704278110554959</v>
      </c>
      <c r="F88" s="124">
        <f>E88*(1+PARAMETRES!G$14)</f>
        <v>34.648694520356216</v>
      </c>
      <c r="G88" s="124">
        <f>F88*(1+PARAMETRES!H$14)</f>
        <v>34.676431361647431</v>
      </c>
      <c r="H88" s="124">
        <f>G88*(1+PARAMETRES!I$14)</f>
        <v>34.824317974586471</v>
      </c>
      <c r="I88" s="124">
        <f>H88*(1+PARAMETRES!J$14)</f>
        <v>35.057301223205549</v>
      </c>
      <c r="J88" s="124">
        <f>I88*(1+PARAMETRES!K$14)</f>
        <v>35.345463582411313</v>
      </c>
      <c r="K88" s="124">
        <f>J88*(1+PARAMETRES!L$14)</f>
        <v>36.062330204223187</v>
      </c>
      <c r="L88" s="124">
        <f>K88*(1+PARAMETRES!M$14)</f>
        <v>36.615565737324282</v>
      </c>
      <c r="M88" s="124">
        <f>L88*(1+PARAMETRES!N$14)</f>
        <v>37.20599401457612</v>
      </c>
      <c r="N88" s="124">
        <f>M88*(1+PARAMETRES!O$14)</f>
        <v>34.236671392335936</v>
      </c>
      <c r="O88" s="124">
        <f>N88*(1+PARAMETRES!P$14)</f>
        <v>36.505337851518334</v>
      </c>
      <c r="P88" s="124">
        <f>O88*(1+PARAMETRES!Q$14)</f>
        <v>37.369024680798809</v>
      </c>
      <c r="Q88" s="124">
        <f>P88*(1+PARAMETRES!R$14)</f>
        <v>37.811544103176104</v>
      </c>
      <c r="R88" s="124">
        <f>Q88*(1+PARAMETRES!S$14)</f>
        <v>38.330042270966004</v>
      </c>
      <c r="S88" s="124">
        <f>R88*(1+PARAMETRES!T$14)</f>
        <v>38.907039375759453</v>
      </c>
      <c r="T88" s="124">
        <f>S88*(1+PARAMETRES!U$14)</f>
        <v>39.497968569602321</v>
      </c>
      <c r="U88" s="124">
        <f>T88*(1+PARAMETRES!V$14)</f>
        <v>40.142189789437971</v>
      </c>
      <c r="V88" s="124">
        <f>U88*(1+PARAMETRES!W$14)</f>
        <v>40.336654464403949</v>
      </c>
      <c r="W88" s="124">
        <f>V88*(1+PARAMETRES!X$14)</f>
        <v>40.532245124150961</v>
      </c>
      <c r="X88" s="124">
        <f>W88*(1+PARAMETRES!Y$14)</f>
        <v>40.748980866567514</v>
      </c>
      <c r="Y88" s="124">
        <f>X88*(1+PARAMETRES!Z$14)</f>
        <v>40.98303841420595</v>
      </c>
      <c r="Z88" s="124">
        <f>Y88*(1+PARAMETRES!AA$14)</f>
        <v>41.210158037823703</v>
      </c>
      <c r="AA88" s="124">
        <f>Z88*(1+PARAMETRES!AB$14)</f>
        <v>41.611390921741091</v>
      </c>
      <c r="AB88" s="124">
        <f>AA88*(1+PARAMETRES!AC$14)</f>
        <v>42.03328921131672</v>
      </c>
      <c r="AC88" s="124">
        <f>AB88*(1+PARAMETRES!AD$14)</f>
        <v>42.480765782104648</v>
      </c>
      <c r="AD88" s="124">
        <f>AC88*(1+PARAMETRES!AE$14)</f>
        <v>42.916537836169681</v>
      </c>
      <c r="AE88" s="124">
        <f>AD88*(1+PARAMETRES!AF$14)</f>
        <v>43.340319755626773</v>
      </c>
      <c r="AF88" s="124">
        <f>AE88*(1+PARAMETRES!AG$14)</f>
        <v>43.773390354098431</v>
      </c>
      <c r="AG88" s="124">
        <f>AF88*(1+PARAMETRES!AH$14)</f>
        <v>44.198448707582124</v>
      </c>
      <c r="AH88" s="124">
        <f>AG88*(1+PARAMETRES!AI$14)</f>
        <v>44.592959571383524</v>
      </c>
      <c r="AI88" s="124">
        <f>AH88*(1+PARAMETRES!AJ$14)</f>
        <v>44.97356649325679</v>
      </c>
      <c r="AJ88" s="124">
        <f>AI88*(1+PARAMETRES!AK$14)</f>
        <v>45.348564899176516</v>
      </c>
      <c r="AK88" s="124">
        <f>AJ88*(1+PARAMETRES!AL$14)</f>
        <v>45.726504748554781</v>
      </c>
      <c r="AL88" s="124">
        <f>AK88*(1+PARAMETRES!AM$14)</f>
        <v>46.116208069934544</v>
      </c>
      <c r="AM88" s="124">
        <f>AL88*(1+PARAMETRES!AN$14)</f>
        <v>46.503760742981775</v>
      </c>
      <c r="AN88" s="124">
        <f>AM88*(1+PARAMETRES!AO$14)</f>
        <v>46.86092281123998</v>
      </c>
      <c r="AO88" s="124">
        <f>AN88*(1+PARAMETRES!AP$14)</f>
        <v>47.228957042210389</v>
      </c>
      <c r="AP88" s="124">
        <f>AO88*(1+PARAMETRES!AQ$14)</f>
        <v>47.612785302462378</v>
      </c>
      <c r="AQ88" s="124">
        <f>AP88*(1+PARAMETRES!AR$14)</f>
        <v>48.022264509639363</v>
      </c>
      <c r="AR88" s="124">
        <f>AQ88*(1+PARAMETRES!AS$14)</f>
        <v>48.419654375152511</v>
      </c>
      <c r="AS88" s="124">
        <f>AR88*(1+PARAMETRES!AT$14)</f>
        <v>48.828895822089535</v>
      </c>
      <c r="AT88" s="124">
        <f>AS88*(1+PARAMETRES!AU$14)</f>
        <v>49.26496607113134</v>
      </c>
      <c r="AU88" s="124">
        <f>AT88*(1+PARAMETRES!AV$14)</f>
        <v>49.718625992313129</v>
      </c>
      <c r="AV88" s="124">
        <f>AU88*(1+PARAMETRES!AW$14)</f>
        <v>50.200628826128273</v>
      </c>
      <c r="AW88" s="124">
        <f>AV88*(1+PARAMETRES!AX$14)</f>
        <v>50.706385648482872</v>
      </c>
      <c r="AX88" s="124">
        <f>AW88*(1+PARAMETRES!AY$14)</f>
        <v>51.200550142830103</v>
      </c>
      <c r="AY88" s="124">
        <f>AX88*(1+PARAMETRES!AZ$14)</f>
        <v>51.71801458476763</v>
      </c>
      <c r="AZ88" s="124">
        <f>AY88*(1+PARAMETRES!BA$14)</f>
        <v>52.24836770379251</v>
      </c>
      <c r="BA88" s="124">
        <f>AZ88*(1+PARAMETRES!BB$14)</f>
        <v>52.79636654639777</v>
      </c>
      <c r="BB88" s="124">
        <f>BA88*(1+PARAMETRES!BC$14)</f>
        <v>53.345814534478535</v>
      </c>
      <c r="BC88" s="124">
        <f>BB88*(1+PARAMETRES!BD$14)</f>
        <v>53.890492654883751</v>
      </c>
      <c r="BD88" s="124">
        <f>BC88*(1+PARAMETRES!BE$14)</f>
        <v>54.445562309489141</v>
      </c>
      <c r="BE88" s="124">
        <f>BD88*(1+PARAMETRES!BF$14)</f>
        <v>55.010526682509614</v>
      </c>
      <c r="BF88" s="124">
        <f>BE88*(1+PARAMETRES!BG$14)</f>
        <v>55.568399356054286</v>
      </c>
      <c r="BG88" s="124">
        <f>BF88*(1+PARAMETRES!BH$14)</f>
        <v>56.107196024046303</v>
      </c>
      <c r="BH88" s="124">
        <f>BG88*(1+PARAMETRES!BI$14)</f>
        <v>56.62016419242704</v>
      </c>
      <c r="BI88" s="124">
        <f>BH88*(1+PARAMETRES!BJ$14)</f>
        <v>57.140181789714397</v>
      </c>
      <c r="BJ88" s="124">
        <f>BI88*(1+PARAMETRES!BK$14)</f>
        <v>57.655802984566058</v>
      </c>
      <c r="BK88" s="124">
        <f>BJ88*(1+PARAMETRES!BL$14)</f>
        <v>58.166869857602578</v>
      </c>
      <c r="BL88" s="124">
        <f>BK88*(1+PARAMETRES!BM$14)</f>
        <v>58.655989773880471</v>
      </c>
      <c r="BM88" s="157"/>
      <c r="BN88" s="141"/>
      <c r="BO88" s="141"/>
      <c r="BP88" s="141"/>
      <c r="BQ88" s="141"/>
      <c r="BR88" s="141"/>
      <c r="BS88" s="141"/>
      <c r="BT88" s="141"/>
    </row>
    <row r="89" spans="2:72" s="164" customFormat="1" ht="47.25" x14ac:dyDescent="0.25">
      <c r="C89" s="131" t="s">
        <v>47</v>
      </c>
      <c r="D89" s="170" t="s">
        <v>55</v>
      </c>
      <c r="E89" s="170" t="s">
        <v>55</v>
      </c>
      <c r="F89" s="170" t="s">
        <v>55</v>
      </c>
      <c r="G89" s="170" t="s">
        <v>55</v>
      </c>
      <c r="H89" s="170" t="s">
        <v>55</v>
      </c>
      <c r="I89" s="170" t="s">
        <v>55</v>
      </c>
      <c r="J89" s="170" t="s">
        <v>55</v>
      </c>
      <c r="K89" s="170" t="s">
        <v>55</v>
      </c>
      <c r="L89" s="170" t="s">
        <v>55</v>
      </c>
      <c r="M89" s="170" t="s">
        <v>55</v>
      </c>
      <c r="N89" s="170" t="s">
        <v>55</v>
      </c>
      <c r="O89" s="170" t="s">
        <v>55</v>
      </c>
      <c r="P89" s="170" t="s">
        <v>55</v>
      </c>
      <c r="Q89" s="170" t="s">
        <v>55</v>
      </c>
      <c r="R89" s="170" t="s">
        <v>55</v>
      </c>
      <c r="S89" s="170" t="s">
        <v>55</v>
      </c>
      <c r="T89" s="170" t="s">
        <v>55</v>
      </c>
      <c r="U89" s="170" t="s">
        <v>55</v>
      </c>
      <c r="V89" s="170" t="s">
        <v>55</v>
      </c>
      <c r="W89" s="170" t="s">
        <v>55</v>
      </c>
      <c r="X89" s="170" t="s">
        <v>55</v>
      </c>
      <c r="Y89" s="170" t="s">
        <v>55</v>
      </c>
      <c r="Z89" s="170" t="s">
        <v>55</v>
      </c>
      <c r="AA89" s="170" t="s">
        <v>55</v>
      </c>
      <c r="AB89" s="170" t="s">
        <v>55</v>
      </c>
      <c r="AC89" s="170" t="s">
        <v>55</v>
      </c>
      <c r="AD89" s="170" t="s">
        <v>55</v>
      </c>
      <c r="AE89" s="170" t="s">
        <v>55</v>
      </c>
      <c r="AF89" s="170" t="s">
        <v>55</v>
      </c>
      <c r="AG89" s="170" t="s">
        <v>55</v>
      </c>
      <c r="AH89" s="170" t="s">
        <v>55</v>
      </c>
      <c r="AI89" s="170" t="s">
        <v>55</v>
      </c>
      <c r="AJ89" s="170" t="s">
        <v>55</v>
      </c>
      <c r="AK89" s="170" t="s">
        <v>55</v>
      </c>
      <c r="AL89" s="170" t="s">
        <v>55</v>
      </c>
      <c r="AM89" s="170" t="s">
        <v>55</v>
      </c>
      <c r="AN89" s="170" t="s">
        <v>55</v>
      </c>
      <c r="AO89" s="170" t="s">
        <v>55</v>
      </c>
      <c r="AP89" s="170" t="s">
        <v>55</v>
      </c>
      <c r="AQ89" s="170" t="s">
        <v>55</v>
      </c>
      <c r="AR89" s="170" t="s">
        <v>55</v>
      </c>
      <c r="AS89" s="170" t="s">
        <v>55</v>
      </c>
      <c r="AT89" s="170" t="s">
        <v>55</v>
      </c>
      <c r="AU89" s="170" t="s">
        <v>55</v>
      </c>
      <c r="AV89" s="170" t="s">
        <v>55</v>
      </c>
      <c r="AW89" s="170" t="s">
        <v>55</v>
      </c>
      <c r="AX89" s="170" t="s">
        <v>55</v>
      </c>
      <c r="AY89" s="170" t="s">
        <v>55</v>
      </c>
      <c r="AZ89" s="170" t="s">
        <v>55</v>
      </c>
      <c r="BA89" s="170" t="s">
        <v>55</v>
      </c>
      <c r="BB89" s="170" t="s">
        <v>55</v>
      </c>
      <c r="BC89" s="170" t="s">
        <v>55</v>
      </c>
      <c r="BD89" s="170" t="s">
        <v>55</v>
      </c>
      <c r="BE89" s="170" t="s">
        <v>55</v>
      </c>
      <c r="BF89" s="170" t="s">
        <v>55</v>
      </c>
      <c r="BG89" s="170" t="s">
        <v>55</v>
      </c>
      <c r="BH89" s="170" t="s">
        <v>55</v>
      </c>
      <c r="BI89" s="170" t="s">
        <v>55</v>
      </c>
      <c r="BJ89" s="170" t="s">
        <v>55</v>
      </c>
      <c r="BK89" s="170" t="s">
        <v>55</v>
      </c>
      <c r="BL89" s="170" t="s">
        <v>55</v>
      </c>
      <c r="BM89" s="168"/>
      <c r="BN89" s="169"/>
      <c r="BO89" s="169"/>
      <c r="BP89" s="169"/>
      <c r="BQ89" s="169"/>
      <c r="BR89" s="169"/>
      <c r="BS89" s="169"/>
      <c r="BT89" s="169"/>
    </row>
    <row r="90" spans="2:72" s="4" customFormat="1" ht="31.5" x14ac:dyDescent="0.25">
      <c r="B90" s="65"/>
      <c r="C90" s="131" t="s">
        <v>48</v>
      </c>
      <c r="D90" s="120">
        <f>27.8*Transf2010</f>
        <v>29.103087912522902</v>
      </c>
      <c r="E90" s="125">
        <f>D90*(1+PARAMETRES!F$14)</f>
        <v>29.594445750718645</v>
      </c>
      <c r="F90" s="125">
        <f>E90*(1+PARAMETRES!G$14)</f>
        <v>29.547046247420333</v>
      </c>
      <c r="G90" s="125">
        <f>F90*(1+PARAMETRES!H$14)</f>
        <v>29.570699136619588</v>
      </c>
      <c r="H90" s="125">
        <f>G90*(1+PARAMETRES!I$14)</f>
        <v>29.696811033543067</v>
      </c>
      <c r="I90" s="125">
        <f>H90*(1+PARAMETRES!J$14)</f>
        <v>29.895490000156883</v>
      </c>
      <c r="J90" s="125">
        <f>I90*(1+PARAMETRES!K$14)</f>
        <v>30.141223545737258</v>
      </c>
      <c r="K90" s="125">
        <f>J90*(1+PARAMETRES!L$14)</f>
        <v>30.752539253908122</v>
      </c>
      <c r="L90" s="125">
        <f>K90*(1+PARAMETRES!M$14)</f>
        <v>31.224316794405375</v>
      </c>
      <c r="M90" s="125">
        <f>L90*(1+PARAMETRES!N$14)</f>
        <v>31.727810846785776</v>
      </c>
      <c r="N90" s="125">
        <f>M90*(1+PARAMETRES!O$14)</f>
        <v>29.19568910143985</v>
      </c>
      <c r="O90" s="125">
        <f>N90*(1+PARAMETRES!P$14)</f>
        <v>31.130318781356131</v>
      </c>
      <c r="P90" s="125">
        <f>O90*(1+PARAMETRES!Q$14)</f>
        <v>31.866836997736417</v>
      </c>
      <c r="Q90" s="125">
        <f>P90*(1+PARAMETRES!R$14)</f>
        <v>32.244200186144049</v>
      </c>
      <c r="R90" s="125">
        <f>Q90*(1+PARAMETRES!S$14)</f>
        <v>32.686355065425012</v>
      </c>
      <c r="S90" s="125">
        <f>R90*(1+PARAMETRES!T$14)</f>
        <v>33.17839554129182</v>
      </c>
      <c r="T90" s="125">
        <f>S90*(1+PARAMETRES!U$14)</f>
        <v>33.682316755673163</v>
      </c>
      <c r="U90" s="125">
        <f>T90*(1+PARAMETRES!V$14)</f>
        <v>34.231683317373502</v>
      </c>
      <c r="V90" s="125">
        <f>U90*(1+PARAMETRES!W$14)</f>
        <v>34.397515156761671</v>
      </c>
      <c r="W90" s="125">
        <f>V90*(1+PARAMETRES!X$14)</f>
        <v>34.564307191760662</v>
      </c>
      <c r="X90" s="125">
        <f>W90*(1+PARAMETRES!Y$14)</f>
        <v>34.749130923023863</v>
      </c>
      <c r="Y90" s="125">
        <f>X90*(1+PARAMETRES!Z$14)</f>
        <v>34.948726009660319</v>
      </c>
      <c r="Z90" s="125">
        <f>Y90*(1+PARAMETRES!AA$14)</f>
        <v>35.142404707101221</v>
      </c>
      <c r="AA90" s="125">
        <f>Z90*(1+PARAMETRES!AB$14)</f>
        <v>35.484560356576786</v>
      </c>
      <c r="AB90" s="125">
        <f>AA90*(1+PARAMETRES!AC$14)</f>
        <v>35.844338652595269</v>
      </c>
      <c r="AC90" s="125">
        <f>AB90*(1+PARAMETRES!AD$14)</f>
        <v>36.225929102530984</v>
      </c>
      <c r="AD90" s="125">
        <f>AC90*(1+PARAMETRES!AE$14)</f>
        <v>36.597538400169263</v>
      </c>
      <c r="AE90" s="125">
        <f>AD90*(1+PARAMETRES!AF$14)</f>
        <v>36.958922981792185</v>
      </c>
      <c r="AF90" s="125">
        <f>AE90*(1+PARAMETRES!AG$14)</f>
        <v>37.328228584169857</v>
      </c>
      <c r="AG90" s="125">
        <f>AF90*(1+PARAMETRES!AH$14)</f>
        <v>37.690701658613001</v>
      </c>
      <c r="AH90" s="125">
        <f>AG90*(1+PARAMETRES!AI$14)</f>
        <v>38.027125033265733</v>
      </c>
      <c r="AI90" s="125">
        <f>AH90*(1+PARAMETRES!AJ$14)</f>
        <v>38.351691672163795</v>
      </c>
      <c r="AJ90" s="125">
        <f>AI90*(1+PARAMETRES!AK$14)</f>
        <v>38.671475588868347</v>
      </c>
      <c r="AK90" s="125">
        <f>AJ90*(1+PARAMETRES!AL$14)</f>
        <v>38.993767853062081</v>
      </c>
      <c r="AL90" s="125">
        <f>AK90*(1+PARAMETRES!AM$14)</f>
        <v>39.326091544300041</v>
      </c>
      <c r="AM90" s="125">
        <f>AL90*(1+PARAMETRES!AN$14)</f>
        <v>39.656581247082649</v>
      </c>
      <c r="AN90" s="125">
        <f>AM90*(1+PARAMETRES!AO$14)</f>
        <v>39.961155035351915</v>
      </c>
      <c r="AO90" s="125">
        <f>AN90*(1+PARAMETRES!AP$14)</f>
        <v>40.275000177099685</v>
      </c>
      <c r="AP90" s="125">
        <f>AO90*(1+PARAMETRES!AQ$14)</f>
        <v>40.602313846885124</v>
      </c>
      <c r="AQ90" s="125">
        <f>AP90*(1+PARAMETRES!AR$14)</f>
        <v>40.951501637054456</v>
      </c>
      <c r="AR90" s="125">
        <f>AQ90*(1+PARAMETRES!AS$14)</f>
        <v>41.2903801113264</v>
      </c>
      <c r="AS90" s="125">
        <f>AR90*(1+PARAMETRES!AT$14)</f>
        <v>41.639365148898463</v>
      </c>
      <c r="AT90" s="125">
        <f>AS90*(1+PARAMETRES!AU$14)</f>
        <v>42.011228735504666</v>
      </c>
      <c r="AU90" s="125">
        <f>AT90*(1+PARAMETRES!AV$14)</f>
        <v>42.398092103874411</v>
      </c>
      <c r="AV90" s="125">
        <f>AU90*(1+PARAMETRES!AW$14)</f>
        <v>42.809125195287329</v>
      </c>
      <c r="AW90" s="125">
        <f>AV90*(1+PARAMETRES!AX$14)</f>
        <v>43.240414755454744</v>
      </c>
      <c r="AX90" s="125">
        <f>AW90*(1+PARAMETRES!AY$14)</f>
        <v>43.661818833456373</v>
      </c>
      <c r="AY90" s="125">
        <f>AX90*(1+PARAMETRES!AZ$14)</f>
        <v>44.103092191918435</v>
      </c>
      <c r="AZ90" s="125">
        <f>AY90*(1+PARAMETRES!BA$14)</f>
        <v>44.555356508142111</v>
      </c>
      <c r="BA90" s="125">
        <f>AZ90*(1+PARAMETRES!BB$14)</f>
        <v>45.022668404596907</v>
      </c>
      <c r="BB90" s="125">
        <f>BA90*(1+PARAMETRES!BC$14)</f>
        <v>45.491216075414243</v>
      </c>
      <c r="BC90" s="125">
        <f>BB90*(1+PARAMETRES!BD$14)</f>
        <v>45.955696190361024</v>
      </c>
      <c r="BD90" s="125">
        <f>BC90*(1+PARAMETRES!BE$14)</f>
        <v>46.429037797662559</v>
      </c>
      <c r="BE90" s="125">
        <f>BD90*(1+PARAMETRES!BF$14)</f>
        <v>46.910817232324192</v>
      </c>
      <c r="BF90" s="125">
        <f>BE90*(1+PARAMETRES!BG$14)</f>
        <v>47.386549144119961</v>
      </c>
      <c r="BG90" s="125">
        <f>BF90*(1+PARAMETRES!BH$14)</f>
        <v>47.846013787376961</v>
      </c>
      <c r="BH90" s="125">
        <f>BG90*(1+PARAMETRES!BI$14)</f>
        <v>48.283452900290598</v>
      </c>
      <c r="BI90" s="125">
        <f>BH90*(1+PARAMETRES!BJ$14)</f>
        <v>48.726903489388405</v>
      </c>
      <c r="BJ90" s="125">
        <f>BI90*(1+PARAMETRES!BK$14)</f>
        <v>49.166604999108529</v>
      </c>
      <c r="BK90" s="125">
        <f>BJ90*(1+PARAMETRES!BL$14)</f>
        <v>49.6024227620047</v>
      </c>
      <c r="BL90" s="125">
        <f>BK90*(1+PARAMETRES!BM$14)</f>
        <v>50.019525021898119</v>
      </c>
      <c r="BM90" s="157"/>
      <c r="BN90" s="141"/>
      <c r="BO90" s="141"/>
      <c r="BP90" s="141"/>
      <c r="BQ90" s="141"/>
      <c r="BR90" s="141"/>
      <c r="BS90" s="141"/>
      <c r="BT90" s="141"/>
    </row>
    <row r="91" spans="2:72" s="164" customFormat="1" ht="16.5" thickBot="1" x14ac:dyDescent="0.3">
      <c r="C91" s="121" t="s">
        <v>49</v>
      </c>
      <c r="D91" s="166" t="s">
        <v>55</v>
      </c>
      <c r="E91" s="166" t="s">
        <v>55</v>
      </c>
      <c r="F91" s="166" t="s">
        <v>55</v>
      </c>
      <c r="G91" s="166" t="s">
        <v>55</v>
      </c>
      <c r="H91" s="166" t="s">
        <v>55</v>
      </c>
      <c r="I91" s="166" t="s">
        <v>55</v>
      </c>
      <c r="J91" s="166" t="s">
        <v>55</v>
      </c>
      <c r="K91" s="166" t="s">
        <v>55</v>
      </c>
      <c r="L91" s="166" t="s">
        <v>55</v>
      </c>
      <c r="M91" s="166" t="s">
        <v>55</v>
      </c>
      <c r="N91" s="166" t="s">
        <v>55</v>
      </c>
      <c r="O91" s="166" t="s">
        <v>55</v>
      </c>
      <c r="P91" s="166" t="s">
        <v>55</v>
      </c>
      <c r="Q91" s="166" t="s">
        <v>55</v>
      </c>
      <c r="R91" s="166" t="s">
        <v>55</v>
      </c>
      <c r="S91" s="166" t="s">
        <v>55</v>
      </c>
      <c r="T91" s="166" t="s">
        <v>55</v>
      </c>
      <c r="U91" s="166" t="s">
        <v>55</v>
      </c>
      <c r="V91" s="166" t="s">
        <v>55</v>
      </c>
      <c r="W91" s="166" t="s">
        <v>55</v>
      </c>
      <c r="X91" s="166" t="s">
        <v>55</v>
      </c>
      <c r="Y91" s="166" t="s">
        <v>55</v>
      </c>
      <c r="Z91" s="166" t="s">
        <v>55</v>
      </c>
      <c r="AA91" s="166" t="s">
        <v>55</v>
      </c>
      <c r="AB91" s="166" t="s">
        <v>55</v>
      </c>
      <c r="AC91" s="166" t="s">
        <v>55</v>
      </c>
      <c r="AD91" s="166" t="s">
        <v>55</v>
      </c>
      <c r="AE91" s="166" t="s">
        <v>55</v>
      </c>
      <c r="AF91" s="166" t="s">
        <v>55</v>
      </c>
      <c r="AG91" s="166" t="s">
        <v>55</v>
      </c>
      <c r="AH91" s="166" t="s">
        <v>55</v>
      </c>
      <c r="AI91" s="166" t="s">
        <v>55</v>
      </c>
      <c r="AJ91" s="166" t="s">
        <v>55</v>
      </c>
      <c r="AK91" s="166" t="s">
        <v>55</v>
      </c>
      <c r="AL91" s="166" t="s">
        <v>55</v>
      </c>
      <c r="AM91" s="166" t="s">
        <v>55</v>
      </c>
      <c r="AN91" s="166" t="s">
        <v>55</v>
      </c>
      <c r="AO91" s="166" t="s">
        <v>55</v>
      </c>
      <c r="AP91" s="166" t="s">
        <v>55</v>
      </c>
      <c r="AQ91" s="166" t="s">
        <v>55</v>
      </c>
      <c r="AR91" s="166" t="s">
        <v>55</v>
      </c>
      <c r="AS91" s="166" t="s">
        <v>55</v>
      </c>
      <c r="AT91" s="166" t="s">
        <v>55</v>
      </c>
      <c r="AU91" s="166" t="s">
        <v>55</v>
      </c>
      <c r="AV91" s="166" t="s">
        <v>55</v>
      </c>
      <c r="AW91" s="166" t="s">
        <v>55</v>
      </c>
      <c r="AX91" s="166" t="s">
        <v>55</v>
      </c>
      <c r="AY91" s="166" t="s">
        <v>55</v>
      </c>
      <c r="AZ91" s="166" t="s">
        <v>55</v>
      </c>
      <c r="BA91" s="166" t="s">
        <v>55</v>
      </c>
      <c r="BB91" s="166" t="s">
        <v>55</v>
      </c>
      <c r="BC91" s="166" t="s">
        <v>55</v>
      </c>
      <c r="BD91" s="166" t="s">
        <v>55</v>
      </c>
      <c r="BE91" s="166" t="s">
        <v>55</v>
      </c>
      <c r="BF91" s="166" t="s">
        <v>55</v>
      </c>
      <c r="BG91" s="166" t="s">
        <v>55</v>
      </c>
      <c r="BH91" s="166" t="s">
        <v>55</v>
      </c>
      <c r="BI91" s="166" t="s">
        <v>55</v>
      </c>
      <c r="BJ91" s="166" t="s">
        <v>55</v>
      </c>
      <c r="BK91" s="166" t="s">
        <v>55</v>
      </c>
      <c r="BL91" s="166" t="s">
        <v>55</v>
      </c>
      <c r="BM91" s="168"/>
      <c r="BN91" s="169"/>
      <c r="BO91" s="169"/>
      <c r="BP91" s="169"/>
      <c r="BQ91" s="169"/>
      <c r="BR91" s="169"/>
      <c r="BS91" s="169"/>
      <c r="BT91" s="169"/>
    </row>
    <row r="92" spans="2:72" s="65" customFormat="1" ht="24.95" customHeight="1" thickBot="1" x14ac:dyDescent="0.3">
      <c r="C92" s="569" t="s">
        <v>191</v>
      </c>
      <c r="D92" s="570"/>
      <c r="E92" s="570"/>
      <c r="F92" s="570"/>
      <c r="G92" s="570"/>
      <c r="H92" s="571"/>
      <c r="I92" s="148"/>
      <c r="J92" s="149"/>
      <c r="K92" s="150"/>
      <c r="L92" s="151"/>
      <c r="M92" s="152"/>
      <c r="N92" s="152"/>
      <c r="O92" s="152"/>
      <c r="P92" s="152"/>
      <c r="Q92" s="152"/>
      <c r="R92" s="152"/>
      <c r="S92" s="152"/>
      <c r="T92" s="152"/>
      <c r="U92" s="152"/>
      <c r="V92" s="152"/>
      <c r="W92" s="152"/>
      <c r="X92" s="152"/>
      <c r="Y92" s="152"/>
      <c r="Z92" s="152"/>
      <c r="AA92" s="152"/>
      <c r="AB92" s="152"/>
      <c r="AC92" s="152"/>
      <c r="AD92" s="152"/>
      <c r="AE92" s="152"/>
      <c r="AF92" s="152"/>
      <c r="AG92" s="152"/>
      <c r="AH92" s="152"/>
      <c r="AI92" s="152"/>
      <c r="AJ92" s="152"/>
      <c r="AK92" s="152"/>
      <c r="AL92" s="152"/>
      <c r="AM92" s="152"/>
      <c r="AN92" s="152"/>
      <c r="AO92" s="152"/>
      <c r="AP92" s="152"/>
      <c r="AQ92" s="152"/>
      <c r="AR92" s="152"/>
      <c r="AS92" s="152"/>
      <c r="AT92" s="152"/>
      <c r="AU92" s="152"/>
      <c r="AV92" s="152"/>
      <c r="AW92" s="152"/>
      <c r="AX92" s="152"/>
      <c r="AY92" s="152"/>
      <c r="AZ92" s="152"/>
      <c r="BA92" s="152"/>
      <c r="BB92" s="152"/>
      <c r="BC92" s="152"/>
      <c r="BD92" s="152"/>
      <c r="BE92" s="152"/>
      <c r="BF92" s="152"/>
      <c r="BG92" s="152"/>
      <c r="BH92" s="152"/>
      <c r="BI92" s="152"/>
      <c r="BJ92" s="152"/>
      <c r="BK92" s="152"/>
      <c r="BL92" s="152"/>
      <c r="BM92" s="156"/>
      <c r="BN92" s="140"/>
      <c r="BO92" s="140"/>
      <c r="BP92" s="140"/>
      <c r="BQ92" s="140"/>
      <c r="BR92" s="140"/>
      <c r="BS92" s="140"/>
      <c r="BT92" s="140"/>
    </row>
    <row r="93" spans="2:72" s="4" customFormat="1" ht="16.5" thickBot="1" x14ac:dyDescent="0.3">
      <c r="B93" s="65"/>
      <c r="C93" s="69"/>
      <c r="D93" s="73">
        <v>2010</v>
      </c>
      <c r="E93" s="74">
        <v>2011</v>
      </c>
      <c r="F93" s="6">
        <v>2012</v>
      </c>
      <c r="G93" s="6">
        <v>2013</v>
      </c>
      <c r="H93" s="6">
        <v>2014</v>
      </c>
      <c r="I93" s="6">
        <v>2015</v>
      </c>
      <c r="J93" s="6">
        <v>2016</v>
      </c>
      <c r="K93" s="6">
        <v>2017</v>
      </c>
      <c r="L93" s="6">
        <v>2018</v>
      </c>
      <c r="M93" s="6">
        <v>2019</v>
      </c>
      <c r="N93" s="6">
        <v>2020</v>
      </c>
      <c r="O93" s="6">
        <v>2021</v>
      </c>
      <c r="P93" s="6">
        <v>2022</v>
      </c>
      <c r="Q93" s="6">
        <v>2023</v>
      </c>
      <c r="R93" s="6">
        <v>2024</v>
      </c>
      <c r="S93" s="6">
        <v>2025</v>
      </c>
      <c r="T93" s="6">
        <v>2026</v>
      </c>
      <c r="U93" s="6">
        <v>2027</v>
      </c>
      <c r="V93" s="6">
        <v>2028</v>
      </c>
      <c r="W93" s="6">
        <v>2029</v>
      </c>
      <c r="X93" s="6">
        <v>2030</v>
      </c>
      <c r="Y93" s="6">
        <v>2031</v>
      </c>
      <c r="Z93" s="6">
        <v>2032</v>
      </c>
      <c r="AA93" s="6">
        <v>2033</v>
      </c>
      <c r="AB93" s="6">
        <v>2034</v>
      </c>
      <c r="AC93" s="6">
        <v>2035</v>
      </c>
      <c r="AD93" s="6">
        <v>2036</v>
      </c>
      <c r="AE93" s="6">
        <v>2037</v>
      </c>
      <c r="AF93" s="6">
        <v>2038</v>
      </c>
      <c r="AG93" s="6">
        <v>2039</v>
      </c>
      <c r="AH93" s="6">
        <v>2040</v>
      </c>
      <c r="AI93" s="6">
        <v>2041</v>
      </c>
      <c r="AJ93" s="6">
        <v>2042</v>
      </c>
      <c r="AK93" s="6">
        <v>2043</v>
      </c>
      <c r="AL93" s="6">
        <v>2044</v>
      </c>
      <c r="AM93" s="6">
        <v>2045</v>
      </c>
      <c r="AN93" s="6">
        <v>2046</v>
      </c>
      <c r="AO93" s="6">
        <v>2047</v>
      </c>
      <c r="AP93" s="6">
        <v>2048</v>
      </c>
      <c r="AQ93" s="6">
        <v>2049</v>
      </c>
      <c r="AR93" s="6">
        <v>2050</v>
      </c>
      <c r="AS93" s="6">
        <v>2051</v>
      </c>
      <c r="AT93" s="6">
        <v>2052</v>
      </c>
      <c r="AU93" s="6">
        <v>2053</v>
      </c>
      <c r="AV93" s="6">
        <v>2054</v>
      </c>
      <c r="AW93" s="6">
        <v>2055</v>
      </c>
      <c r="AX93" s="6">
        <v>2056</v>
      </c>
      <c r="AY93" s="6">
        <v>2057</v>
      </c>
      <c r="AZ93" s="6">
        <v>2058</v>
      </c>
      <c r="BA93" s="6">
        <v>2059</v>
      </c>
      <c r="BB93" s="6">
        <v>2060</v>
      </c>
      <c r="BC93" s="6">
        <v>2061</v>
      </c>
      <c r="BD93" s="6">
        <v>2062</v>
      </c>
      <c r="BE93" s="6">
        <v>2063</v>
      </c>
      <c r="BF93" s="6">
        <v>2064</v>
      </c>
      <c r="BG93" s="6">
        <v>2065</v>
      </c>
      <c r="BH93" s="6">
        <v>2066</v>
      </c>
      <c r="BI93" s="6">
        <v>2067</v>
      </c>
      <c r="BJ93" s="6">
        <v>2068</v>
      </c>
      <c r="BK93" s="6">
        <v>2069</v>
      </c>
      <c r="BL93" s="85">
        <v>2070</v>
      </c>
      <c r="BM93" s="155"/>
      <c r="BN93" s="126"/>
      <c r="BO93" s="126"/>
      <c r="BP93" s="126"/>
      <c r="BQ93" s="126"/>
      <c r="BR93" s="126"/>
      <c r="BS93" s="126"/>
      <c r="BT93" s="126"/>
    </row>
    <row r="94" spans="2:72" s="4" customFormat="1" ht="47.25" x14ac:dyDescent="0.25">
      <c r="B94" s="65"/>
      <c r="C94" s="122" t="s">
        <v>46</v>
      </c>
      <c r="D94" s="123">
        <f>3.3*Transf2010</f>
        <v>3.4546830975296965</v>
      </c>
      <c r="E94" s="124">
        <f>D94*(1+PARAMETRES!F$14)</f>
        <v>3.5130097473874646</v>
      </c>
      <c r="F94" s="124">
        <f>E94*(1+PARAMETRES!G$14)</f>
        <v>3.5073831876434203</v>
      </c>
      <c r="G94" s="124">
        <f>F94*(1+PARAMETRES!H$14)</f>
        <v>3.5101909047066413</v>
      </c>
      <c r="H94" s="124">
        <f>G94*(1+PARAMETRES!I$14)</f>
        <v>3.5251610219673419</v>
      </c>
      <c r="I94" s="124">
        <f>H94*(1+PARAMETRES!J$14)</f>
        <v>3.5487452158459605</v>
      </c>
      <c r="J94" s="124">
        <f>I94*(1+PARAMETRES!K$14)</f>
        <v>3.5779150252134153</v>
      </c>
      <c r="K94" s="124">
        <f>J94*(1+PARAMETRES!L$14)</f>
        <v>3.6504812783416112</v>
      </c>
      <c r="L94" s="124">
        <f>K94*(1+PARAMETRES!M$14)</f>
        <v>3.7064836482567527</v>
      </c>
      <c r="M94" s="124">
        <f>L94*(1+PARAMETRES!N$14)</f>
        <v>3.7662509278558649</v>
      </c>
      <c r="N94" s="124">
        <f>M94*(1+PARAMETRES!O$14)</f>
        <v>3.4656753249910608</v>
      </c>
      <c r="O94" s="124">
        <f>N94*(1+PARAMETRES!P$14)</f>
        <v>3.6953256107365187</v>
      </c>
      <c r="P94" s="124">
        <f>O94*(1+PARAMETRES!Q$14)</f>
        <v>3.7827540321054016</v>
      </c>
      <c r="Q94" s="124">
        <f>P94*(1+PARAMETRES!R$14)</f>
        <v>3.8275489429595448</v>
      </c>
      <c r="R94" s="124">
        <f>Q94*(1+PARAMETRES!S$14)</f>
        <v>3.8800349538094432</v>
      </c>
      <c r="S94" s="124">
        <f>R94*(1+PARAMETRES!T$14)</f>
        <v>3.9384426361965104</v>
      </c>
      <c r="T94" s="124">
        <f>S94*(1+PARAMETRES!U$14)</f>
        <v>3.9982606220763102</v>
      </c>
      <c r="U94" s="124">
        <f>T94*(1+PARAMETRES!V$14)</f>
        <v>4.0634731995443358</v>
      </c>
      <c r="V94" s="124">
        <f>U94*(1+PARAMETRES!W$14)</f>
        <v>4.0831582740040826</v>
      </c>
      <c r="W94" s="124">
        <f>V94*(1+PARAMETRES!X$14)</f>
        <v>4.1029573285183512</v>
      </c>
      <c r="X94" s="124">
        <f>W94*(1+PARAMETRES!Y$14)</f>
        <v>4.1248968361862843</v>
      </c>
      <c r="Y94" s="124">
        <f>X94*(1+PARAMETRES!Z$14)</f>
        <v>4.1485897781251442</v>
      </c>
      <c r="Z94" s="124">
        <f>Y94*(1+PARAMETRES!AA$14)</f>
        <v>4.1715804148717268</v>
      </c>
      <c r="AA94" s="124">
        <f>Z94*(1+PARAMETRES!AB$14)</f>
        <v>4.2121960135504803</v>
      </c>
      <c r="AB94" s="124">
        <f>AA94*(1+PARAMETRES!AC$14)</f>
        <v>4.2549035091210197</v>
      </c>
      <c r="AC94" s="124">
        <f>AB94*(1+PARAMETRES!AD$14)</f>
        <v>4.300200217206914</v>
      </c>
      <c r="AD94" s="124">
        <f>AC94*(1+PARAMETRES!AE$14)</f>
        <v>4.3443121122503072</v>
      </c>
      <c r="AE94" s="124">
        <f>AD94*(1+PARAMETRES!AF$14)</f>
        <v>4.387210282011301</v>
      </c>
      <c r="AF94" s="124">
        <f>AE94*(1+PARAMETRES!AG$14)</f>
        <v>4.4310487168259174</v>
      </c>
      <c r="AG94" s="124">
        <f>AF94*(1+PARAMETRES!AH$14)</f>
        <v>4.4740760961662911</v>
      </c>
      <c r="AH94" s="124">
        <f>AG94*(1+PARAMETRES!AI$14)</f>
        <v>4.5140112449560039</v>
      </c>
      <c r="AI94" s="124">
        <f>AH94*(1+PARAMETRES!AJ$14)</f>
        <v>4.5525389395014573</v>
      </c>
      <c r="AJ94" s="124">
        <f>AI94*(1+PARAMETRES!AK$14)</f>
        <v>4.5904989008368897</v>
      </c>
      <c r="AK94" s="124">
        <f>AJ94*(1+PARAMETRES!AL$14)</f>
        <v>4.6287566156512536</v>
      </c>
      <c r="AL94" s="124">
        <f>AK94*(1+PARAMETRES!AM$14)</f>
        <v>4.6682051113737453</v>
      </c>
      <c r="AM94" s="124">
        <f>AL94*(1+PARAMETRES!AN$14)</f>
        <v>4.7074359034306736</v>
      </c>
      <c r="AN94" s="124">
        <f>AM94*(1+PARAMETRES!AO$14)</f>
        <v>4.7435903459230691</v>
      </c>
      <c r="AO94" s="124">
        <f>AN94*(1+PARAMETRES!AP$14)</f>
        <v>4.7808453447636321</v>
      </c>
      <c r="AP94" s="124">
        <f>AO94*(1+PARAMETRES!AQ$14)</f>
        <v>4.8196991257093851</v>
      </c>
      <c r="AQ94" s="124">
        <f>AP94*(1+PARAMETRES!AR$14)</f>
        <v>4.861149474902148</v>
      </c>
      <c r="AR94" s="124">
        <f>AQ94*(1+PARAMETRES!AS$14)</f>
        <v>4.9013760563804727</v>
      </c>
      <c r="AS94" s="124">
        <f>AR94*(1+PARAMETRES!AT$14)</f>
        <v>4.9428023378188835</v>
      </c>
      <c r="AT94" s="124">
        <f>AS94*(1+PARAMETRES!AU$14)</f>
        <v>4.9869444182433602</v>
      </c>
      <c r="AU94" s="124">
        <f>AT94*(1+PARAMETRES!AV$14)</f>
        <v>5.0328670483016396</v>
      </c>
      <c r="AV94" s="124">
        <f>AU94*(1+PARAMETRES!AW$14)</f>
        <v>5.081658746203173</v>
      </c>
      <c r="AW94" s="124">
        <f>AV94*(1+PARAMETRES!AX$14)</f>
        <v>5.1328549889568595</v>
      </c>
      <c r="AX94" s="124">
        <f>AW94*(1+PARAMETRES!AY$14)</f>
        <v>5.1828777751944628</v>
      </c>
      <c r="AY94" s="124">
        <f>AX94*(1+PARAMETRES!AZ$14)</f>
        <v>5.2352591450838446</v>
      </c>
      <c r="AZ94" s="124">
        <f>AY94*(1+PARAMETRES!BA$14)</f>
        <v>5.2889451970096761</v>
      </c>
      <c r="BA94" s="124">
        <f>AZ94*(1+PARAMETRES!BB$14)</f>
        <v>5.3444174724881233</v>
      </c>
      <c r="BB94" s="124">
        <f>BA94*(1+PARAMETRES!BC$14)</f>
        <v>5.400036440606728</v>
      </c>
      <c r="BC94" s="124">
        <f>BB94*(1+PARAMETRES!BD$14)</f>
        <v>5.4551725693594033</v>
      </c>
      <c r="BD94" s="124">
        <f>BC94*(1+PARAMETRES!BE$14)</f>
        <v>5.5113606018808081</v>
      </c>
      <c r="BE94" s="124">
        <f>BD94*(1+PARAMETRES!BF$14)</f>
        <v>5.5685502470025128</v>
      </c>
      <c r="BF94" s="124">
        <f>BE94*(1+PARAMETRES!BG$14)</f>
        <v>5.625022020704888</v>
      </c>
      <c r="BG94" s="124">
        <f>BF94*(1+PARAMETRES!BH$14)</f>
        <v>5.6795627877102151</v>
      </c>
      <c r="BH94" s="124">
        <f>BG94*(1+PARAMETRES!BI$14)</f>
        <v>5.7314890133438476</v>
      </c>
      <c r="BI94" s="124">
        <f>BH94*(1+PARAMETRES!BJ$14)</f>
        <v>5.7841288314741623</v>
      </c>
      <c r="BJ94" s="124">
        <f>BI94*(1+PARAMETRES!BK$14)</f>
        <v>5.8363236150020912</v>
      </c>
      <c r="BK94" s="124">
        <f>BJ94*(1+PARAMETRES!BL$14)</f>
        <v>5.8880573782235794</v>
      </c>
      <c r="BL94" s="124">
        <f>BK94*(1+PARAMETRES!BM$14)</f>
        <v>5.9375695169879057</v>
      </c>
      <c r="BM94" s="157"/>
      <c r="BN94" s="141"/>
      <c r="BO94" s="141"/>
      <c r="BP94" s="141"/>
      <c r="BQ94" s="141"/>
      <c r="BR94" s="141"/>
      <c r="BS94" s="141"/>
      <c r="BT94" s="141"/>
    </row>
    <row r="95" spans="2:72" s="164" customFormat="1" ht="47.25" x14ac:dyDescent="0.25">
      <c r="C95" s="131" t="s">
        <v>47</v>
      </c>
      <c r="D95" s="170" t="s">
        <v>55</v>
      </c>
      <c r="E95" s="170" t="s">
        <v>55</v>
      </c>
      <c r="F95" s="170" t="s">
        <v>55</v>
      </c>
      <c r="G95" s="170" t="s">
        <v>55</v>
      </c>
      <c r="H95" s="170" t="s">
        <v>55</v>
      </c>
      <c r="I95" s="170" t="s">
        <v>55</v>
      </c>
      <c r="J95" s="170" t="s">
        <v>55</v>
      </c>
      <c r="K95" s="170" t="s">
        <v>55</v>
      </c>
      <c r="L95" s="170" t="s">
        <v>55</v>
      </c>
      <c r="M95" s="170" t="s">
        <v>55</v>
      </c>
      <c r="N95" s="170" t="s">
        <v>55</v>
      </c>
      <c r="O95" s="170" t="s">
        <v>55</v>
      </c>
      <c r="P95" s="170" t="s">
        <v>55</v>
      </c>
      <c r="Q95" s="170" t="s">
        <v>55</v>
      </c>
      <c r="R95" s="170" t="s">
        <v>55</v>
      </c>
      <c r="S95" s="170" t="s">
        <v>55</v>
      </c>
      <c r="T95" s="170" t="s">
        <v>55</v>
      </c>
      <c r="U95" s="170" t="s">
        <v>55</v>
      </c>
      <c r="V95" s="170" t="s">
        <v>55</v>
      </c>
      <c r="W95" s="170" t="s">
        <v>55</v>
      </c>
      <c r="X95" s="170" t="s">
        <v>55</v>
      </c>
      <c r="Y95" s="170" t="s">
        <v>55</v>
      </c>
      <c r="Z95" s="170" t="s">
        <v>55</v>
      </c>
      <c r="AA95" s="170" t="s">
        <v>55</v>
      </c>
      <c r="AB95" s="170" t="s">
        <v>55</v>
      </c>
      <c r="AC95" s="170" t="s">
        <v>55</v>
      </c>
      <c r="AD95" s="170" t="s">
        <v>55</v>
      </c>
      <c r="AE95" s="170" t="s">
        <v>55</v>
      </c>
      <c r="AF95" s="170" t="s">
        <v>55</v>
      </c>
      <c r="AG95" s="170" t="s">
        <v>55</v>
      </c>
      <c r="AH95" s="170" t="s">
        <v>55</v>
      </c>
      <c r="AI95" s="170" t="s">
        <v>55</v>
      </c>
      <c r="AJ95" s="170" t="s">
        <v>55</v>
      </c>
      <c r="AK95" s="170" t="s">
        <v>55</v>
      </c>
      <c r="AL95" s="170" t="s">
        <v>55</v>
      </c>
      <c r="AM95" s="170" t="s">
        <v>55</v>
      </c>
      <c r="AN95" s="170" t="s">
        <v>55</v>
      </c>
      <c r="AO95" s="170" t="s">
        <v>55</v>
      </c>
      <c r="AP95" s="170" t="s">
        <v>55</v>
      </c>
      <c r="AQ95" s="170" t="s">
        <v>55</v>
      </c>
      <c r="AR95" s="170" t="s">
        <v>55</v>
      </c>
      <c r="AS95" s="170" t="s">
        <v>55</v>
      </c>
      <c r="AT95" s="170" t="s">
        <v>55</v>
      </c>
      <c r="AU95" s="170" t="s">
        <v>55</v>
      </c>
      <c r="AV95" s="170" t="s">
        <v>55</v>
      </c>
      <c r="AW95" s="170" t="s">
        <v>55</v>
      </c>
      <c r="AX95" s="170" t="s">
        <v>55</v>
      </c>
      <c r="AY95" s="170" t="s">
        <v>55</v>
      </c>
      <c r="AZ95" s="170" t="s">
        <v>55</v>
      </c>
      <c r="BA95" s="170" t="s">
        <v>55</v>
      </c>
      <c r="BB95" s="170" t="s">
        <v>55</v>
      </c>
      <c r="BC95" s="170" t="s">
        <v>55</v>
      </c>
      <c r="BD95" s="170" t="s">
        <v>55</v>
      </c>
      <c r="BE95" s="170" t="s">
        <v>55</v>
      </c>
      <c r="BF95" s="170" t="s">
        <v>55</v>
      </c>
      <c r="BG95" s="170" t="s">
        <v>55</v>
      </c>
      <c r="BH95" s="170" t="s">
        <v>55</v>
      </c>
      <c r="BI95" s="170" t="s">
        <v>55</v>
      </c>
      <c r="BJ95" s="170" t="s">
        <v>55</v>
      </c>
      <c r="BK95" s="170" t="s">
        <v>55</v>
      </c>
      <c r="BL95" s="170" t="s">
        <v>55</v>
      </c>
      <c r="BM95" s="168"/>
      <c r="BN95" s="169"/>
      <c r="BO95" s="169"/>
      <c r="BP95" s="169"/>
      <c r="BQ95" s="169"/>
      <c r="BR95" s="169"/>
      <c r="BS95" s="169"/>
      <c r="BT95" s="169"/>
    </row>
    <row r="96" spans="2:72" s="4" customFormat="1" ht="31.5" x14ac:dyDescent="0.25">
      <c r="B96" s="65"/>
      <c r="C96" s="131" t="s">
        <v>48</v>
      </c>
      <c r="D96" s="120">
        <f>2.8*Transf2010</f>
        <v>2.9312462645706518</v>
      </c>
      <c r="E96" s="125">
        <f>D96*(1+PARAMETRES!F$14)</f>
        <v>2.9807355432378491</v>
      </c>
      <c r="F96" s="125">
        <f>E96*(1+PARAMETRES!G$14)</f>
        <v>2.9759614925459328</v>
      </c>
      <c r="G96" s="125">
        <f>F96*(1+PARAMETRES!H$14)</f>
        <v>2.9783437979329084</v>
      </c>
      <c r="H96" s="125">
        <f>G96*(1+PARAMETRES!I$14)</f>
        <v>2.9910457156086543</v>
      </c>
      <c r="I96" s="125">
        <f>H96*(1+PARAMETRES!J$14)</f>
        <v>3.011056546778391</v>
      </c>
      <c r="J96" s="125">
        <f>I96*(1+PARAMETRES!K$14)</f>
        <v>3.0358066880598678</v>
      </c>
      <c r="K96" s="125">
        <f>J96*(1+PARAMETRES!L$14)</f>
        <v>3.0973780543504583</v>
      </c>
      <c r="L96" s="125">
        <f>K96*(1+PARAMETRES!M$14)</f>
        <v>3.1448952167026993</v>
      </c>
      <c r="M96" s="125">
        <f>L96*(1+PARAMETRES!N$14)</f>
        <v>3.1956068478777038</v>
      </c>
      <c r="N96" s="125">
        <f>M96*(1+PARAMETRES!O$14)</f>
        <v>2.9405730030227186</v>
      </c>
      <c r="O96" s="125">
        <f>N96*(1+PARAMETRES!P$14)</f>
        <v>3.1354277909279555</v>
      </c>
      <c r="P96" s="125">
        <f>O96*(1+PARAMETRES!Q$14)</f>
        <v>3.2096094817864014</v>
      </c>
      <c r="Q96" s="125">
        <f>P96*(1+PARAMETRES!R$14)</f>
        <v>3.2476172849353713</v>
      </c>
      <c r="R96" s="125">
        <f>Q96*(1+PARAMETRES!S$14)</f>
        <v>3.2921508698989213</v>
      </c>
      <c r="S96" s="125">
        <f>R96*(1+PARAMETRES!T$14)</f>
        <v>3.3417089034394629</v>
      </c>
      <c r="T96" s="125">
        <f>S96*(1+PARAMETRES!U$14)</f>
        <v>3.3924635581253537</v>
      </c>
      <c r="U96" s="125">
        <f>T96*(1+PARAMETRES!V$14)</f>
        <v>3.4477954420376178</v>
      </c>
      <c r="V96" s="125">
        <f>U96*(1+PARAMETRES!W$14)</f>
        <v>3.4644979294580085</v>
      </c>
      <c r="W96" s="125">
        <f>V96*(1+PARAMETRES!X$14)</f>
        <v>3.4812971272276907</v>
      </c>
      <c r="X96" s="125">
        <f>W96*(1+PARAMETRES!Y$14)</f>
        <v>3.4999124670671495</v>
      </c>
      <c r="Y96" s="125">
        <f>X96*(1+PARAMETRES!Z$14)</f>
        <v>3.5200155693183035</v>
      </c>
      <c r="Z96" s="125">
        <f>Y96*(1+PARAMETRES!AA$14)</f>
        <v>3.5395227762547976</v>
      </c>
      <c r="AA96" s="125">
        <f>Z96*(1+PARAMETRES!AB$14)</f>
        <v>3.5739844963458616</v>
      </c>
      <c r="AB96" s="125">
        <f>AA96*(1+PARAMETRES!AC$14)</f>
        <v>3.610221159254198</v>
      </c>
      <c r="AC96" s="125">
        <f>AB96*(1+PARAMETRES!AD$14)</f>
        <v>3.6486547297513203</v>
      </c>
      <c r="AD96" s="125">
        <f>AC96*(1+PARAMETRES!AE$14)</f>
        <v>3.6860830043335935</v>
      </c>
      <c r="AE96" s="125">
        <f>AD96*(1+PARAMETRES!AF$14)</f>
        <v>3.722481451403528</v>
      </c>
      <c r="AF96" s="125">
        <f>AE96*(1+PARAMETRES!AG$14)</f>
        <v>3.7596776991250205</v>
      </c>
      <c r="AG96" s="125">
        <f>AF96*(1+PARAMETRES!AH$14)</f>
        <v>3.7961857785653375</v>
      </c>
      <c r="AH96" s="125">
        <f>AG96*(1+PARAMETRES!AI$14)</f>
        <v>3.8300701472353964</v>
      </c>
      <c r="AI96" s="125">
        <f>AH96*(1+PARAMETRES!AJ$14)</f>
        <v>3.8627603123042658</v>
      </c>
      <c r="AJ96" s="125">
        <f>AI96*(1+PARAMETRES!AK$14)</f>
        <v>3.894968764346451</v>
      </c>
      <c r="AK96" s="125">
        <f>AJ96*(1+PARAMETRES!AL$14)</f>
        <v>3.927429855704093</v>
      </c>
      <c r="AL96" s="125">
        <f>AK96*(1+PARAMETRES!AM$14)</f>
        <v>3.9609013066201464</v>
      </c>
      <c r="AM96" s="125">
        <f>AL96*(1+PARAMETRES!AN$14)</f>
        <v>3.9941880392745097</v>
      </c>
      <c r="AN96" s="125">
        <f>AM96*(1+PARAMETRES!AO$14)</f>
        <v>4.0248645359347233</v>
      </c>
      <c r="AO96" s="125">
        <f>AN96*(1+PARAMETRES!AP$14)</f>
        <v>4.056474837981261</v>
      </c>
      <c r="AP96" s="125">
        <f>AO96*(1+PARAMETRES!AQ$14)</f>
        <v>4.0894416824200821</v>
      </c>
      <c r="AQ96" s="125">
        <f>AP96*(1+PARAMETRES!AR$14)</f>
        <v>4.1246116756745472</v>
      </c>
      <c r="AR96" s="125">
        <f>AQ96*(1+PARAMETRES!AS$14)</f>
        <v>4.1587433205652466</v>
      </c>
      <c r="AS96" s="125">
        <f>AR96*(1+PARAMETRES!AT$14)</f>
        <v>4.1938928926948069</v>
      </c>
      <c r="AT96" s="125">
        <f>AS96*(1+PARAMETRES!AU$14)</f>
        <v>4.231346779115575</v>
      </c>
      <c r="AU96" s="125">
        <f>AT96*(1+PARAMETRES!AV$14)</f>
        <v>4.2703114349225997</v>
      </c>
      <c r="AV96" s="125">
        <f>AU96*(1+PARAMETRES!AW$14)</f>
        <v>4.3117104513239006</v>
      </c>
      <c r="AW96" s="125">
        <f>AV96*(1+PARAMETRES!AX$14)</f>
        <v>4.3551496875997557</v>
      </c>
      <c r="AX96" s="125">
        <f>AW96*(1+PARAMETRES!AY$14)</f>
        <v>4.3975932638013582</v>
      </c>
      <c r="AY96" s="125">
        <f>AX96*(1+PARAMETRES!AZ$14)</f>
        <v>4.4420380624953788</v>
      </c>
      <c r="AZ96" s="125">
        <f>AY96*(1+PARAMETRES!BA$14)</f>
        <v>4.4875898641294176</v>
      </c>
      <c r="BA96" s="125">
        <f>AZ96*(1+PARAMETRES!BB$14)</f>
        <v>4.5346572493838577</v>
      </c>
      <c r="BB96" s="125">
        <f>BA96*(1+PARAMETRES!BC$14)</f>
        <v>4.5818491011208557</v>
      </c>
      <c r="BC96" s="125">
        <f>BB96*(1+PARAMETRES!BD$14)</f>
        <v>4.6286312709716109</v>
      </c>
      <c r="BD96" s="125">
        <f>BC96*(1+PARAMETRES!BE$14)</f>
        <v>4.6763059652321965</v>
      </c>
      <c r="BE96" s="125">
        <f>BD96*(1+PARAMETRES!BF$14)</f>
        <v>4.7248305126081886</v>
      </c>
      <c r="BF96" s="125">
        <f>BE96*(1+PARAMETRES!BG$14)</f>
        <v>4.7727459569617192</v>
      </c>
      <c r="BG96" s="125">
        <f>BF96*(1+PARAMETRES!BH$14)</f>
        <v>4.8190229713904813</v>
      </c>
      <c r="BH96" s="125">
        <f>BG96*(1+PARAMETRES!BI$14)</f>
        <v>4.8630815870796242</v>
      </c>
      <c r="BI96" s="125">
        <f>BH96*(1+PARAMETRES!BJ$14)</f>
        <v>4.9077456751901947</v>
      </c>
      <c r="BJ96" s="125">
        <f>BI96*(1+PARAMETRES!BK$14)</f>
        <v>4.9520321581835889</v>
      </c>
      <c r="BK96" s="125">
        <f>BJ96*(1+PARAMETRES!BL$14)</f>
        <v>4.9959274724321245</v>
      </c>
      <c r="BL96" s="125">
        <f>BK96*(1+PARAMETRES!BM$14)</f>
        <v>5.0379377719897347</v>
      </c>
      <c r="BM96" s="157"/>
      <c r="BN96" s="141"/>
      <c r="BO96" s="141"/>
      <c r="BP96" s="141"/>
      <c r="BQ96" s="141"/>
      <c r="BR96" s="141"/>
      <c r="BS96" s="141"/>
      <c r="BT96" s="141"/>
    </row>
    <row r="97" spans="2:72" s="164" customFormat="1" ht="16.5" thickBot="1" x14ac:dyDescent="0.3">
      <c r="C97" s="121" t="s">
        <v>49</v>
      </c>
      <c r="D97" s="166" t="s">
        <v>55</v>
      </c>
      <c r="E97" s="166" t="s">
        <v>55</v>
      </c>
      <c r="F97" s="166" t="s">
        <v>55</v>
      </c>
      <c r="G97" s="166" t="s">
        <v>55</v>
      </c>
      <c r="H97" s="166" t="s">
        <v>55</v>
      </c>
      <c r="I97" s="166" t="s">
        <v>55</v>
      </c>
      <c r="J97" s="166" t="s">
        <v>55</v>
      </c>
      <c r="K97" s="166" t="s">
        <v>55</v>
      </c>
      <c r="L97" s="166" t="s">
        <v>55</v>
      </c>
      <c r="M97" s="166" t="s">
        <v>55</v>
      </c>
      <c r="N97" s="166" t="s">
        <v>55</v>
      </c>
      <c r="O97" s="166" t="s">
        <v>55</v>
      </c>
      <c r="P97" s="166" t="s">
        <v>55</v>
      </c>
      <c r="Q97" s="166" t="s">
        <v>55</v>
      </c>
      <c r="R97" s="166" t="s">
        <v>55</v>
      </c>
      <c r="S97" s="166" t="s">
        <v>55</v>
      </c>
      <c r="T97" s="166" t="s">
        <v>55</v>
      </c>
      <c r="U97" s="166" t="s">
        <v>55</v>
      </c>
      <c r="V97" s="166" t="s">
        <v>55</v>
      </c>
      <c r="W97" s="166" t="s">
        <v>55</v>
      </c>
      <c r="X97" s="166" t="s">
        <v>55</v>
      </c>
      <c r="Y97" s="166" t="s">
        <v>55</v>
      </c>
      <c r="Z97" s="166" t="s">
        <v>55</v>
      </c>
      <c r="AA97" s="166" t="s">
        <v>55</v>
      </c>
      <c r="AB97" s="166" t="s">
        <v>55</v>
      </c>
      <c r="AC97" s="166" t="s">
        <v>55</v>
      </c>
      <c r="AD97" s="166" t="s">
        <v>55</v>
      </c>
      <c r="AE97" s="166" t="s">
        <v>55</v>
      </c>
      <c r="AF97" s="166" t="s">
        <v>55</v>
      </c>
      <c r="AG97" s="166" t="s">
        <v>55</v>
      </c>
      <c r="AH97" s="166" t="s">
        <v>55</v>
      </c>
      <c r="AI97" s="166" t="s">
        <v>55</v>
      </c>
      <c r="AJ97" s="166" t="s">
        <v>55</v>
      </c>
      <c r="AK97" s="166" t="s">
        <v>55</v>
      </c>
      <c r="AL97" s="166" t="s">
        <v>55</v>
      </c>
      <c r="AM97" s="166" t="s">
        <v>55</v>
      </c>
      <c r="AN97" s="166" t="s">
        <v>55</v>
      </c>
      <c r="AO97" s="166" t="s">
        <v>55</v>
      </c>
      <c r="AP97" s="166" t="s">
        <v>55</v>
      </c>
      <c r="AQ97" s="166" t="s">
        <v>55</v>
      </c>
      <c r="AR97" s="166" t="s">
        <v>55</v>
      </c>
      <c r="AS97" s="166" t="s">
        <v>55</v>
      </c>
      <c r="AT97" s="166" t="s">
        <v>55</v>
      </c>
      <c r="AU97" s="166" t="s">
        <v>55</v>
      </c>
      <c r="AV97" s="166" t="s">
        <v>55</v>
      </c>
      <c r="AW97" s="166" t="s">
        <v>55</v>
      </c>
      <c r="AX97" s="166" t="s">
        <v>55</v>
      </c>
      <c r="AY97" s="166" t="s">
        <v>55</v>
      </c>
      <c r="AZ97" s="166" t="s">
        <v>55</v>
      </c>
      <c r="BA97" s="166" t="s">
        <v>55</v>
      </c>
      <c r="BB97" s="166" t="s">
        <v>55</v>
      </c>
      <c r="BC97" s="166" t="s">
        <v>55</v>
      </c>
      <c r="BD97" s="166" t="s">
        <v>55</v>
      </c>
      <c r="BE97" s="166" t="s">
        <v>55</v>
      </c>
      <c r="BF97" s="166" t="s">
        <v>55</v>
      </c>
      <c r="BG97" s="166" t="s">
        <v>55</v>
      </c>
      <c r="BH97" s="166" t="s">
        <v>55</v>
      </c>
      <c r="BI97" s="166" t="s">
        <v>55</v>
      </c>
      <c r="BJ97" s="166" t="s">
        <v>55</v>
      </c>
      <c r="BK97" s="166" t="s">
        <v>55</v>
      </c>
      <c r="BL97" s="166" t="s">
        <v>55</v>
      </c>
      <c r="BM97" s="168"/>
      <c r="BN97" s="169"/>
      <c r="BO97" s="169"/>
      <c r="BP97" s="169"/>
      <c r="BQ97" s="169"/>
      <c r="BR97" s="169"/>
      <c r="BS97" s="169"/>
      <c r="BT97" s="169"/>
    </row>
    <row r="98" spans="2:72" s="195" customFormat="1" ht="24.95" customHeight="1" thickBot="1" x14ac:dyDescent="0.3">
      <c r="C98" s="578" t="s">
        <v>158</v>
      </c>
      <c r="D98" s="579"/>
      <c r="E98" s="579"/>
      <c r="F98" s="579"/>
      <c r="G98" s="579"/>
      <c r="H98" s="580"/>
      <c r="I98" s="197"/>
      <c r="J98" s="198"/>
      <c r="K98" s="199"/>
      <c r="L98" s="200"/>
      <c r="M98" s="201"/>
      <c r="N98" s="201"/>
      <c r="O98" s="201"/>
      <c r="P98" s="201"/>
      <c r="Q98" s="201"/>
      <c r="R98" s="201"/>
      <c r="S98" s="201"/>
      <c r="T98" s="201"/>
      <c r="U98" s="201"/>
      <c r="V98" s="201"/>
      <c r="W98" s="201"/>
      <c r="X98" s="201"/>
      <c r="Y98" s="201"/>
      <c r="Z98" s="201"/>
      <c r="AA98" s="201"/>
      <c r="AB98" s="201"/>
      <c r="AC98" s="201"/>
      <c r="AD98" s="201"/>
      <c r="AE98" s="201"/>
      <c r="AF98" s="201"/>
      <c r="AG98" s="201"/>
      <c r="AH98" s="201"/>
      <c r="AI98" s="201"/>
      <c r="AJ98" s="201"/>
      <c r="AK98" s="201"/>
      <c r="AL98" s="201"/>
      <c r="AM98" s="201"/>
      <c r="AN98" s="201"/>
      <c r="AO98" s="201"/>
      <c r="AP98" s="201"/>
      <c r="AQ98" s="201"/>
      <c r="AR98" s="201"/>
      <c r="AS98" s="201"/>
      <c r="AT98" s="201"/>
      <c r="AU98" s="201"/>
      <c r="AV98" s="201"/>
      <c r="AW98" s="201"/>
      <c r="AX98" s="201"/>
      <c r="AY98" s="201"/>
      <c r="AZ98" s="201"/>
      <c r="BA98" s="201"/>
      <c r="BB98" s="201"/>
      <c r="BC98" s="201"/>
      <c r="BD98" s="201"/>
      <c r="BE98" s="201"/>
      <c r="BF98" s="201"/>
      <c r="BG98" s="201"/>
      <c r="BH98" s="201"/>
      <c r="BI98" s="201"/>
      <c r="BJ98" s="201"/>
      <c r="BK98" s="201"/>
      <c r="BL98" s="201"/>
      <c r="BM98" s="202"/>
      <c r="BN98" s="203"/>
      <c r="BO98" s="203"/>
      <c r="BP98" s="203"/>
      <c r="BQ98" s="203"/>
      <c r="BR98" s="203"/>
      <c r="BS98" s="203"/>
      <c r="BT98" s="203"/>
    </row>
    <row r="99" spans="2:72" s="65" customFormat="1" ht="24.95" customHeight="1" thickBot="1" x14ac:dyDescent="0.3">
      <c r="C99" s="569" t="s">
        <v>187</v>
      </c>
      <c r="D99" s="570"/>
      <c r="E99" s="570"/>
      <c r="F99" s="570"/>
      <c r="G99" s="570"/>
      <c r="H99" s="571"/>
      <c r="I99" s="148"/>
      <c r="J99" s="149"/>
      <c r="K99" s="150"/>
      <c r="L99" s="151"/>
      <c r="M99" s="152"/>
      <c r="N99" s="152"/>
      <c r="O99" s="152"/>
      <c r="P99" s="152"/>
      <c r="Q99" s="152"/>
      <c r="R99" s="152"/>
      <c r="S99" s="152"/>
      <c r="T99" s="152"/>
      <c r="U99" s="152"/>
      <c r="V99" s="152"/>
      <c r="W99" s="152"/>
      <c r="X99" s="152"/>
      <c r="Y99" s="152"/>
      <c r="Z99" s="152"/>
      <c r="AA99" s="152"/>
      <c r="AB99" s="152"/>
      <c r="AC99" s="152"/>
      <c r="AD99" s="152"/>
      <c r="AE99" s="152"/>
      <c r="AF99" s="152"/>
      <c r="AG99" s="152"/>
      <c r="AH99" s="152"/>
      <c r="AI99" s="152"/>
      <c r="AJ99" s="152"/>
      <c r="AK99" s="152"/>
      <c r="AL99" s="152"/>
      <c r="AM99" s="152"/>
      <c r="AN99" s="152"/>
      <c r="AO99" s="152"/>
      <c r="AP99" s="152"/>
      <c r="AQ99" s="152"/>
      <c r="AR99" s="152"/>
      <c r="AS99" s="152"/>
      <c r="AT99" s="152"/>
      <c r="AU99" s="152"/>
      <c r="AV99" s="152"/>
      <c r="AW99" s="152"/>
      <c r="AX99" s="152"/>
      <c r="AY99" s="152"/>
      <c r="AZ99" s="152"/>
      <c r="BA99" s="152"/>
      <c r="BB99" s="152"/>
      <c r="BC99" s="152"/>
      <c r="BD99" s="152"/>
      <c r="BE99" s="152"/>
      <c r="BF99" s="152"/>
      <c r="BG99" s="152"/>
      <c r="BH99" s="152"/>
      <c r="BI99" s="152"/>
      <c r="BJ99" s="152"/>
      <c r="BK99" s="152"/>
      <c r="BL99" s="152"/>
      <c r="BM99" s="156"/>
      <c r="BN99" s="140"/>
      <c r="BO99" s="140"/>
      <c r="BP99" s="140"/>
      <c r="BQ99" s="140"/>
      <c r="BR99" s="140"/>
      <c r="BS99" s="140"/>
      <c r="BT99" s="140"/>
    </row>
    <row r="100" spans="2:72" s="4" customFormat="1" ht="16.5" thickBot="1" x14ac:dyDescent="0.3">
      <c r="B100" s="65"/>
      <c r="C100" s="69"/>
      <c r="D100" s="73">
        <v>2010</v>
      </c>
      <c r="E100" s="74">
        <v>2011</v>
      </c>
      <c r="F100" s="6">
        <v>2012</v>
      </c>
      <c r="G100" s="6">
        <v>2013</v>
      </c>
      <c r="H100" s="6">
        <v>2014</v>
      </c>
      <c r="I100" s="6">
        <v>2015</v>
      </c>
      <c r="J100" s="6">
        <v>2016</v>
      </c>
      <c r="K100" s="6">
        <v>2017</v>
      </c>
      <c r="L100" s="6">
        <v>2018</v>
      </c>
      <c r="M100" s="6">
        <v>2019</v>
      </c>
      <c r="N100" s="6">
        <v>2020</v>
      </c>
      <c r="O100" s="6">
        <v>2021</v>
      </c>
      <c r="P100" s="6">
        <v>2022</v>
      </c>
      <c r="Q100" s="6">
        <v>2023</v>
      </c>
      <c r="R100" s="6">
        <v>2024</v>
      </c>
      <c r="S100" s="6">
        <v>2025</v>
      </c>
      <c r="T100" s="6">
        <v>2026</v>
      </c>
      <c r="U100" s="6">
        <v>2027</v>
      </c>
      <c r="V100" s="6">
        <v>2028</v>
      </c>
      <c r="W100" s="6">
        <v>2029</v>
      </c>
      <c r="X100" s="6">
        <v>2030</v>
      </c>
      <c r="Y100" s="6">
        <v>2031</v>
      </c>
      <c r="Z100" s="6">
        <v>2032</v>
      </c>
      <c r="AA100" s="6">
        <v>2033</v>
      </c>
      <c r="AB100" s="6">
        <v>2034</v>
      </c>
      <c r="AC100" s="6">
        <v>2035</v>
      </c>
      <c r="AD100" s="6">
        <v>2036</v>
      </c>
      <c r="AE100" s="6">
        <v>2037</v>
      </c>
      <c r="AF100" s="6">
        <v>2038</v>
      </c>
      <c r="AG100" s="6">
        <v>2039</v>
      </c>
      <c r="AH100" s="6">
        <v>2040</v>
      </c>
      <c r="AI100" s="6">
        <v>2041</v>
      </c>
      <c r="AJ100" s="6">
        <v>2042</v>
      </c>
      <c r="AK100" s="6">
        <v>2043</v>
      </c>
      <c r="AL100" s="6">
        <v>2044</v>
      </c>
      <c r="AM100" s="6">
        <v>2045</v>
      </c>
      <c r="AN100" s="6">
        <v>2046</v>
      </c>
      <c r="AO100" s="6">
        <v>2047</v>
      </c>
      <c r="AP100" s="6">
        <v>2048</v>
      </c>
      <c r="AQ100" s="6">
        <v>2049</v>
      </c>
      <c r="AR100" s="6">
        <v>2050</v>
      </c>
      <c r="AS100" s="6">
        <v>2051</v>
      </c>
      <c r="AT100" s="6">
        <v>2052</v>
      </c>
      <c r="AU100" s="6">
        <v>2053</v>
      </c>
      <c r="AV100" s="6">
        <v>2054</v>
      </c>
      <c r="AW100" s="6">
        <v>2055</v>
      </c>
      <c r="AX100" s="6">
        <v>2056</v>
      </c>
      <c r="AY100" s="6">
        <v>2057</v>
      </c>
      <c r="AZ100" s="6">
        <v>2058</v>
      </c>
      <c r="BA100" s="6">
        <v>2059</v>
      </c>
      <c r="BB100" s="6">
        <v>2060</v>
      </c>
      <c r="BC100" s="6">
        <v>2061</v>
      </c>
      <c r="BD100" s="6">
        <v>2062</v>
      </c>
      <c r="BE100" s="6">
        <v>2063</v>
      </c>
      <c r="BF100" s="6">
        <v>2064</v>
      </c>
      <c r="BG100" s="6">
        <v>2065</v>
      </c>
      <c r="BH100" s="6">
        <v>2066</v>
      </c>
      <c r="BI100" s="6">
        <v>2067</v>
      </c>
      <c r="BJ100" s="6">
        <v>2068</v>
      </c>
      <c r="BK100" s="6">
        <v>2069</v>
      </c>
      <c r="BL100" s="85">
        <v>2070</v>
      </c>
      <c r="BM100" s="155"/>
      <c r="BN100" s="126"/>
      <c r="BO100" s="126"/>
      <c r="BP100" s="126"/>
      <c r="BQ100" s="126"/>
      <c r="BR100" s="126"/>
      <c r="BS100" s="126"/>
      <c r="BT100" s="126"/>
    </row>
    <row r="101" spans="2:72" s="4" customFormat="1" ht="16.5" thickBot="1" x14ac:dyDescent="0.3">
      <c r="B101" s="65"/>
      <c r="C101" s="127" t="s">
        <v>50</v>
      </c>
      <c r="D101" s="289">
        <f>18900*Transf2010</f>
        <v>19785.9122858519</v>
      </c>
      <c r="E101" s="290">
        <f>D101*(1+PARAMETRES!F$14)</f>
        <v>20119.964916855482</v>
      </c>
      <c r="F101" s="290">
        <f>E101*(1+PARAMETRES!G$14)</f>
        <v>20087.740074685047</v>
      </c>
      <c r="G101" s="290">
        <f>F101*(1+PARAMETRES!H$14)</f>
        <v>20103.82063604713</v>
      </c>
      <c r="H101" s="290">
        <f>G101*(1+PARAMETRES!I$14)</f>
        <v>20189.558580358414</v>
      </c>
      <c r="I101" s="290">
        <f>H101*(1+PARAMETRES!J$14)</f>
        <v>20324.631690754137</v>
      </c>
      <c r="J101" s="290">
        <f>I101*(1+PARAMETRES!K$14)</f>
        <v>20491.695144404104</v>
      </c>
      <c r="K101" s="290">
        <f>J101*(1+PARAMETRES!L$14)</f>
        <v>20907.30186686559</v>
      </c>
      <c r="L101" s="290">
        <f>K101*(1+PARAMETRES!M$14)</f>
        <v>21228.042712743219</v>
      </c>
      <c r="M101" s="290">
        <f>L101*(1+PARAMETRES!N$14)</f>
        <v>21570.3462231745</v>
      </c>
      <c r="N101" s="290">
        <f>M101*(1+PARAMETRES!O$14)</f>
        <v>19848.867770403351</v>
      </c>
      <c r="O101" s="290">
        <f>N101*(1+PARAMETRES!P$14)</f>
        <v>21164.1375887637</v>
      </c>
      <c r="P101" s="290">
        <f>O101*(1+PARAMETRES!Q$14)</f>
        <v>21664.86400205821</v>
      </c>
      <c r="Q101" s="290">
        <f>P101*(1+PARAMETRES!R$14)</f>
        <v>21921.416673313757</v>
      </c>
      <c r="R101" s="290">
        <f>Q101*(1+PARAMETRES!S$14)</f>
        <v>22222.018371817718</v>
      </c>
      <c r="S101" s="290">
        <f>R101*(1+PARAMETRES!T$14)</f>
        <v>22556.535098216376</v>
      </c>
      <c r="T101" s="290">
        <f>S101*(1+PARAMETRES!U$14)</f>
        <v>22899.129017346138</v>
      </c>
      <c r="U101" s="290">
        <f>T101*(1+PARAMETRES!V$14)</f>
        <v>23272.619233753921</v>
      </c>
      <c r="V101" s="290">
        <f>U101*(1+PARAMETRES!W$14)</f>
        <v>23385.36102384156</v>
      </c>
      <c r="W101" s="290">
        <f>V101*(1+PARAMETRES!X$14)</f>
        <v>23498.755608786916</v>
      </c>
      <c r="X101" s="290">
        <f>W101*(1+PARAMETRES!Y$14)</f>
        <v>23624.409152703261</v>
      </c>
      <c r="Y101" s="290">
        <f>X101*(1+PARAMETRES!Z$14)</f>
        <v>23760.10509289855</v>
      </c>
      <c r="Z101" s="290">
        <f>Y101*(1+PARAMETRES!AA$14)</f>
        <v>23891.778739719884</v>
      </c>
      <c r="AA101" s="290">
        <f>Z101*(1+PARAMETRES!AB$14)</f>
        <v>24124.395350334566</v>
      </c>
      <c r="AB101" s="290">
        <f>AA101*(1+PARAMETRES!AC$14)</f>
        <v>24368.992824965837</v>
      </c>
      <c r="AC101" s="290">
        <f>AB101*(1+PARAMETRES!AD$14)</f>
        <v>24628.419425821412</v>
      </c>
      <c r="AD101" s="290">
        <f>AC101*(1+PARAMETRES!AE$14)</f>
        <v>24881.060279251753</v>
      </c>
      <c r="AE101" s="290">
        <f>AD101*(1+PARAMETRES!AF$14)</f>
        <v>25126.749796973811</v>
      </c>
      <c r="AF101" s="290">
        <f>AE101*(1+PARAMETRES!AG$14)</f>
        <v>25377.824469093885</v>
      </c>
      <c r="AG101" s="290">
        <f>AF101*(1+PARAMETRES!AH$14)</f>
        <v>25624.254005316023</v>
      </c>
      <c r="AH101" s="290">
        <f>AG101*(1+PARAMETRES!AI$14)</f>
        <v>25852.973493838923</v>
      </c>
      <c r="AI101" s="290">
        <f>AH101*(1+PARAMETRES!AJ$14)</f>
        <v>26073.632108053793</v>
      </c>
      <c r="AJ101" s="290">
        <f>AI101*(1+PARAMETRES!AK$14)</f>
        <v>26291.039159338543</v>
      </c>
      <c r="AK101" s="290">
        <f>AJ101*(1+PARAMETRES!AL$14)</f>
        <v>26510.151526002628</v>
      </c>
      <c r="AL101" s="290">
        <f>AK101*(1+PARAMETRES!AM$14)</f>
        <v>26736.083819685988</v>
      </c>
      <c r="AM101" s="290">
        <f>AL101*(1+PARAMETRES!AN$14)</f>
        <v>26960.769265102943</v>
      </c>
      <c r="AN101" s="290">
        <f>AM101*(1+PARAMETRES!AO$14)</f>
        <v>27167.835617559387</v>
      </c>
      <c r="AO101" s="290">
        <f>AN101*(1+PARAMETRES!AP$14)</f>
        <v>27381.205156373519</v>
      </c>
      <c r="AP101" s="290">
        <f>AO101*(1+PARAMETRES!AQ$14)</f>
        <v>27603.73135633556</v>
      </c>
      <c r="AQ101" s="290">
        <f>AP101*(1+PARAMETRES!AR$14)</f>
        <v>27841.128810803202</v>
      </c>
      <c r="AR101" s="290">
        <f>AQ101*(1+PARAMETRES!AS$14)</f>
        <v>28071.517413815425</v>
      </c>
      <c r="AS101" s="290">
        <f>AR101*(1+PARAMETRES!AT$14)</f>
        <v>28308.77702568996</v>
      </c>
      <c r="AT101" s="290">
        <f>AS101*(1+PARAMETRES!AU$14)</f>
        <v>28561.590759030147</v>
      </c>
      <c r="AU101" s="290">
        <f>AT101*(1+PARAMETRES!AV$14)</f>
        <v>28824.602185727566</v>
      </c>
      <c r="AV101" s="290">
        <f>AU101*(1+PARAMETRES!AW$14)</f>
        <v>29104.045546436348</v>
      </c>
      <c r="AW101" s="290">
        <f>AV101*(1+PARAMETRES!AX$14)</f>
        <v>29397.260391298369</v>
      </c>
      <c r="AX101" s="290">
        <f>AW101*(1+PARAMETRES!AY$14)</f>
        <v>29683.754530659189</v>
      </c>
      <c r="AY101" s="290">
        <f>AX101*(1+PARAMETRES!AZ$14)</f>
        <v>29983.756921843829</v>
      </c>
      <c r="AZ101" s="290">
        <f>AY101*(1+PARAMETRES!BA$14)</f>
        <v>30291.231582873592</v>
      </c>
      <c r="BA101" s="290">
        <f>AZ101*(1+PARAMETRES!BB$14)</f>
        <v>30608.936433341059</v>
      </c>
      <c r="BB101" s="290">
        <f>BA101*(1+PARAMETRES!BC$14)</f>
        <v>30927.481432565797</v>
      </c>
      <c r="BC101" s="290">
        <f>BB101*(1+PARAMETRES!BD$14)</f>
        <v>31243.261079058393</v>
      </c>
      <c r="BD101" s="290">
        <f>BC101*(1+PARAMETRES!BE$14)</f>
        <v>31565.065265317349</v>
      </c>
      <c r="BE101" s="290">
        <f>BD101*(1+PARAMETRES!BF$14)</f>
        <v>31892.605960105295</v>
      </c>
      <c r="BF101" s="290">
        <f>BE101*(1+PARAMETRES!BG$14)</f>
        <v>32216.035209491623</v>
      </c>
      <c r="BG101" s="290">
        <f>BF101*(1+PARAMETRES!BH$14)</f>
        <v>32528.405056885767</v>
      </c>
      <c r="BH101" s="290">
        <f>BG101*(1+PARAMETRES!BI$14)</f>
        <v>32825.800712787481</v>
      </c>
      <c r="BI101" s="290">
        <f>BH101*(1+PARAMETRES!BJ$14)</f>
        <v>33127.283307533828</v>
      </c>
      <c r="BJ101" s="290">
        <f>BI101*(1+PARAMETRES!BK$14)</f>
        <v>33426.217067739235</v>
      </c>
      <c r="BK101" s="290">
        <f>BJ101*(1+PARAMETRES!BL$14)</f>
        <v>33722.510438916848</v>
      </c>
      <c r="BL101" s="290">
        <f>BK101*(1+PARAMETRES!BM$14)</f>
        <v>34006.079960930721</v>
      </c>
      <c r="BM101" s="156"/>
      <c r="BN101" s="140"/>
      <c r="BO101" s="140"/>
      <c r="BP101" s="140"/>
      <c r="BQ101" s="140"/>
      <c r="BR101" s="140"/>
      <c r="BS101" s="140"/>
      <c r="BT101" s="140"/>
    </row>
    <row r="102" spans="2:72" s="65" customFormat="1" ht="24.95" customHeight="1" thickBot="1" x14ac:dyDescent="0.3">
      <c r="C102" s="569" t="s">
        <v>188</v>
      </c>
      <c r="D102" s="570"/>
      <c r="E102" s="570"/>
      <c r="F102" s="570"/>
      <c r="G102" s="570"/>
      <c r="H102" s="571"/>
      <c r="I102" s="148"/>
      <c r="J102" s="149"/>
      <c r="K102" s="150"/>
      <c r="L102" s="151"/>
      <c r="M102" s="152"/>
      <c r="N102" s="152"/>
      <c r="O102" s="152"/>
      <c r="P102" s="152"/>
      <c r="Q102" s="152"/>
      <c r="R102" s="152"/>
      <c r="S102" s="152"/>
      <c r="T102" s="152"/>
      <c r="U102" s="152"/>
      <c r="V102" s="152"/>
      <c r="W102" s="152"/>
      <c r="X102" s="152"/>
      <c r="Y102" s="152"/>
      <c r="Z102" s="152"/>
      <c r="AA102" s="152"/>
      <c r="AB102" s="152"/>
      <c r="AC102" s="152"/>
      <c r="AD102" s="152"/>
      <c r="AE102" s="152"/>
      <c r="AF102" s="152"/>
      <c r="AG102" s="152"/>
      <c r="AH102" s="152"/>
      <c r="AI102" s="152"/>
      <c r="AJ102" s="152"/>
      <c r="AK102" s="152"/>
      <c r="AL102" s="152"/>
      <c r="AM102" s="152"/>
      <c r="AN102" s="152"/>
      <c r="AO102" s="152"/>
      <c r="AP102" s="152"/>
      <c r="AQ102" s="152"/>
      <c r="AR102" s="152"/>
      <c r="AS102" s="152"/>
      <c r="AT102" s="152"/>
      <c r="AU102" s="152"/>
      <c r="AV102" s="152"/>
      <c r="AW102" s="152"/>
      <c r="AX102" s="152"/>
      <c r="AY102" s="152"/>
      <c r="AZ102" s="152"/>
      <c r="BA102" s="152"/>
      <c r="BB102" s="152"/>
      <c r="BC102" s="152"/>
      <c r="BD102" s="152"/>
      <c r="BE102" s="152"/>
      <c r="BF102" s="152"/>
      <c r="BG102" s="152"/>
      <c r="BH102" s="152"/>
      <c r="BI102" s="152"/>
      <c r="BJ102" s="152"/>
      <c r="BK102" s="152"/>
      <c r="BL102" s="152"/>
      <c r="BM102" s="156"/>
      <c r="BN102" s="140"/>
      <c r="BO102" s="140"/>
      <c r="BP102" s="140"/>
      <c r="BQ102" s="140"/>
      <c r="BR102" s="140"/>
      <c r="BS102" s="140"/>
      <c r="BT102" s="140"/>
    </row>
    <row r="103" spans="2:72" s="4" customFormat="1" ht="16.5" thickBot="1" x14ac:dyDescent="0.3">
      <c r="B103" s="65"/>
      <c r="C103" s="69"/>
      <c r="D103" s="73">
        <v>2010</v>
      </c>
      <c r="E103" s="74">
        <v>2011</v>
      </c>
      <c r="F103" s="6">
        <v>2012</v>
      </c>
      <c r="G103" s="6">
        <v>2013</v>
      </c>
      <c r="H103" s="6">
        <v>2014</v>
      </c>
      <c r="I103" s="6">
        <v>2015</v>
      </c>
      <c r="J103" s="6">
        <v>2016</v>
      </c>
      <c r="K103" s="6">
        <v>2017</v>
      </c>
      <c r="L103" s="6">
        <v>2018</v>
      </c>
      <c r="M103" s="6">
        <v>2019</v>
      </c>
      <c r="N103" s="6">
        <v>2020</v>
      </c>
      <c r="O103" s="6">
        <v>2021</v>
      </c>
      <c r="P103" s="6">
        <v>2022</v>
      </c>
      <c r="Q103" s="6">
        <v>2023</v>
      </c>
      <c r="R103" s="6">
        <v>2024</v>
      </c>
      <c r="S103" s="6">
        <v>2025</v>
      </c>
      <c r="T103" s="6">
        <v>2026</v>
      </c>
      <c r="U103" s="6">
        <v>2027</v>
      </c>
      <c r="V103" s="6">
        <v>2028</v>
      </c>
      <c r="W103" s="6">
        <v>2029</v>
      </c>
      <c r="X103" s="6">
        <v>2030</v>
      </c>
      <c r="Y103" s="6">
        <v>2031</v>
      </c>
      <c r="Z103" s="6">
        <v>2032</v>
      </c>
      <c r="AA103" s="6">
        <v>2033</v>
      </c>
      <c r="AB103" s="6">
        <v>2034</v>
      </c>
      <c r="AC103" s="6">
        <v>2035</v>
      </c>
      <c r="AD103" s="6">
        <v>2036</v>
      </c>
      <c r="AE103" s="6">
        <v>2037</v>
      </c>
      <c r="AF103" s="6">
        <v>2038</v>
      </c>
      <c r="AG103" s="6">
        <v>2039</v>
      </c>
      <c r="AH103" s="6">
        <v>2040</v>
      </c>
      <c r="AI103" s="6">
        <v>2041</v>
      </c>
      <c r="AJ103" s="6">
        <v>2042</v>
      </c>
      <c r="AK103" s="6">
        <v>2043</v>
      </c>
      <c r="AL103" s="6">
        <v>2044</v>
      </c>
      <c r="AM103" s="6">
        <v>2045</v>
      </c>
      <c r="AN103" s="6">
        <v>2046</v>
      </c>
      <c r="AO103" s="6">
        <v>2047</v>
      </c>
      <c r="AP103" s="6">
        <v>2048</v>
      </c>
      <c r="AQ103" s="6">
        <v>2049</v>
      </c>
      <c r="AR103" s="6">
        <v>2050</v>
      </c>
      <c r="AS103" s="6">
        <v>2051</v>
      </c>
      <c r="AT103" s="6">
        <v>2052</v>
      </c>
      <c r="AU103" s="6">
        <v>2053</v>
      </c>
      <c r="AV103" s="6">
        <v>2054</v>
      </c>
      <c r="AW103" s="6">
        <v>2055</v>
      </c>
      <c r="AX103" s="6">
        <v>2056</v>
      </c>
      <c r="AY103" s="6">
        <v>2057</v>
      </c>
      <c r="AZ103" s="6">
        <v>2058</v>
      </c>
      <c r="BA103" s="6">
        <v>2059</v>
      </c>
      <c r="BB103" s="6">
        <v>2060</v>
      </c>
      <c r="BC103" s="6">
        <v>2061</v>
      </c>
      <c r="BD103" s="6">
        <v>2062</v>
      </c>
      <c r="BE103" s="6">
        <v>2063</v>
      </c>
      <c r="BF103" s="6">
        <v>2064</v>
      </c>
      <c r="BG103" s="6">
        <v>2065</v>
      </c>
      <c r="BH103" s="6">
        <v>2066</v>
      </c>
      <c r="BI103" s="6">
        <v>2067</v>
      </c>
      <c r="BJ103" s="6">
        <v>2068</v>
      </c>
      <c r="BK103" s="6">
        <v>2069</v>
      </c>
      <c r="BL103" s="85">
        <v>2070</v>
      </c>
      <c r="BM103" s="155"/>
      <c r="BN103" s="126"/>
      <c r="BO103" s="126"/>
      <c r="BP103" s="126"/>
      <c r="BQ103" s="126"/>
      <c r="BR103" s="126"/>
      <c r="BS103" s="126"/>
      <c r="BT103" s="126"/>
    </row>
    <row r="104" spans="2:72" s="4" customFormat="1" ht="16.5" thickBot="1" x14ac:dyDescent="0.3">
      <c r="B104" s="65"/>
      <c r="C104" s="127" t="s">
        <v>50</v>
      </c>
      <c r="D104" s="289">
        <f>6350*Transf2010</f>
        <v>6647.6477785798716</v>
      </c>
      <c r="E104" s="128">
        <f>D104*(1+PARAMETRES!F$14)</f>
        <v>6759.8823927001222</v>
      </c>
      <c r="F104" s="128">
        <f>E104*(1+PARAMETRES!G$14)</f>
        <v>6749.0555277380972</v>
      </c>
      <c r="G104" s="128">
        <f>F104*(1+PARAMETRES!H$14)</f>
        <v>6754.4582560264162</v>
      </c>
      <c r="H104" s="128">
        <f>G104*(1+PARAMETRES!I$14)</f>
        <v>6783.2643907553402</v>
      </c>
      <c r="I104" s="128">
        <f>H104*(1+PARAMETRES!J$14)</f>
        <v>6828.6460971581364</v>
      </c>
      <c r="J104" s="128">
        <f>I104*(1+PARAMETRES!K$14)</f>
        <v>6884.775881850057</v>
      </c>
      <c r="K104" s="128">
        <f>J104*(1+PARAMETRES!L$14)</f>
        <v>7024.4109446876455</v>
      </c>
      <c r="L104" s="128">
        <f>K104*(1+PARAMETRES!M$14)</f>
        <v>7132.1730807364784</v>
      </c>
      <c r="M104" s="128">
        <f>L104*(1+PARAMETRES!N$14)</f>
        <v>7247.1798157226485</v>
      </c>
      <c r="N104" s="128">
        <f>M104*(1+PARAMETRES!O$14)</f>
        <v>6668.79948899795</v>
      </c>
      <c r="O104" s="128">
        <f>N104*(1+PARAMETRES!P$14)</f>
        <v>7110.7023115687552</v>
      </c>
      <c r="P104" s="128">
        <f>O104*(1+PARAMETRES!Q$14)</f>
        <v>7278.935789051302</v>
      </c>
      <c r="Q104" s="128">
        <f>P104*(1+PARAMETRES!R$14)</f>
        <v>7365.1320569070012</v>
      </c>
      <c r="R104" s="128">
        <f>Q104*(1+PARAMETRES!S$14)</f>
        <v>7466.1278656636232</v>
      </c>
      <c r="S104" s="128">
        <f>R104*(1+PARAMETRES!T$14)</f>
        <v>7578.5184060144948</v>
      </c>
      <c r="T104" s="128">
        <f>S104*(1+PARAMETRES!U$14)</f>
        <v>7693.6227121771399</v>
      </c>
      <c r="U104" s="128">
        <f>T104*(1+PARAMETRES!V$14)</f>
        <v>7819.1075203353103</v>
      </c>
      <c r="V104" s="128">
        <f>U104*(1+PARAMETRES!W$14)</f>
        <v>7856.986375735125</v>
      </c>
      <c r="W104" s="128">
        <f>V104*(1+PARAMETRES!X$14)</f>
        <v>7895.084556391369</v>
      </c>
      <c r="X104" s="128">
        <f>W104*(1+PARAMETRES!Y$14)</f>
        <v>7937.3014878129989</v>
      </c>
      <c r="Y104" s="128">
        <f>X104*(1+PARAMETRES!Z$14)</f>
        <v>7982.8924518468657</v>
      </c>
      <c r="Z104" s="128">
        <f>Y104*(1+PARAMETRES!AA$14)</f>
        <v>8027.1320104349861</v>
      </c>
      <c r="AA104" s="128">
        <f>Z104*(1+PARAMETRES!AB$14)</f>
        <v>8105.2862684986485</v>
      </c>
      <c r="AB104" s="128">
        <f>AA104*(1+PARAMETRES!AC$14)</f>
        <v>8187.4658433086252</v>
      </c>
      <c r="AC104" s="128">
        <f>AB104*(1+PARAMETRES!AD$14)</f>
        <v>8274.6276906860276</v>
      </c>
      <c r="AD104" s="128">
        <f>AC104*(1+PARAMETRES!AE$14)</f>
        <v>8359.5096705422529</v>
      </c>
      <c r="AE104" s="128">
        <f>AD104*(1+PARAMETRES!AF$14)</f>
        <v>8442.0561487187115</v>
      </c>
      <c r="AF104" s="128">
        <f>AE104*(1+PARAMETRES!AG$14)</f>
        <v>8526.4119248013812</v>
      </c>
      <c r="AG104" s="128">
        <f>AF104*(1+PARAMETRES!AH$14)</f>
        <v>8609.2070335321005</v>
      </c>
      <c r="AH104" s="128">
        <f>AG104*(1+PARAMETRES!AI$14)</f>
        <v>8686.051941051699</v>
      </c>
      <c r="AI104" s="128">
        <f>AH104*(1+PARAMETRES!AJ$14)</f>
        <v>8760.1885654043144</v>
      </c>
      <c r="AJ104" s="128">
        <f>AI104*(1+PARAMETRES!AK$14)</f>
        <v>8833.2327334285565</v>
      </c>
      <c r="AK104" s="128">
        <f>AJ104*(1+PARAMETRES!AL$14)</f>
        <v>8906.8498513289233</v>
      </c>
      <c r="AL104" s="128">
        <f>AK104*(1+PARAMETRES!AM$14)</f>
        <v>8982.7583203706872</v>
      </c>
      <c r="AM104" s="128">
        <f>AL104*(1+PARAMETRES!AN$14)</f>
        <v>9058.2478747832611</v>
      </c>
      <c r="AN104" s="128">
        <f>AM104*(1+PARAMETRES!AO$14)</f>
        <v>9127.8177868519615</v>
      </c>
      <c r="AO104" s="128">
        <f>AN104*(1+PARAMETRES!AP$14)</f>
        <v>9199.5054361360744</v>
      </c>
      <c r="AP104" s="128">
        <f>AO104*(1+PARAMETRES!AQ$14)</f>
        <v>9274.2695297741157</v>
      </c>
      <c r="AQ104" s="128">
        <f>AP104*(1+PARAMETRES!AR$14)</f>
        <v>9354.0300501904931</v>
      </c>
      <c r="AR104" s="128">
        <f>AQ104*(1+PARAMETRES!AS$14)</f>
        <v>9431.4357448533301</v>
      </c>
      <c r="AS104" s="128">
        <f>AR104*(1+PARAMETRES!AT$14)</f>
        <v>9511.1499530757264</v>
      </c>
      <c r="AT104" s="128">
        <f>AS104*(1+PARAMETRES!AU$14)</f>
        <v>9596.0900169228262</v>
      </c>
      <c r="AU104" s="128">
        <f>AT104*(1+PARAMETRES!AV$14)</f>
        <v>9684.4562899137582</v>
      </c>
      <c r="AV104" s="128">
        <f>AU104*(1+PARAMETRES!AW$14)</f>
        <v>9778.3433449667082</v>
      </c>
      <c r="AW104" s="128">
        <f>AV104*(1+PARAMETRES!AX$14)</f>
        <v>9876.8573272351641</v>
      </c>
      <c r="AX104" s="128">
        <f>AW104*(1+PARAMETRES!AY$14)</f>
        <v>9973.1132946923699</v>
      </c>
      <c r="AY104" s="128">
        <f>AX104*(1+PARAMETRES!AZ$14)</f>
        <v>10073.907748873453</v>
      </c>
      <c r="AZ104" s="128">
        <f>AY104*(1+PARAMETRES!BA$14)</f>
        <v>10177.212727579221</v>
      </c>
      <c r="BA104" s="128">
        <f>AZ104*(1+PARAMETRES!BB$14)</f>
        <v>10283.954833424112</v>
      </c>
      <c r="BB104" s="128">
        <f>BA104*(1+PARAMETRES!BC$14)</f>
        <v>10390.979211470518</v>
      </c>
      <c r="BC104" s="128">
        <f>BB104*(1+PARAMETRES!BD$14)</f>
        <v>10497.074489524908</v>
      </c>
      <c r="BD104" s="128">
        <f>BC104*(1+PARAMETRES!BE$14)</f>
        <v>10605.193885437309</v>
      </c>
      <c r="BE104" s="128">
        <f>BD104*(1+PARAMETRES!BF$14)</f>
        <v>10715.240626807863</v>
      </c>
      <c r="BF104" s="128">
        <f>BE104*(1+PARAMETRES!BG$14)</f>
        <v>10823.90600953819</v>
      </c>
      <c r="BG104" s="128">
        <f>BF104*(1+PARAMETRES!BH$14)</f>
        <v>10928.855667260561</v>
      </c>
      <c r="BH104" s="128">
        <f>BG104*(1+PARAMETRES!BI$14)</f>
        <v>11028.774313555581</v>
      </c>
      <c r="BI104" s="128">
        <f>BH104*(1+PARAMETRES!BJ$14)</f>
        <v>11130.066084806338</v>
      </c>
      <c r="BJ104" s="128">
        <f>BI104*(1+PARAMETRES!BK$14)</f>
        <v>11230.501501594928</v>
      </c>
      <c r="BK104" s="128">
        <f>BJ104*(1+PARAMETRES!BL$14)</f>
        <v>11330.049803551428</v>
      </c>
      <c r="BL104" s="128">
        <f>BK104*(1+PARAMETRES!BM$14)</f>
        <v>11425.323161476723</v>
      </c>
      <c r="BM104" s="156"/>
      <c r="BN104" s="140"/>
      <c r="BO104" s="140"/>
      <c r="BP104" s="140"/>
      <c r="BQ104" s="140"/>
      <c r="BR104" s="140"/>
      <c r="BS104" s="140"/>
      <c r="BT104" s="140"/>
    </row>
    <row r="105" spans="2:72" s="65" customFormat="1" ht="24.95" customHeight="1" thickBot="1" x14ac:dyDescent="0.3">
      <c r="C105" s="569" t="s">
        <v>189</v>
      </c>
      <c r="D105" s="570"/>
      <c r="E105" s="570"/>
      <c r="F105" s="570"/>
      <c r="G105" s="570"/>
      <c r="H105" s="571"/>
      <c r="I105" s="148"/>
      <c r="J105" s="149"/>
      <c r="K105" s="150"/>
      <c r="L105" s="151"/>
      <c r="M105" s="152"/>
      <c r="N105" s="152"/>
      <c r="O105" s="152"/>
      <c r="P105" s="152"/>
      <c r="Q105" s="152"/>
      <c r="R105" s="152"/>
      <c r="S105" s="152"/>
      <c r="T105" s="152"/>
      <c r="U105" s="152"/>
      <c r="V105" s="152"/>
      <c r="W105" s="152"/>
      <c r="X105" s="152"/>
      <c r="Y105" s="152"/>
      <c r="Z105" s="152"/>
      <c r="AA105" s="152"/>
      <c r="AB105" s="152"/>
      <c r="AC105" s="152"/>
      <c r="AD105" s="152"/>
      <c r="AE105" s="152"/>
      <c r="AF105" s="152"/>
      <c r="AG105" s="152"/>
      <c r="AH105" s="152"/>
      <c r="AI105" s="152"/>
      <c r="AJ105" s="152"/>
      <c r="AK105" s="152"/>
      <c r="AL105" s="152"/>
      <c r="AM105" s="152"/>
      <c r="AN105" s="152"/>
      <c r="AO105" s="152"/>
      <c r="AP105" s="152"/>
      <c r="AQ105" s="152"/>
      <c r="AR105" s="152"/>
      <c r="AS105" s="152"/>
      <c r="AT105" s="152"/>
      <c r="AU105" s="152"/>
      <c r="AV105" s="152"/>
      <c r="AW105" s="152"/>
      <c r="AX105" s="152"/>
      <c r="AY105" s="152"/>
      <c r="AZ105" s="152"/>
      <c r="BA105" s="152"/>
      <c r="BB105" s="152"/>
      <c r="BC105" s="152"/>
      <c r="BD105" s="152"/>
      <c r="BE105" s="152"/>
      <c r="BF105" s="152"/>
      <c r="BG105" s="152"/>
      <c r="BH105" s="152"/>
      <c r="BI105" s="152"/>
      <c r="BJ105" s="152"/>
      <c r="BK105" s="152"/>
      <c r="BL105" s="152"/>
      <c r="BM105" s="156"/>
      <c r="BN105" s="140"/>
      <c r="BO105" s="140"/>
      <c r="BP105" s="140"/>
      <c r="BQ105" s="140"/>
      <c r="BR105" s="140"/>
      <c r="BS105" s="140"/>
      <c r="BT105" s="140"/>
    </row>
    <row r="106" spans="2:72" s="4" customFormat="1" ht="16.5" thickBot="1" x14ac:dyDescent="0.3">
      <c r="B106" s="65"/>
      <c r="C106" s="69"/>
      <c r="D106" s="73">
        <v>2010</v>
      </c>
      <c r="E106" s="74">
        <v>2011</v>
      </c>
      <c r="F106" s="6">
        <v>2012</v>
      </c>
      <c r="G106" s="6">
        <v>2013</v>
      </c>
      <c r="H106" s="6">
        <v>2014</v>
      </c>
      <c r="I106" s="6">
        <v>2015</v>
      </c>
      <c r="J106" s="6">
        <v>2016</v>
      </c>
      <c r="K106" s="6">
        <v>2017</v>
      </c>
      <c r="L106" s="6">
        <v>2018</v>
      </c>
      <c r="M106" s="6">
        <v>2019</v>
      </c>
      <c r="N106" s="6">
        <v>2020</v>
      </c>
      <c r="O106" s="6">
        <v>2021</v>
      </c>
      <c r="P106" s="6">
        <v>2022</v>
      </c>
      <c r="Q106" s="6">
        <v>2023</v>
      </c>
      <c r="R106" s="6">
        <v>2024</v>
      </c>
      <c r="S106" s="6">
        <v>2025</v>
      </c>
      <c r="T106" s="6">
        <v>2026</v>
      </c>
      <c r="U106" s="6">
        <v>2027</v>
      </c>
      <c r="V106" s="6">
        <v>2028</v>
      </c>
      <c r="W106" s="6">
        <v>2029</v>
      </c>
      <c r="X106" s="6">
        <v>2030</v>
      </c>
      <c r="Y106" s="6">
        <v>2031</v>
      </c>
      <c r="Z106" s="6">
        <v>2032</v>
      </c>
      <c r="AA106" s="6">
        <v>2033</v>
      </c>
      <c r="AB106" s="6">
        <v>2034</v>
      </c>
      <c r="AC106" s="6">
        <v>2035</v>
      </c>
      <c r="AD106" s="6">
        <v>2036</v>
      </c>
      <c r="AE106" s="6">
        <v>2037</v>
      </c>
      <c r="AF106" s="6">
        <v>2038</v>
      </c>
      <c r="AG106" s="6">
        <v>2039</v>
      </c>
      <c r="AH106" s="6">
        <v>2040</v>
      </c>
      <c r="AI106" s="6">
        <v>2041</v>
      </c>
      <c r="AJ106" s="6">
        <v>2042</v>
      </c>
      <c r="AK106" s="6">
        <v>2043</v>
      </c>
      <c r="AL106" s="6">
        <v>2044</v>
      </c>
      <c r="AM106" s="6">
        <v>2045</v>
      </c>
      <c r="AN106" s="6">
        <v>2046</v>
      </c>
      <c r="AO106" s="6">
        <v>2047</v>
      </c>
      <c r="AP106" s="6">
        <v>2048</v>
      </c>
      <c r="AQ106" s="6">
        <v>2049</v>
      </c>
      <c r="AR106" s="6">
        <v>2050</v>
      </c>
      <c r="AS106" s="6">
        <v>2051</v>
      </c>
      <c r="AT106" s="6">
        <v>2052</v>
      </c>
      <c r="AU106" s="6">
        <v>2053</v>
      </c>
      <c r="AV106" s="6">
        <v>2054</v>
      </c>
      <c r="AW106" s="6">
        <v>2055</v>
      </c>
      <c r="AX106" s="6">
        <v>2056</v>
      </c>
      <c r="AY106" s="6">
        <v>2057</v>
      </c>
      <c r="AZ106" s="6">
        <v>2058</v>
      </c>
      <c r="BA106" s="6">
        <v>2059</v>
      </c>
      <c r="BB106" s="6">
        <v>2060</v>
      </c>
      <c r="BC106" s="6">
        <v>2061</v>
      </c>
      <c r="BD106" s="6">
        <v>2062</v>
      </c>
      <c r="BE106" s="6">
        <v>2063</v>
      </c>
      <c r="BF106" s="6">
        <v>2064</v>
      </c>
      <c r="BG106" s="6">
        <v>2065</v>
      </c>
      <c r="BH106" s="6">
        <v>2066</v>
      </c>
      <c r="BI106" s="6">
        <v>2067</v>
      </c>
      <c r="BJ106" s="6">
        <v>2068</v>
      </c>
      <c r="BK106" s="6">
        <v>2069</v>
      </c>
      <c r="BL106" s="85">
        <v>2070</v>
      </c>
      <c r="BM106" s="155"/>
      <c r="BN106" s="126"/>
      <c r="BO106" s="126"/>
      <c r="BP106" s="126"/>
      <c r="BQ106" s="126"/>
      <c r="BR106" s="126"/>
      <c r="BS106" s="126"/>
      <c r="BT106" s="126"/>
    </row>
    <row r="107" spans="2:72" s="4" customFormat="1" ht="16.5" thickBot="1" x14ac:dyDescent="0.3">
      <c r="B107" s="65"/>
      <c r="C107" s="127" t="s">
        <v>50</v>
      </c>
      <c r="D107" s="289">
        <f>2150*Transf2010</f>
        <v>2250.7783817238933</v>
      </c>
      <c r="E107" s="128">
        <f>D107*(1+PARAMETRES!F$14)</f>
        <v>2288.7790778433482</v>
      </c>
      <c r="F107" s="128">
        <f>E107*(1+PARAMETRES!G$14)</f>
        <v>2285.1132889191981</v>
      </c>
      <c r="G107" s="128">
        <f>F107*(1+PARAMETRES!H$14)</f>
        <v>2286.9425591270542</v>
      </c>
      <c r="H107" s="128">
        <f>G107*(1+PARAMETRES!I$14)</f>
        <v>2296.6958173423591</v>
      </c>
      <c r="I107" s="128">
        <f>H107*(1+PARAMETRES!J$14)</f>
        <v>2312.0612769905497</v>
      </c>
      <c r="J107" s="128">
        <f>I107*(1+PARAMETRES!K$14)</f>
        <v>2331.0658497602549</v>
      </c>
      <c r="K107" s="128">
        <f>J107*(1+PARAMETRES!L$14)</f>
        <v>2378.3438631619583</v>
      </c>
      <c r="L107" s="128">
        <f>K107*(1+PARAMETRES!M$14)</f>
        <v>2414.8302556824292</v>
      </c>
      <c r="M107" s="128">
        <f>L107*(1+PARAMETRES!N$14)</f>
        <v>2453.7695439060931</v>
      </c>
      <c r="N107" s="128">
        <f>M107*(1+PARAMETRES!O$14)</f>
        <v>2257.9399844638724</v>
      </c>
      <c r="O107" s="128">
        <f>N107*(1+PARAMETRES!P$14)</f>
        <v>2407.5606251768222</v>
      </c>
      <c r="P107" s="128">
        <f>O107*(1+PARAMETRES!Q$14)</f>
        <v>2464.5215663717004</v>
      </c>
      <c r="Q107" s="128">
        <f>P107*(1+PARAMETRES!R$14)</f>
        <v>2493.7061295039452</v>
      </c>
      <c r="R107" s="128">
        <f>Q107*(1+PARAMETRES!S$14)</f>
        <v>2527.9015608152426</v>
      </c>
      <c r="S107" s="128">
        <f>R107*(1+PARAMETRES!T$14)</f>
        <v>2565.9550508553016</v>
      </c>
      <c r="T107" s="128">
        <f>S107*(1+PARAMETRES!U$14)</f>
        <v>2604.9273749891104</v>
      </c>
      <c r="U107" s="128">
        <f>T107*(1+PARAMETRES!V$14)</f>
        <v>2647.4143572788848</v>
      </c>
      <c r="V107" s="128">
        <f>U107*(1+PARAMETRES!W$14)</f>
        <v>2660.2394815481134</v>
      </c>
      <c r="W107" s="128">
        <f>V107*(1+PARAMETRES!X$14)</f>
        <v>2673.1388655498336</v>
      </c>
      <c r="X107" s="128">
        <f>W107*(1+PARAMETRES!Y$14)</f>
        <v>2687.4327872122749</v>
      </c>
      <c r="Y107" s="128">
        <f>X107*(1+PARAMETRES!Z$14)</f>
        <v>2702.8690978694108</v>
      </c>
      <c r="Z107" s="128">
        <f>Y107*(1+PARAMETRES!AA$14)</f>
        <v>2717.8478460527899</v>
      </c>
      <c r="AA107" s="128">
        <f>Z107*(1+PARAMETRES!AB$14)</f>
        <v>2744.3095239798567</v>
      </c>
      <c r="AB107" s="128">
        <f>AA107*(1+PARAMETRES!AC$14)</f>
        <v>2772.1341044273295</v>
      </c>
      <c r="AC107" s="128">
        <f>AB107*(1+PARAMETRES!AD$14)</f>
        <v>2801.6455960590483</v>
      </c>
      <c r="AD107" s="128">
        <f>AC107*(1+PARAMETRES!AE$14)</f>
        <v>2830.3851640418652</v>
      </c>
      <c r="AE107" s="128">
        <f>AD107*(1+PARAMETRES!AF$14)</f>
        <v>2858.3339716134219</v>
      </c>
      <c r="AF107" s="128">
        <f>AE107*(1+PARAMETRES!AG$14)</f>
        <v>2886.8953761138537</v>
      </c>
      <c r="AG107" s="128">
        <f>AF107*(1+PARAMETRES!AH$14)</f>
        <v>2914.9283656840971</v>
      </c>
      <c r="AH107" s="128">
        <f>AG107*(1+PARAMETRES!AI$14)</f>
        <v>2940.9467201986067</v>
      </c>
      <c r="AI107" s="128">
        <f>AH107*(1+PARAMETRES!AJ$14)</f>
        <v>2966.0480969479172</v>
      </c>
      <c r="AJ107" s="128">
        <f>AI107*(1+PARAMETRES!AK$14)</f>
        <v>2990.7795869088809</v>
      </c>
      <c r="AK107" s="128">
        <f>AJ107*(1+PARAMETRES!AL$14)</f>
        <v>3015.7050677727848</v>
      </c>
      <c r="AL107" s="128">
        <f>AK107*(1+PARAMETRES!AM$14)</f>
        <v>3041.4063604404687</v>
      </c>
      <c r="AM107" s="128">
        <f>AL107*(1+PARAMETRES!AN$14)</f>
        <v>3066.9658158714979</v>
      </c>
      <c r="AN107" s="128">
        <f>AM107*(1+PARAMETRES!AO$14)</f>
        <v>3090.5209829498763</v>
      </c>
      <c r="AO107" s="128">
        <f>AN107*(1+PARAMETRES!AP$14)</f>
        <v>3114.7931791641822</v>
      </c>
      <c r="AP107" s="128">
        <f>AO107*(1+PARAMETRES!AQ$14)</f>
        <v>3140.1070061439914</v>
      </c>
      <c r="AQ107" s="128">
        <f>AP107*(1+PARAMETRES!AR$14)</f>
        <v>3167.11253667867</v>
      </c>
      <c r="AR107" s="128">
        <f>AQ107*(1+PARAMETRES!AS$14)</f>
        <v>3193.3207640054575</v>
      </c>
      <c r="AS107" s="128">
        <f>AR107*(1+PARAMETRES!AT$14)</f>
        <v>3220.310614033513</v>
      </c>
      <c r="AT107" s="128">
        <f>AS107*(1+PARAMETRES!AU$14)</f>
        <v>3249.0698482494604</v>
      </c>
      <c r="AU107" s="128">
        <f>AT107*(1+PARAMETRES!AV$14)</f>
        <v>3278.9891375298544</v>
      </c>
      <c r="AV107" s="128">
        <f>AU107*(1+PARAMETRES!AW$14)</f>
        <v>3310.7776679808535</v>
      </c>
      <c r="AW107" s="128">
        <f>AV107*(1+PARAMETRES!AX$14)</f>
        <v>3344.1327958355278</v>
      </c>
      <c r="AX107" s="128">
        <f>AW107*(1+PARAMETRES!AY$14)</f>
        <v>3376.7233989903298</v>
      </c>
      <c r="AY107" s="128">
        <f>AX107*(1+PARAMETRES!AZ$14)</f>
        <v>3410.8506551303817</v>
      </c>
      <c r="AZ107" s="128">
        <f>AY107*(1+PARAMETRES!BA$14)</f>
        <v>3445.8279313850903</v>
      </c>
      <c r="BA107" s="128">
        <f>AZ107*(1+PARAMETRES!BB$14)</f>
        <v>3481.9689593483208</v>
      </c>
      <c r="BB107" s="128">
        <f>BA107*(1+PARAMETRES!BC$14)</f>
        <v>3518.2055597892304</v>
      </c>
      <c r="BC107" s="128">
        <f>BB107*(1+PARAMETRES!BD$14)</f>
        <v>3554.1275830674886</v>
      </c>
      <c r="BD107" s="128">
        <f>BC107*(1+PARAMETRES!BE$14)</f>
        <v>3590.7349375890099</v>
      </c>
      <c r="BE107" s="128">
        <f>BD107*(1+PARAMETRES!BF$14)</f>
        <v>3627.994857895575</v>
      </c>
      <c r="BF107" s="128">
        <f>BE107*(1+PARAMETRES!BG$14)</f>
        <v>3664.7870740956073</v>
      </c>
      <c r="BG107" s="128">
        <f>BF107*(1+PARAMETRES!BH$14)</f>
        <v>3700.3212101748354</v>
      </c>
      <c r="BH107" s="128">
        <f>BG107*(1+PARAMETRES!BI$14)</f>
        <v>3734.1519329361417</v>
      </c>
      <c r="BI107" s="128">
        <f>BH107*(1+PARAMETRES!BJ$14)</f>
        <v>3768.4475720210439</v>
      </c>
      <c r="BJ107" s="128">
        <f>BI107*(1+PARAMETRES!BK$14)</f>
        <v>3802.453264319543</v>
      </c>
      <c r="BK107" s="128">
        <f>BJ107*(1+PARAMETRES!BL$14)</f>
        <v>3836.1585949032396</v>
      </c>
      <c r="BL107" s="128">
        <f>BK107*(1+PARAMETRES!BM$14)</f>
        <v>3868.4165034921193</v>
      </c>
      <c r="BM107" s="156"/>
      <c r="BN107" s="140"/>
      <c r="BO107" s="140"/>
      <c r="BP107" s="140"/>
      <c r="BQ107" s="140"/>
      <c r="BR107" s="140"/>
      <c r="BS107" s="140"/>
      <c r="BT107" s="140"/>
    </row>
    <row r="108" spans="2:72" s="65" customFormat="1" ht="24.95" customHeight="1" thickBot="1" x14ac:dyDescent="0.3">
      <c r="C108" s="569" t="s">
        <v>190</v>
      </c>
      <c r="D108" s="570"/>
      <c r="E108" s="570"/>
      <c r="F108" s="570"/>
      <c r="G108" s="570"/>
      <c r="H108" s="571"/>
      <c r="I108" s="148"/>
      <c r="J108" s="149"/>
      <c r="K108" s="150"/>
      <c r="L108" s="151"/>
      <c r="M108" s="152"/>
      <c r="N108" s="152"/>
      <c r="O108" s="152"/>
      <c r="P108" s="152"/>
      <c r="Q108" s="152"/>
      <c r="R108" s="152"/>
      <c r="S108" s="152"/>
      <c r="T108" s="152"/>
      <c r="U108" s="152"/>
      <c r="V108" s="152"/>
      <c r="W108" s="152"/>
      <c r="X108" s="152"/>
      <c r="Y108" s="152"/>
      <c r="Z108" s="152"/>
      <c r="AA108" s="152"/>
      <c r="AB108" s="152"/>
      <c r="AC108" s="152"/>
      <c r="AD108" s="152"/>
      <c r="AE108" s="152"/>
      <c r="AF108" s="152"/>
      <c r="AG108" s="152"/>
      <c r="AH108" s="152"/>
      <c r="AI108" s="152"/>
      <c r="AJ108" s="152"/>
      <c r="AK108" s="152"/>
      <c r="AL108" s="152"/>
      <c r="AM108" s="152"/>
      <c r="AN108" s="152"/>
      <c r="AO108" s="152"/>
      <c r="AP108" s="152"/>
      <c r="AQ108" s="152"/>
      <c r="AR108" s="152"/>
      <c r="AS108" s="152"/>
      <c r="AT108" s="152"/>
      <c r="AU108" s="152"/>
      <c r="AV108" s="152"/>
      <c r="AW108" s="152"/>
      <c r="AX108" s="152"/>
      <c r="AY108" s="152"/>
      <c r="AZ108" s="152"/>
      <c r="BA108" s="152"/>
      <c r="BB108" s="152"/>
      <c r="BC108" s="152"/>
      <c r="BD108" s="152"/>
      <c r="BE108" s="152"/>
      <c r="BF108" s="152"/>
      <c r="BG108" s="152"/>
      <c r="BH108" s="152"/>
      <c r="BI108" s="152"/>
      <c r="BJ108" s="152"/>
      <c r="BK108" s="152"/>
      <c r="BL108" s="152"/>
      <c r="BM108" s="156"/>
      <c r="BN108" s="140"/>
      <c r="BO108" s="140"/>
      <c r="BP108" s="140"/>
      <c r="BQ108" s="140"/>
      <c r="BR108" s="140"/>
      <c r="BS108" s="140"/>
      <c r="BT108" s="140"/>
    </row>
    <row r="109" spans="2:72" s="4" customFormat="1" ht="16.5" thickBot="1" x14ac:dyDescent="0.3">
      <c r="B109" s="65"/>
      <c r="C109" s="69"/>
      <c r="D109" s="73">
        <f>2010</f>
        <v>2010</v>
      </c>
      <c r="E109" s="74">
        <v>2011</v>
      </c>
      <c r="F109" s="6">
        <v>2012</v>
      </c>
      <c r="G109" s="6">
        <v>2013</v>
      </c>
      <c r="H109" s="6">
        <v>2014</v>
      </c>
      <c r="I109" s="6">
        <v>2015</v>
      </c>
      <c r="J109" s="6">
        <v>2016</v>
      </c>
      <c r="K109" s="6">
        <v>2017</v>
      </c>
      <c r="L109" s="6">
        <v>2018</v>
      </c>
      <c r="M109" s="6">
        <v>2019</v>
      </c>
      <c r="N109" s="6">
        <v>2020</v>
      </c>
      <c r="O109" s="6">
        <v>2021</v>
      </c>
      <c r="P109" s="6">
        <v>2022</v>
      </c>
      <c r="Q109" s="6">
        <v>2023</v>
      </c>
      <c r="R109" s="6">
        <v>2024</v>
      </c>
      <c r="S109" s="6">
        <v>2025</v>
      </c>
      <c r="T109" s="6">
        <v>2026</v>
      </c>
      <c r="U109" s="6">
        <v>2027</v>
      </c>
      <c r="V109" s="6">
        <v>2028</v>
      </c>
      <c r="W109" s="6">
        <v>2029</v>
      </c>
      <c r="X109" s="6">
        <v>2030</v>
      </c>
      <c r="Y109" s="6">
        <v>2031</v>
      </c>
      <c r="Z109" s="6">
        <v>2032</v>
      </c>
      <c r="AA109" s="6">
        <v>2033</v>
      </c>
      <c r="AB109" s="6">
        <v>2034</v>
      </c>
      <c r="AC109" s="6">
        <v>2035</v>
      </c>
      <c r="AD109" s="6">
        <v>2036</v>
      </c>
      <c r="AE109" s="6">
        <v>2037</v>
      </c>
      <c r="AF109" s="6">
        <v>2038</v>
      </c>
      <c r="AG109" s="6">
        <v>2039</v>
      </c>
      <c r="AH109" s="6">
        <v>2040</v>
      </c>
      <c r="AI109" s="6">
        <v>2041</v>
      </c>
      <c r="AJ109" s="6">
        <v>2042</v>
      </c>
      <c r="AK109" s="6">
        <v>2043</v>
      </c>
      <c r="AL109" s="6">
        <v>2044</v>
      </c>
      <c r="AM109" s="6">
        <v>2045</v>
      </c>
      <c r="AN109" s="6">
        <v>2046</v>
      </c>
      <c r="AO109" s="6">
        <v>2047</v>
      </c>
      <c r="AP109" s="6">
        <v>2048</v>
      </c>
      <c r="AQ109" s="6">
        <v>2049</v>
      </c>
      <c r="AR109" s="6">
        <v>2050</v>
      </c>
      <c r="AS109" s="6">
        <v>2051</v>
      </c>
      <c r="AT109" s="6">
        <v>2052</v>
      </c>
      <c r="AU109" s="6">
        <v>2053</v>
      </c>
      <c r="AV109" s="6">
        <v>2054</v>
      </c>
      <c r="AW109" s="6">
        <v>2055</v>
      </c>
      <c r="AX109" s="6">
        <v>2056</v>
      </c>
      <c r="AY109" s="6">
        <v>2057</v>
      </c>
      <c r="AZ109" s="6">
        <v>2058</v>
      </c>
      <c r="BA109" s="6">
        <v>2059</v>
      </c>
      <c r="BB109" s="6">
        <v>2060</v>
      </c>
      <c r="BC109" s="6">
        <v>2061</v>
      </c>
      <c r="BD109" s="6">
        <v>2062</v>
      </c>
      <c r="BE109" s="6">
        <v>2063</v>
      </c>
      <c r="BF109" s="6">
        <v>2064</v>
      </c>
      <c r="BG109" s="6">
        <v>2065</v>
      </c>
      <c r="BH109" s="6">
        <v>2066</v>
      </c>
      <c r="BI109" s="6">
        <v>2067</v>
      </c>
      <c r="BJ109" s="6">
        <v>2068</v>
      </c>
      <c r="BK109" s="6">
        <v>2069</v>
      </c>
      <c r="BL109" s="85">
        <v>2070</v>
      </c>
      <c r="BM109" s="155"/>
      <c r="BN109" s="126"/>
      <c r="BO109" s="126"/>
      <c r="BP109" s="126"/>
      <c r="BQ109" s="126"/>
      <c r="BR109" s="126"/>
      <c r="BS109" s="126"/>
      <c r="BT109" s="126"/>
    </row>
    <row r="110" spans="2:72" s="4" customFormat="1" ht="16.5" thickBot="1" x14ac:dyDescent="0.3">
      <c r="B110" s="65"/>
      <c r="C110" s="127" t="s">
        <v>50</v>
      </c>
      <c r="D110" s="289">
        <f>750*Transf2010</f>
        <v>785.15524943856747</v>
      </c>
      <c r="E110" s="128">
        <f>D110*(1+PARAMETRES!F$14)</f>
        <v>798.41130622442381</v>
      </c>
      <c r="F110" s="128">
        <f>E110*(1+PARAMETRES!G$14)</f>
        <v>797.13254264623197</v>
      </c>
      <c r="G110" s="128">
        <f>F110*(1+PARAMETRES!H$14)</f>
        <v>797.77066016060041</v>
      </c>
      <c r="H110" s="128">
        <f>G110*(1+PARAMETRES!I$14)</f>
        <v>801.17295953803239</v>
      </c>
      <c r="I110" s="128">
        <f>H110*(1+PARAMETRES!J$14)</f>
        <v>806.53300360135472</v>
      </c>
      <c r="J110" s="128">
        <f>I110*(1+PARAMETRES!K$14)</f>
        <v>813.16250573032164</v>
      </c>
      <c r="K110" s="128">
        <f>J110*(1+PARAMETRES!L$14)</f>
        <v>829.65483598672984</v>
      </c>
      <c r="L110" s="128">
        <f>K110*(1+PARAMETRES!M$14)</f>
        <v>842.38264733108019</v>
      </c>
      <c r="M110" s="128">
        <f>L110*(1+PARAMETRES!N$14)</f>
        <v>855.96611996724209</v>
      </c>
      <c r="N110" s="128">
        <f>M110*(1+PARAMETRES!O$14)</f>
        <v>787.65348295251385</v>
      </c>
      <c r="O110" s="128">
        <f>N110*(1+PARAMETRES!P$14)</f>
        <v>839.8467297128451</v>
      </c>
      <c r="P110" s="128">
        <f>O110*(1+PARAMETRES!Q$14)</f>
        <v>859.71682547850025</v>
      </c>
      <c r="Q110" s="128">
        <f>P110*(1+PARAMETRES!R$14)</f>
        <v>869.89748703626003</v>
      </c>
      <c r="R110" s="128">
        <f>Q110*(1+PARAMETRES!S$14)</f>
        <v>881.82612586578239</v>
      </c>
      <c r="S110" s="128">
        <f>R110*(1+PARAMETRES!T$14)</f>
        <v>895.10059913557041</v>
      </c>
      <c r="T110" s="128">
        <f>S110*(1+PARAMETRES!U$14)</f>
        <v>908.69559592643407</v>
      </c>
      <c r="U110" s="128">
        <f>T110*(1+PARAMETRES!V$14)</f>
        <v>923.51663626007621</v>
      </c>
      <c r="V110" s="128">
        <f>U110*(1+PARAMETRES!W$14)</f>
        <v>927.99051681910953</v>
      </c>
      <c r="W110" s="128">
        <f>V110*(1+PARAMETRES!X$14)</f>
        <v>932.49030193598867</v>
      </c>
      <c r="X110" s="128">
        <f>W110*(1+PARAMETRES!Y$14)</f>
        <v>937.47655367870084</v>
      </c>
      <c r="Y110" s="128">
        <f>X110*(1+PARAMETRES!Z$14)</f>
        <v>942.86131321025994</v>
      </c>
      <c r="Z110" s="128">
        <f>Y110*(1+PARAMETRES!AA$14)</f>
        <v>948.08645792539221</v>
      </c>
      <c r="AA110" s="128">
        <f>Z110*(1+PARAMETRES!AB$14)</f>
        <v>957.31727580692723</v>
      </c>
      <c r="AB110" s="128">
        <f>AA110*(1+PARAMETRES!AC$14)</f>
        <v>967.0235248002316</v>
      </c>
      <c r="AC110" s="128">
        <f>AB110*(1+PARAMETRES!AD$14)</f>
        <v>977.31823118338934</v>
      </c>
      <c r="AD110" s="128">
        <f>AC110*(1+PARAMETRES!AE$14)</f>
        <v>987.34366187506964</v>
      </c>
      <c r="AE110" s="128">
        <f>AD110*(1+PARAMETRES!AF$14)</f>
        <v>997.09324591165921</v>
      </c>
      <c r="AF110" s="128">
        <f>AE110*(1+PARAMETRES!AG$14)</f>
        <v>1007.0565265513446</v>
      </c>
      <c r="AG110" s="128">
        <f>AF110*(1+PARAMETRES!AH$14)</f>
        <v>1016.8354764014296</v>
      </c>
      <c r="AH110" s="128">
        <f>AG110*(1+PARAMETRES!AI$14)</f>
        <v>1025.9116465809097</v>
      </c>
      <c r="AI110" s="128">
        <f>AH110*(1+PARAMETRES!AJ$14)</f>
        <v>1034.6679407957854</v>
      </c>
      <c r="AJ110" s="128">
        <f>AI110*(1+PARAMETRES!AK$14)</f>
        <v>1043.2952047356564</v>
      </c>
      <c r="AK110" s="128">
        <f>AJ110*(1+PARAMETRES!AL$14)</f>
        <v>1051.990139920739</v>
      </c>
      <c r="AL110" s="128">
        <f>AK110*(1+PARAMETRES!AM$14)</f>
        <v>1060.9557071303961</v>
      </c>
      <c r="AM110" s="128">
        <f>AL110*(1+PARAMETRES!AN$14)</f>
        <v>1069.8717962342434</v>
      </c>
      <c r="AN110" s="128">
        <f>AM110*(1+PARAMETRES!AO$14)</f>
        <v>1078.0887149825151</v>
      </c>
      <c r="AO110" s="128">
        <f>AN110*(1+PARAMETRES!AP$14)</f>
        <v>1086.555760173552</v>
      </c>
      <c r="AP110" s="128">
        <f>AO110*(1+PARAMETRES!AQ$14)</f>
        <v>1095.3861649339506</v>
      </c>
      <c r="AQ110" s="128">
        <f>AP110*(1+PARAMETRES!AR$14)</f>
        <v>1104.8066988413966</v>
      </c>
      <c r="AR110" s="128">
        <f>AQ110*(1+PARAMETRES!AS$14)</f>
        <v>1113.949103722834</v>
      </c>
      <c r="AS110" s="128">
        <f>AR110*(1+PARAMETRES!AT$14)</f>
        <v>1123.3641676861091</v>
      </c>
      <c r="AT110" s="128">
        <f>AS110*(1+PARAMETRES!AU$14)</f>
        <v>1133.396458691672</v>
      </c>
      <c r="AU110" s="128">
        <f>AT110*(1+PARAMETRES!AV$14)</f>
        <v>1143.8334200685538</v>
      </c>
      <c r="AV110" s="128">
        <f>AU110*(1+PARAMETRES!AW$14)</f>
        <v>1154.9224423189023</v>
      </c>
      <c r="AW110" s="128">
        <f>AV110*(1+PARAMETRES!AX$14)</f>
        <v>1166.5579520356491</v>
      </c>
      <c r="AX110" s="128">
        <f>AW110*(1+PARAMETRES!AY$14)</f>
        <v>1177.92676708965</v>
      </c>
      <c r="AY110" s="128">
        <f>AX110*(1+PARAMETRES!AZ$14)</f>
        <v>1189.8316238826912</v>
      </c>
      <c r="AZ110" s="128">
        <f>AY110*(1+PARAMETRES!BA$14)</f>
        <v>1202.0329993203802</v>
      </c>
      <c r="BA110" s="128">
        <f>AZ110*(1+PARAMETRES!BB$14)</f>
        <v>1214.6403346563909</v>
      </c>
      <c r="BB110" s="128">
        <f>BA110*(1+PARAMETRES!BC$14)</f>
        <v>1227.2810092288012</v>
      </c>
      <c r="BC110" s="128">
        <f>BB110*(1+PARAMETRES!BD$14)</f>
        <v>1239.8119475816818</v>
      </c>
      <c r="BD110" s="128">
        <f>BC110*(1+PARAMETRES!BE$14)</f>
        <v>1252.5819549729101</v>
      </c>
      <c r="BE110" s="128">
        <f>BD110*(1+PARAMETRES!BF$14)</f>
        <v>1265.5796015914793</v>
      </c>
      <c r="BF110" s="128">
        <f>BE110*(1+PARAMETRES!BG$14)</f>
        <v>1278.4140956147464</v>
      </c>
      <c r="BG110" s="128">
        <f>BF110*(1+PARAMETRES!BH$14)</f>
        <v>1290.8097244795936</v>
      </c>
      <c r="BH110" s="128">
        <f>BG110*(1+PARAMETRES!BI$14)</f>
        <v>1302.6111393963283</v>
      </c>
      <c r="BI110" s="128">
        <f>BH110*(1+PARAMETRES!BJ$14)</f>
        <v>1314.5747344259453</v>
      </c>
      <c r="BJ110" s="128">
        <f>BI110*(1+PARAMETRES!BK$14)</f>
        <v>1326.4371852277472</v>
      </c>
      <c r="BK110" s="128">
        <f>BJ110*(1+PARAMETRES!BL$14)</f>
        <v>1338.1948586871763</v>
      </c>
      <c r="BL110" s="128">
        <f>BK110*(1+PARAMETRES!BM$14)</f>
        <v>1349.4476174972506</v>
      </c>
      <c r="BM110" s="156"/>
      <c r="BN110" s="140"/>
      <c r="BO110" s="140"/>
      <c r="BP110" s="140"/>
      <c r="BQ110" s="140"/>
      <c r="BR110" s="140"/>
      <c r="BS110" s="140"/>
      <c r="BT110" s="140"/>
    </row>
    <row r="111" spans="2:72" s="65" customFormat="1" ht="24.95" customHeight="1" thickBot="1" x14ac:dyDescent="0.3">
      <c r="C111" s="569" t="s">
        <v>191</v>
      </c>
      <c r="D111" s="570"/>
      <c r="E111" s="570"/>
      <c r="F111" s="570"/>
      <c r="G111" s="570"/>
      <c r="H111" s="571"/>
      <c r="I111" s="148"/>
      <c r="J111" s="149"/>
      <c r="K111" s="150"/>
      <c r="L111" s="151"/>
      <c r="M111" s="152"/>
      <c r="N111" s="152"/>
      <c r="O111" s="152"/>
      <c r="P111" s="152"/>
      <c r="Q111" s="152"/>
      <c r="R111" s="152"/>
      <c r="S111" s="152"/>
      <c r="T111" s="152"/>
      <c r="U111" s="152"/>
      <c r="V111" s="152"/>
      <c r="W111" s="152"/>
      <c r="X111" s="152"/>
      <c r="Y111" s="152"/>
      <c r="Z111" s="152"/>
      <c r="AA111" s="152"/>
      <c r="AB111" s="152"/>
      <c r="AC111" s="152"/>
      <c r="AD111" s="152"/>
      <c r="AE111" s="152"/>
      <c r="AF111" s="152"/>
      <c r="AG111" s="152"/>
      <c r="AH111" s="152"/>
      <c r="AI111" s="152"/>
      <c r="AJ111" s="152"/>
      <c r="AK111" s="152"/>
      <c r="AL111" s="152"/>
      <c r="AM111" s="152"/>
      <c r="AN111" s="152"/>
      <c r="AO111" s="152"/>
      <c r="AP111" s="152"/>
      <c r="AQ111" s="152"/>
      <c r="AR111" s="152"/>
      <c r="AS111" s="152"/>
      <c r="AT111" s="152"/>
      <c r="AU111" s="152"/>
      <c r="AV111" s="152"/>
      <c r="AW111" s="152"/>
      <c r="AX111" s="152"/>
      <c r="AY111" s="152"/>
      <c r="AZ111" s="152"/>
      <c r="BA111" s="152"/>
      <c r="BB111" s="152"/>
      <c r="BC111" s="152"/>
      <c r="BD111" s="152"/>
      <c r="BE111" s="152"/>
      <c r="BF111" s="152"/>
      <c r="BG111" s="152"/>
      <c r="BH111" s="152"/>
      <c r="BI111" s="152"/>
      <c r="BJ111" s="152"/>
      <c r="BK111" s="152"/>
      <c r="BL111" s="152"/>
      <c r="BM111" s="156"/>
      <c r="BN111" s="140"/>
      <c r="BO111" s="140"/>
      <c r="BP111" s="140"/>
      <c r="BQ111" s="140"/>
      <c r="BR111" s="140"/>
      <c r="BS111" s="140"/>
      <c r="BT111" s="140"/>
    </row>
    <row r="112" spans="2:72" s="4" customFormat="1" ht="16.5" thickBot="1" x14ac:dyDescent="0.3">
      <c r="B112" s="65"/>
      <c r="C112" s="69"/>
      <c r="D112" s="73">
        <v>2010</v>
      </c>
      <c r="E112" s="74">
        <v>2011</v>
      </c>
      <c r="F112" s="6">
        <v>2012</v>
      </c>
      <c r="G112" s="6">
        <v>2013</v>
      </c>
      <c r="H112" s="6">
        <v>2014</v>
      </c>
      <c r="I112" s="6">
        <v>2015</v>
      </c>
      <c r="J112" s="6">
        <v>2016</v>
      </c>
      <c r="K112" s="6">
        <v>2017</v>
      </c>
      <c r="L112" s="6">
        <v>2018</v>
      </c>
      <c r="M112" s="6">
        <v>2019</v>
      </c>
      <c r="N112" s="6">
        <v>2020</v>
      </c>
      <c r="O112" s="6">
        <v>2021</v>
      </c>
      <c r="P112" s="6">
        <v>2022</v>
      </c>
      <c r="Q112" s="6">
        <v>2023</v>
      </c>
      <c r="R112" s="6">
        <v>2024</v>
      </c>
      <c r="S112" s="6">
        <v>2025</v>
      </c>
      <c r="T112" s="6">
        <v>2026</v>
      </c>
      <c r="U112" s="6">
        <v>2027</v>
      </c>
      <c r="V112" s="6">
        <v>2028</v>
      </c>
      <c r="W112" s="6">
        <v>2029</v>
      </c>
      <c r="X112" s="6">
        <v>2030</v>
      </c>
      <c r="Y112" s="6">
        <v>2031</v>
      </c>
      <c r="Z112" s="6">
        <v>2032</v>
      </c>
      <c r="AA112" s="6">
        <v>2033</v>
      </c>
      <c r="AB112" s="6">
        <v>2034</v>
      </c>
      <c r="AC112" s="6">
        <v>2035</v>
      </c>
      <c r="AD112" s="6">
        <v>2036</v>
      </c>
      <c r="AE112" s="6">
        <v>2037</v>
      </c>
      <c r="AF112" s="6">
        <v>2038</v>
      </c>
      <c r="AG112" s="6">
        <v>2039</v>
      </c>
      <c r="AH112" s="6">
        <v>2040</v>
      </c>
      <c r="AI112" s="6">
        <v>2041</v>
      </c>
      <c r="AJ112" s="6">
        <v>2042</v>
      </c>
      <c r="AK112" s="6">
        <v>2043</v>
      </c>
      <c r="AL112" s="6">
        <v>2044</v>
      </c>
      <c r="AM112" s="6">
        <v>2045</v>
      </c>
      <c r="AN112" s="6">
        <v>2046</v>
      </c>
      <c r="AO112" s="6">
        <v>2047</v>
      </c>
      <c r="AP112" s="6">
        <v>2048</v>
      </c>
      <c r="AQ112" s="6">
        <v>2049</v>
      </c>
      <c r="AR112" s="6">
        <v>2050</v>
      </c>
      <c r="AS112" s="6">
        <v>2051</v>
      </c>
      <c r="AT112" s="6">
        <v>2052</v>
      </c>
      <c r="AU112" s="6">
        <v>2053</v>
      </c>
      <c r="AV112" s="6">
        <v>2054</v>
      </c>
      <c r="AW112" s="6">
        <v>2055</v>
      </c>
      <c r="AX112" s="6">
        <v>2056</v>
      </c>
      <c r="AY112" s="6">
        <v>2057</v>
      </c>
      <c r="AZ112" s="6">
        <v>2058</v>
      </c>
      <c r="BA112" s="6">
        <v>2059</v>
      </c>
      <c r="BB112" s="6">
        <v>2060</v>
      </c>
      <c r="BC112" s="6">
        <v>2061</v>
      </c>
      <c r="BD112" s="6">
        <v>2062</v>
      </c>
      <c r="BE112" s="6">
        <v>2063</v>
      </c>
      <c r="BF112" s="6">
        <v>2064</v>
      </c>
      <c r="BG112" s="6">
        <v>2065</v>
      </c>
      <c r="BH112" s="6">
        <v>2066</v>
      </c>
      <c r="BI112" s="6">
        <v>2067</v>
      </c>
      <c r="BJ112" s="6">
        <v>2068</v>
      </c>
      <c r="BK112" s="6">
        <v>2069</v>
      </c>
      <c r="BL112" s="85">
        <v>2070</v>
      </c>
      <c r="BM112" s="155"/>
      <c r="BN112" s="126"/>
      <c r="BO112" s="126"/>
      <c r="BP112" s="126"/>
      <c r="BQ112" s="126"/>
      <c r="BR112" s="126"/>
      <c r="BS112" s="126"/>
      <c r="BT112" s="126"/>
    </row>
    <row r="113" spans="2:73" s="4" customFormat="1" ht="16.5" thickBot="1" x14ac:dyDescent="0.3">
      <c r="B113" s="65"/>
      <c r="C113" s="127" t="s">
        <v>50</v>
      </c>
      <c r="D113" s="289">
        <f>140*Transf2010</f>
        <v>146.56231322853259</v>
      </c>
      <c r="E113" s="128">
        <f>D113*(1+PARAMETRES!F$14)</f>
        <v>149.03677716189245</v>
      </c>
      <c r="F113" s="128">
        <f>E113*(1+PARAMETRES!G$14)</f>
        <v>148.79807462729661</v>
      </c>
      <c r="G113" s="128">
        <f>F113*(1+PARAMETRES!H$14)</f>
        <v>148.9171898966454</v>
      </c>
      <c r="H113" s="128">
        <f>G113*(1+PARAMETRES!I$14)</f>
        <v>149.5522857804327</v>
      </c>
      <c r="I113" s="128">
        <f>H113*(1+PARAMETRES!J$14)</f>
        <v>150.55282733891954</v>
      </c>
      <c r="J113" s="128">
        <f>I113*(1+PARAMETRES!K$14)</f>
        <v>151.79033440299338</v>
      </c>
      <c r="K113" s="128">
        <f>J113*(1+PARAMETRES!L$14)</f>
        <v>154.8689027175229</v>
      </c>
      <c r="L113" s="128">
        <f>K113*(1+PARAMETRES!M$14)</f>
        <v>157.24476083513497</v>
      </c>
      <c r="M113" s="128">
        <f>L113*(1+PARAMETRES!N$14)</f>
        <v>159.78034239388518</v>
      </c>
      <c r="N113" s="128">
        <f>M113*(1+PARAMETRES!O$14)</f>
        <v>147.02865015113591</v>
      </c>
      <c r="O113" s="128">
        <f>N113*(1+PARAMETRES!P$14)</f>
        <v>156.77138954639776</v>
      </c>
      <c r="P113" s="128">
        <f>O113*(1+PARAMETRES!Q$14)</f>
        <v>160.48047408932007</v>
      </c>
      <c r="Q113" s="128">
        <f>P113*(1+PARAMETRES!R$14)</f>
        <v>162.38086424676857</v>
      </c>
      <c r="R113" s="128">
        <f>Q113*(1+PARAMETRES!S$14)</f>
        <v>164.60754349494607</v>
      </c>
      <c r="S113" s="128">
        <f>R113*(1+PARAMETRES!T$14)</f>
        <v>167.08544517197316</v>
      </c>
      <c r="T113" s="128">
        <f>S113*(1+PARAMETRES!U$14)</f>
        <v>169.6231779062677</v>
      </c>
      <c r="U113" s="128">
        <f>T113*(1+PARAMETRES!V$14)</f>
        <v>172.38977210188091</v>
      </c>
      <c r="V113" s="128">
        <f>U113*(1+PARAMETRES!W$14)</f>
        <v>173.22489647290044</v>
      </c>
      <c r="W113" s="128">
        <f>V113*(1+PARAMETRES!X$14)</f>
        <v>174.06485636138456</v>
      </c>
      <c r="X113" s="128">
        <f>W113*(1+PARAMETRES!Y$14)</f>
        <v>174.9956233533575</v>
      </c>
      <c r="Y113" s="128">
        <f>X113*(1+PARAMETRES!Z$14)</f>
        <v>176.0007784659152</v>
      </c>
      <c r="Z113" s="128">
        <f>Y113*(1+PARAMETRES!AA$14)</f>
        <v>176.97613881273989</v>
      </c>
      <c r="AA113" s="128">
        <f>Z113*(1+PARAMETRES!AB$14)</f>
        <v>178.6992248172931</v>
      </c>
      <c r="AB113" s="128">
        <f>AA113*(1+PARAMETRES!AC$14)</f>
        <v>180.51105796270991</v>
      </c>
      <c r="AC113" s="128">
        <f>AB113*(1+PARAMETRES!AD$14)</f>
        <v>182.43273648756602</v>
      </c>
      <c r="AD113" s="128">
        <f>AC113*(1+PARAMETRES!AE$14)</f>
        <v>184.30415021667966</v>
      </c>
      <c r="AE113" s="128">
        <f>AD113*(1+PARAMETRES!AF$14)</f>
        <v>186.12407257017637</v>
      </c>
      <c r="AF113" s="128">
        <f>AE113*(1+PARAMETRES!AG$14)</f>
        <v>187.98388495625099</v>
      </c>
      <c r="AG113" s="128">
        <f>AF113*(1+PARAMETRES!AH$14)</f>
        <v>189.80928892826685</v>
      </c>
      <c r="AH113" s="128">
        <f>AG113*(1+PARAMETRES!AI$14)</f>
        <v>191.50350736176981</v>
      </c>
      <c r="AI113" s="128">
        <f>AH113*(1+PARAMETRES!AJ$14)</f>
        <v>193.13801561521328</v>
      </c>
      <c r="AJ113" s="128">
        <f>AI113*(1+PARAMETRES!AK$14)</f>
        <v>194.74843821732256</v>
      </c>
      <c r="AK113" s="128">
        <f>AJ113*(1+PARAMETRES!AL$14)</f>
        <v>196.37149278520465</v>
      </c>
      <c r="AL113" s="128">
        <f>AK113*(1+PARAMETRES!AM$14)</f>
        <v>198.04506533100732</v>
      </c>
      <c r="AM113" s="128">
        <f>AL113*(1+PARAMETRES!AN$14)</f>
        <v>199.7094019637255</v>
      </c>
      <c r="AN113" s="128">
        <f>AM113*(1+PARAMETRES!AO$14)</f>
        <v>201.2432267967362</v>
      </c>
      <c r="AO113" s="128">
        <f>AN113*(1+PARAMETRES!AP$14)</f>
        <v>202.82374189906309</v>
      </c>
      <c r="AP113" s="128">
        <f>AO113*(1+PARAMETRES!AQ$14)</f>
        <v>204.47208412100414</v>
      </c>
      <c r="AQ113" s="128">
        <f>AP113*(1+PARAMETRES!AR$14)</f>
        <v>206.23058378372741</v>
      </c>
      <c r="AR113" s="128">
        <f>AQ113*(1+PARAMETRES!AS$14)</f>
        <v>207.9371660282624</v>
      </c>
      <c r="AS113" s="128">
        <f>AR113*(1+PARAMETRES!AT$14)</f>
        <v>209.69464463474043</v>
      </c>
      <c r="AT113" s="128">
        <f>AS113*(1+PARAMETRES!AU$14)</f>
        <v>211.56733895577884</v>
      </c>
      <c r="AU113" s="128">
        <f>AT113*(1+PARAMETRES!AV$14)</f>
        <v>213.51557174613009</v>
      </c>
      <c r="AV113" s="128">
        <f>AU113*(1+PARAMETRES!AW$14)</f>
        <v>215.58552256619515</v>
      </c>
      <c r="AW113" s="128">
        <f>AV113*(1+PARAMETRES!AX$14)</f>
        <v>217.75748437998789</v>
      </c>
      <c r="AX113" s="128">
        <f>AW113*(1+PARAMETRES!AY$14)</f>
        <v>219.87966319006802</v>
      </c>
      <c r="AY113" s="128">
        <f>AX113*(1+PARAMETRES!AZ$14)</f>
        <v>222.10190312476905</v>
      </c>
      <c r="AZ113" s="128">
        <f>AY113*(1+PARAMETRES!BA$14)</f>
        <v>224.37949320647101</v>
      </c>
      <c r="BA113" s="128">
        <f>AZ113*(1+PARAMETRES!BB$14)</f>
        <v>226.73286246919301</v>
      </c>
      <c r="BB113" s="128">
        <f>BA113*(1+PARAMETRES!BC$14)</f>
        <v>229.09245505604292</v>
      </c>
      <c r="BC113" s="128">
        <f>BB113*(1+PARAMETRES!BD$14)</f>
        <v>231.43156354858067</v>
      </c>
      <c r="BD113" s="128">
        <f>BC113*(1+PARAMETRES!BE$14)</f>
        <v>233.81529826160997</v>
      </c>
      <c r="BE113" s="128">
        <f>BD113*(1+PARAMETRES!BF$14)</f>
        <v>236.24152563040957</v>
      </c>
      <c r="BF113" s="128">
        <f>BE113*(1+PARAMETRES!BG$14)</f>
        <v>238.63729784808609</v>
      </c>
      <c r="BG113" s="128">
        <f>BF113*(1+PARAMETRES!BH$14)</f>
        <v>240.95114856952421</v>
      </c>
      <c r="BH113" s="128">
        <f>BG113*(1+PARAMETRES!BI$14)</f>
        <v>243.15407935398136</v>
      </c>
      <c r="BI113" s="128">
        <f>BH113*(1+PARAMETRES!BJ$14)</f>
        <v>245.38728375950987</v>
      </c>
      <c r="BJ113" s="128">
        <f>BI113*(1+PARAMETRES!BK$14)</f>
        <v>247.60160790917956</v>
      </c>
      <c r="BK113" s="128">
        <f>BJ113*(1+PARAMETRES!BL$14)</f>
        <v>249.79637362160634</v>
      </c>
      <c r="BL113" s="128">
        <f>BK113*(1+PARAMETRES!BM$14)</f>
        <v>251.89688859948686</v>
      </c>
      <c r="BM113" s="156"/>
      <c r="BN113" s="140"/>
      <c r="BO113" s="140"/>
      <c r="BP113" s="140"/>
      <c r="BQ113" s="140"/>
      <c r="BR113" s="140"/>
      <c r="BS113" s="140"/>
      <c r="BT113" s="140"/>
    </row>
    <row r="114" spans="2:73" s="193" customFormat="1" ht="24.95" customHeight="1" thickBot="1" x14ac:dyDescent="0.35">
      <c r="C114" s="581" t="s">
        <v>54</v>
      </c>
      <c r="D114" s="582"/>
      <c r="E114" s="582"/>
      <c r="F114" s="582"/>
      <c r="G114" s="582"/>
      <c r="H114" s="583"/>
      <c r="I114" s="197"/>
      <c r="J114" s="198"/>
      <c r="K114" s="199"/>
      <c r="L114" s="200"/>
      <c r="M114" s="201"/>
      <c r="N114" s="201"/>
      <c r="O114" s="201"/>
      <c r="P114" s="201"/>
      <c r="Q114" s="201"/>
      <c r="R114" s="201"/>
      <c r="S114" s="201"/>
      <c r="T114" s="201"/>
      <c r="U114" s="201"/>
      <c r="V114" s="201"/>
      <c r="W114" s="201"/>
      <c r="X114" s="201"/>
      <c r="Y114" s="201"/>
      <c r="Z114" s="201"/>
      <c r="AA114" s="201"/>
      <c r="AB114" s="201"/>
      <c r="AC114" s="201"/>
      <c r="AD114" s="201"/>
      <c r="AE114" s="201"/>
      <c r="AF114" s="201"/>
      <c r="AG114" s="201"/>
      <c r="AH114" s="201"/>
      <c r="AI114" s="201"/>
      <c r="AJ114" s="201"/>
      <c r="AK114" s="201"/>
      <c r="AL114" s="201"/>
      <c r="AM114" s="201"/>
      <c r="AN114" s="201"/>
      <c r="AO114" s="201"/>
      <c r="AP114" s="201"/>
      <c r="AQ114" s="201"/>
      <c r="AR114" s="201"/>
      <c r="AS114" s="201"/>
      <c r="AT114" s="201"/>
      <c r="AU114" s="201"/>
      <c r="AV114" s="201"/>
      <c r="AW114" s="201"/>
      <c r="AX114" s="201"/>
      <c r="AY114" s="201"/>
      <c r="AZ114" s="201"/>
      <c r="BA114" s="201"/>
      <c r="BB114" s="201"/>
      <c r="BC114" s="201"/>
      <c r="BD114" s="201"/>
      <c r="BE114" s="201"/>
      <c r="BF114" s="201"/>
      <c r="BG114" s="201"/>
      <c r="BH114" s="201"/>
      <c r="BI114" s="201"/>
      <c r="BJ114" s="201"/>
      <c r="BK114" s="201"/>
      <c r="BL114" s="201"/>
      <c r="BM114" s="201"/>
      <c r="BN114" s="204"/>
      <c r="BO114" s="203"/>
      <c r="BP114" s="203"/>
      <c r="BQ114" s="203"/>
      <c r="BR114" s="203"/>
      <c r="BS114" s="203"/>
      <c r="BT114" s="203"/>
      <c r="BU114" s="205"/>
    </row>
    <row r="115" spans="2:73" s="193" customFormat="1" ht="24.95" customHeight="1" thickBot="1" x14ac:dyDescent="0.35">
      <c r="C115" s="596" t="s">
        <v>53</v>
      </c>
      <c r="D115" s="597"/>
      <c r="E115" s="597"/>
      <c r="F115" s="597"/>
      <c r="G115" s="597"/>
      <c r="H115" s="597"/>
      <c r="I115" s="198"/>
      <c r="J115" s="198"/>
      <c r="K115" s="199"/>
      <c r="L115" s="200"/>
      <c r="M115" s="201"/>
      <c r="N115" s="201"/>
      <c r="O115" s="201"/>
      <c r="P115" s="201"/>
      <c r="Q115" s="201"/>
      <c r="R115" s="201"/>
      <c r="S115" s="201"/>
      <c r="T115" s="201"/>
      <c r="U115" s="201"/>
      <c r="V115" s="201"/>
      <c r="W115" s="201"/>
      <c r="X115" s="201"/>
      <c r="Y115" s="201"/>
      <c r="Z115" s="201"/>
      <c r="AA115" s="201"/>
      <c r="AB115" s="201"/>
      <c r="AC115" s="201"/>
      <c r="AD115" s="201"/>
      <c r="AE115" s="201"/>
      <c r="AF115" s="201"/>
      <c r="AG115" s="201"/>
      <c r="AH115" s="201"/>
      <c r="AI115" s="201"/>
      <c r="AJ115" s="201"/>
      <c r="AK115" s="201"/>
      <c r="AL115" s="201"/>
      <c r="AM115" s="201"/>
      <c r="AN115" s="201"/>
      <c r="AO115" s="201"/>
      <c r="AP115" s="201"/>
      <c r="AQ115" s="201"/>
      <c r="AR115" s="201"/>
      <c r="AS115" s="201"/>
      <c r="AT115" s="201"/>
      <c r="AU115" s="201"/>
      <c r="AV115" s="201"/>
      <c r="AW115" s="201"/>
      <c r="AX115" s="201"/>
      <c r="AY115" s="201"/>
      <c r="AZ115" s="201"/>
      <c r="BA115" s="201"/>
      <c r="BB115" s="201"/>
      <c r="BC115" s="201"/>
      <c r="BD115" s="201"/>
      <c r="BE115" s="201"/>
      <c r="BF115" s="201"/>
      <c r="BG115" s="201"/>
      <c r="BH115" s="201"/>
      <c r="BI115" s="201"/>
      <c r="BJ115" s="201"/>
      <c r="BK115" s="201"/>
      <c r="BL115" s="201"/>
      <c r="BM115" s="201"/>
      <c r="BN115" s="204"/>
      <c r="BO115" s="203"/>
      <c r="BP115" s="203"/>
      <c r="BQ115" s="203"/>
      <c r="BR115" s="203"/>
      <c r="BS115" s="203"/>
      <c r="BT115" s="203"/>
      <c r="BU115" s="205"/>
    </row>
    <row r="116" spans="2:73" s="41" customFormat="1" ht="24.95" customHeight="1" thickBot="1" x14ac:dyDescent="0.3">
      <c r="C116" s="610" t="s">
        <v>25</v>
      </c>
      <c r="D116" s="611"/>
      <c r="E116" s="608">
        <v>2010</v>
      </c>
      <c r="F116" s="609"/>
      <c r="G116" s="74">
        <v>2011</v>
      </c>
      <c r="H116" s="6">
        <v>2012</v>
      </c>
      <c r="I116" s="6">
        <v>2013</v>
      </c>
      <c r="J116" s="6">
        <v>2014</v>
      </c>
      <c r="K116" s="6">
        <v>2015</v>
      </c>
      <c r="L116" s="6">
        <v>2016</v>
      </c>
      <c r="M116" s="6">
        <v>2017</v>
      </c>
      <c r="N116" s="6">
        <v>2018</v>
      </c>
      <c r="O116" s="6">
        <v>2019</v>
      </c>
      <c r="P116" s="6">
        <v>2020</v>
      </c>
      <c r="Q116" s="6">
        <v>2021</v>
      </c>
      <c r="R116" s="6">
        <v>2022</v>
      </c>
      <c r="S116" s="6">
        <v>2023</v>
      </c>
      <c r="T116" s="6">
        <v>2024</v>
      </c>
      <c r="U116" s="6">
        <v>2025</v>
      </c>
      <c r="V116" s="6">
        <v>2026</v>
      </c>
      <c r="W116" s="6">
        <v>2027</v>
      </c>
      <c r="X116" s="6">
        <v>2028</v>
      </c>
      <c r="Y116" s="6">
        <v>2029</v>
      </c>
      <c r="Z116" s="6">
        <v>2030</v>
      </c>
      <c r="AA116" s="6">
        <v>2031</v>
      </c>
      <c r="AB116" s="6">
        <v>2032</v>
      </c>
      <c r="AC116" s="6">
        <v>2033</v>
      </c>
      <c r="AD116" s="6">
        <v>2034</v>
      </c>
      <c r="AE116" s="6">
        <v>2035</v>
      </c>
      <c r="AF116" s="6">
        <v>2036</v>
      </c>
      <c r="AG116" s="6">
        <v>2037</v>
      </c>
      <c r="AH116" s="6">
        <v>2038</v>
      </c>
      <c r="AI116" s="6">
        <v>2039</v>
      </c>
      <c r="AJ116" s="6">
        <v>2040</v>
      </c>
      <c r="AK116" s="6">
        <v>2041</v>
      </c>
      <c r="AL116" s="6">
        <v>2042</v>
      </c>
      <c r="AM116" s="6">
        <v>2043</v>
      </c>
      <c r="AN116" s="6">
        <v>2044</v>
      </c>
      <c r="AO116" s="6">
        <v>2045</v>
      </c>
      <c r="AP116" s="6">
        <v>2046</v>
      </c>
      <c r="AQ116" s="6">
        <v>2047</v>
      </c>
      <c r="AR116" s="6">
        <v>2048</v>
      </c>
      <c r="AS116" s="6">
        <v>2049</v>
      </c>
      <c r="AT116" s="6">
        <v>2050</v>
      </c>
      <c r="AU116" s="6">
        <v>2051</v>
      </c>
      <c r="AV116" s="6">
        <v>2052</v>
      </c>
      <c r="AW116" s="6">
        <v>2053</v>
      </c>
      <c r="AX116" s="6">
        <v>2054</v>
      </c>
      <c r="AY116" s="6">
        <v>2055</v>
      </c>
      <c r="AZ116" s="6">
        <v>2056</v>
      </c>
      <c r="BA116" s="6">
        <v>2057</v>
      </c>
      <c r="BB116" s="6">
        <v>2058</v>
      </c>
      <c r="BC116" s="6">
        <v>2059</v>
      </c>
      <c r="BD116" s="6">
        <v>2060</v>
      </c>
      <c r="BE116" s="6">
        <v>2061</v>
      </c>
      <c r="BF116" s="6">
        <v>2062</v>
      </c>
      <c r="BG116" s="6">
        <v>2063</v>
      </c>
      <c r="BH116" s="6">
        <v>2064</v>
      </c>
      <c r="BI116" s="6">
        <v>2065</v>
      </c>
      <c r="BJ116" s="6">
        <v>2066</v>
      </c>
      <c r="BK116" s="6">
        <v>2067</v>
      </c>
      <c r="BL116" s="6">
        <v>2068</v>
      </c>
      <c r="BM116" s="6">
        <v>2069</v>
      </c>
      <c r="BN116" s="7">
        <v>2070</v>
      </c>
      <c r="BO116" s="126"/>
      <c r="BP116" s="126"/>
      <c r="BQ116" s="126"/>
      <c r="BR116" s="126"/>
      <c r="BS116" s="126"/>
      <c r="BT116" s="126"/>
    </row>
    <row r="117" spans="2:73" ht="24.95" customHeight="1" thickBot="1" x14ac:dyDescent="0.3">
      <c r="C117" s="594" t="s">
        <v>178</v>
      </c>
      <c r="D117" s="595"/>
      <c r="E117" s="592">
        <f>8700*Transf2010</f>
        <v>9107.8008934873833</v>
      </c>
      <c r="F117" s="593"/>
      <c r="G117" s="128">
        <f>E117*(1+PARAMETRES!F$14)</f>
        <v>9261.571152203318</v>
      </c>
      <c r="H117" s="128">
        <f>G117*(1+PARAMETRES!G$14)</f>
        <v>9246.7374946962918</v>
      </c>
      <c r="I117" s="128">
        <f>H117*(1+PARAMETRES!H$14)</f>
        <v>9254.1396578629665</v>
      </c>
      <c r="J117" s="128">
        <f>I117*(1+PARAMETRES!I$14)</f>
        <v>9293.6063306411779</v>
      </c>
      <c r="K117" s="128">
        <f>J117*(1+PARAMETRES!J$14)</f>
        <v>9355.7828417757173</v>
      </c>
      <c r="L117" s="128">
        <f>K117*(1+PARAMETRES!K$14)</f>
        <v>9432.6850664717349</v>
      </c>
      <c r="M117" s="128">
        <f>L117*(1+PARAMETRES!L$14)</f>
        <v>9623.9960974460701</v>
      </c>
      <c r="N117" s="128">
        <f>M117*(1+PARAMETRES!M$14)</f>
        <v>9771.6387090405333</v>
      </c>
      <c r="O117" s="128">
        <f>N117*(1+PARAMETRES!N$14)</f>
        <v>9929.2069916200107</v>
      </c>
      <c r="P117" s="128">
        <f>O117*(1+PARAMETRES!O$14)</f>
        <v>9136.7804022491637</v>
      </c>
      <c r="Q117" s="128">
        <f>P117*(1+PARAMETRES!P$14)</f>
        <v>9742.2220646690075</v>
      </c>
      <c r="R117" s="128">
        <f>Q117*(1+PARAMETRES!Q$14)</f>
        <v>9972.7151755506075</v>
      </c>
      <c r="S117" s="128">
        <f>R117*(1+PARAMETRES!R$14)</f>
        <v>10090.810849620621</v>
      </c>
      <c r="T117" s="128">
        <f>S117*(1+PARAMETRES!S$14)</f>
        <v>10229.183060043079</v>
      </c>
      <c r="U117" s="128">
        <f>T117*(1+PARAMETRES!T$14)</f>
        <v>10383.166949972619</v>
      </c>
      <c r="V117" s="128">
        <f>U117*(1+PARAMETRES!U$14)</f>
        <v>10540.868912746637</v>
      </c>
      <c r="W117" s="128">
        <f>V117*(1+PARAMETRES!V$14)</f>
        <v>10712.792980616887</v>
      </c>
      <c r="X117" s="128">
        <f>W117*(1+PARAMETRES!W$14)</f>
        <v>10764.689995101673</v>
      </c>
      <c r="Y117" s="128">
        <f>X117*(1+PARAMETRES!X$14)</f>
        <v>10816.887502457472</v>
      </c>
      <c r="Z117" s="128">
        <f>Y117*(1+PARAMETRES!Y$14)</f>
        <v>10874.728022672933</v>
      </c>
      <c r="AA117" s="128">
        <f>Z117*(1+PARAMETRES!Z$14)</f>
        <v>10937.191233239018</v>
      </c>
      <c r="AB117" s="128">
        <f>AA117*(1+PARAMETRES!AA$14)</f>
        <v>10997.802911934554</v>
      </c>
      <c r="AC117" s="128">
        <f>AB117*(1+PARAMETRES!AB$14)</f>
        <v>11104.88039936036</v>
      </c>
      <c r="AD117" s="128">
        <f>AC117*(1+PARAMETRES!AC$14)</f>
        <v>11217.47288768269</v>
      </c>
      <c r="AE117" s="128">
        <f>AD117*(1+PARAMETRES!AD$14)</f>
        <v>11336.89148172732</v>
      </c>
      <c r="AF117" s="128">
        <f>AE117*(1+PARAMETRES!AE$14)</f>
        <v>11453.186477750811</v>
      </c>
      <c r="AG117" s="128">
        <f>AF117*(1+PARAMETRES!AF$14)</f>
        <v>11566.28165257525</v>
      </c>
      <c r="AH117" s="128">
        <f>AG117*(1+PARAMETRES!AG$14)</f>
        <v>11681.855707995601</v>
      </c>
      <c r="AI117" s="128">
        <f>AH117*(1+PARAMETRES!AH$14)</f>
        <v>11795.291526256586</v>
      </c>
      <c r="AJ117" s="128">
        <f>AI117*(1+PARAMETRES!AI$14)</f>
        <v>11900.575100338556</v>
      </c>
      <c r="AK117" s="128">
        <f>AJ117*(1+PARAMETRES!AJ$14)</f>
        <v>12002.148113231115</v>
      </c>
      <c r="AL117" s="128">
        <f>AK117*(1+PARAMETRES!AK$14)</f>
        <v>12102.224374933619</v>
      </c>
      <c r="AM117" s="128">
        <f>AL117*(1+PARAMETRES!AL$14)</f>
        <v>12203.085623080578</v>
      </c>
      <c r="AN117" s="128">
        <f>AM117*(1+PARAMETRES!AM$14)</f>
        <v>12307.086202712602</v>
      </c>
      <c r="AO117" s="128">
        <f>AN117*(1+PARAMETRES!AN$14)</f>
        <v>12410.512836317232</v>
      </c>
      <c r="AP117" s="128">
        <f>AO117*(1+PARAMETRES!AO$14)</f>
        <v>12505.829093797181</v>
      </c>
      <c r="AQ117" s="128">
        <f>AP117*(1+PARAMETRES!AP$14)</f>
        <v>12604.04681801321</v>
      </c>
      <c r="AR117" s="128">
        <f>AQ117*(1+PARAMETRES!AQ$14)</f>
        <v>12706.479513233833</v>
      </c>
      <c r="AS117" s="128">
        <f>AR117*(1+PARAMETRES!AR$14)</f>
        <v>12815.757706560207</v>
      </c>
      <c r="AT117" s="128">
        <f>AS117*(1+PARAMETRES!AS$14)</f>
        <v>12921.809603184882</v>
      </c>
      <c r="AU117" s="128">
        <f>AT117*(1+PARAMETRES!AT$14)</f>
        <v>13031.024345158874</v>
      </c>
      <c r="AV117" s="128">
        <f>AU117*(1+PARAMETRES!AU$14)</f>
        <v>13147.398920823405</v>
      </c>
      <c r="AW117" s="128">
        <f>AV117*(1+PARAMETRES!AV$14)</f>
        <v>13268.467672795232</v>
      </c>
      <c r="AX117" s="128">
        <f>AW117*(1+PARAMETRES!AW$14)</f>
        <v>13397.100330899275</v>
      </c>
      <c r="AY117" s="128">
        <f>AX117*(1+PARAMETRES!AX$14)</f>
        <v>13532.072243613538</v>
      </c>
      <c r="AZ117" s="128">
        <f>AY117*(1+PARAMETRES!AY$14)</f>
        <v>13663.950498239947</v>
      </c>
      <c r="BA117" s="128">
        <f>AZ117*(1+PARAMETRES!AZ$14)</f>
        <v>13802.046837039226</v>
      </c>
      <c r="BB117" s="128">
        <f>BA117*(1+PARAMETRES!BA$14)</f>
        <v>13943.58279211642</v>
      </c>
      <c r="BC117" s="128">
        <f>BB117*(1+PARAMETRES!BB$14)</f>
        <v>14089.827882014144</v>
      </c>
      <c r="BD117" s="128">
        <f>BC117*(1+PARAMETRES!BC$14)</f>
        <v>14236.459707054102</v>
      </c>
      <c r="BE117" s="128">
        <f>BD117*(1+PARAMETRES!BD$14)</f>
        <v>14381.818591947518</v>
      </c>
      <c r="BF117" s="128">
        <f>BE117*(1+PARAMETRES!BE$14)</f>
        <v>14529.950677685767</v>
      </c>
      <c r="BG117" s="128">
        <f>BF117*(1+PARAMETRES!BF$14)</f>
        <v>14680.723378461171</v>
      </c>
      <c r="BH117" s="128">
        <f>BG117*(1+PARAMETRES!BG$14)</f>
        <v>14829.60350913107</v>
      </c>
      <c r="BI117" s="128">
        <f>BH117*(1+PARAMETRES!BH$14)</f>
        <v>14973.392803963296</v>
      </c>
      <c r="BJ117" s="128">
        <f>BI117*(1+PARAMETRES!BI$14)</f>
        <v>15110.289216997418</v>
      </c>
      <c r="BK117" s="128">
        <f>BJ117*(1+PARAMETRES!BJ$14)</f>
        <v>15249.066919340976</v>
      </c>
      <c r="BL117" s="128">
        <f>BK117*(1+PARAMETRES!BK$14)</f>
        <v>15386.671348641879</v>
      </c>
      <c r="BM117" s="128">
        <f>BL117*(1+PARAMETRES!BL$14)</f>
        <v>15523.060360771258</v>
      </c>
      <c r="BN117" s="128">
        <f>BM117*(1+PARAMETRES!BM$14)</f>
        <v>15653.59236296812</v>
      </c>
      <c r="BO117" s="160"/>
      <c r="BP117" s="160"/>
      <c r="BQ117" s="160"/>
      <c r="BR117" s="160"/>
      <c r="BS117" s="160"/>
      <c r="BT117" s="160"/>
    </row>
    <row r="118" spans="2:73" ht="24.95" customHeight="1" thickBot="1" x14ac:dyDescent="0.3">
      <c r="C118" s="594" t="s">
        <v>179</v>
      </c>
      <c r="D118" s="595"/>
      <c r="E118" s="592">
        <f>17200*Transf2010</f>
        <v>18006.227053791146</v>
      </c>
      <c r="F118" s="593"/>
      <c r="G118" s="128">
        <f>E118*(1+PARAMETRES!F$14)</f>
        <v>18310.232622746786</v>
      </c>
      <c r="H118" s="128">
        <f>G118*(1+PARAMETRES!G$14)</f>
        <v>18280.906311353585</v>
      </c>
      <c r="I118" s="128">
        <f>H118*(1+PARAMETRES!H$14)</f>
        <v>18295.540473016434</v>
      </c>
      <c r="J118" s="128">
        <f>I118*(1+PARAMETRES!I$14)</f>
        <v>18373.566538738873</v>
      </c>
      <c r="K118" s="128">
        <f>J118*(1+PARAMETRES!J$14)</f>
        <v>18496.490215924397</v>
      </c>
      <c r="L118" s="128">
        <f>K118*(1+PARAMETRES!K$14)</f>
        <v>18648.526798082039</v>
      </c>
      <c r="M118" s="128">
        <f>L118*(1+PARAMETRES!L$14)</f>
        <v>19026.750905295667</v>
      </c>
      <c r="N118" s="128">
        <f>M118*(1+PARAMETRES!M$14)</f>
        <v>19318.642045459434</v>
      </c>
      <c r="O118" s="128">
        <f>N118*(1+PARAMETRES!N$14)</f>
        <v>19630.156351248745</v>
      </c>
      <c r="P118" s="128">
        <f>O118*(1+PARAMETRES!O$14)</f>
        <v>18063.519875710979</v>
      </c>
      <c r="Q118" s="128">
        <f>P118*(1+PARAMETRES!P$14)</f>
        <v>19260.485001414578</v>
      </c>
      <c r="R118" s="128">
        <f>Q118*(1+PARAMETRES!Q$14)</f>
        <v>19716.172530973603</v>
      </c>
      <c r="S118" s="128">
        <f>R118*(1+PARAMETRES!R$14)</f>
        <v>19949.649036031562</v>
      </c>
      <c r="T118" s="128">
        <f>S118*(1+PARAMETRES!S$14)</f>
        <v>20223.212486521941</v>
      </c>
      <c r="U118" s="128">
        <f>T118*(1+PARAMETRES!T$14)</f>
        <v>20527.640406842413</v>
      </c>
      <c r="V118" s="128">
        <f>U118*(1+PARAMETRES!U$14)</f>
        <v>20839.418999912883</v>
      </c>
      <c r="W118" s="128">
        <f>V118*(1+PARAMETRES!V$14)</f>
        <v>21179.314858231079</v>
      </c>
      <c r="X118" s="128">
        <f>W118*(1+PARAMETRES!W$14)</f>
        <v>21281.915852384907</v>
      </c>
      <c r="Y118" s="128">
        <f>X118*(1+PARAMETRES!X$14)</f>
        <v>21385.110924398668</v>
      </c>
      <c r="Z118" s="128">
        <f>Y118*(1+PARAMETRES!Y$14)</f>
        <v>21499.462297698199</v>
      </c>
      <c r="AA118" s="128">
        <f>Z118*(1+PARAMETRES!Z$14)</f>
        <v>21622.952782955286</v>
      </c>
      <c r="AB118" s="128">
        <f>AA118*(1+PARAMETRES!AA$14)</f>
        <v>21742.782768422319</v>
      </c>
      <c r="AC118" s="128">
        <f>AB118*(1+PARAMETRES!AB$14)</f>
        <v>21954.476191838854</v>
      </c>
      <c r="AD118" s="128">
        <f>AC118*(1+PARAMETRES!AC$14)</f>
        <v>22177.072835418636</v>
      </c>
      <c r="AE118" s="128">
        <f>AD118*(1+PARAMETRES!AD$14)</f>
        <v>22413.164768472387</v>
      </c>
      <c r="AF118" s="128">
        <f>AE118*(1+PARAMETRES!AE$14)</f>
        <v>22643.081312334922</v>
      </c>
      <c r="AG118" s="128">
        <f>AF118*(1+PARAMETRES!AF$14)</f>
        <v>22866.671772907375</v>
      </c>
      <c r="AH118" s="128">
        <f>AG118*(1+PARAMETRES!AG$14)</f>
        <v>23095.163008910829</v>
      </c>
      <c r="AI118" s="128">
        <f>AH118*(1+PARAMETRES!AH$14)</f>
        <v>23319.426925472777</v>
      </c>
      <c r="AJ118" s="128">
        <f>AI118*(1+PARAMETRES!AI$14)</f>
        <v>23527.573761588854</v>
      </c>
      <c r="AK118" s="128">
        <f>AJ118*(1+PARAMETRES!AJ$14)</f>
        <v>23728.384775583338</v>
      </c>
      <c r="AL118" s="128">
        <f>AK118*(1+PARAMETRES!AK$14)</f>
        <v>23926.236695271047</v>
      </c>
      <c r="AM118" s="128">
        <f>AL118*(1+PARAMETRES!AL$14)</f>
        <v>24125.640542182278</v>
      </c>
      <c r="AN118" s="128">
        <f>AM118*(1+PARAMETRES!AM$14)</f>
        <v>24331.25088352375</v>
      </c>
      <c r="AO118" s="128">
        <f>AN118*(1+PARAMETRES!AN$14)</f>
        <v>24535.726526971983</v>
      </c>
      <c r="AP118" s="128">
        <f>AO118*(1+PARAMETRES!AO$14)</f>
        <v>24724.16786359901</v>
      </c>
      <c r="AQ118" s="128">
        <f>AP118*(1+PARAMETRES!AP$14)</f>
        <v>24918.345433313458</v>
      </c>
      <c r="AR118" s="128">
        <f>AQ118*(1+PARAMETRES!AQ$14)</f>
        <v>25120.856049151931</v>
      </c>
      <c r="AS118" s="128">
        <f>AR118*(1+PARAMETRES!AR$14)</f>
        <v>25336.90029342936</v>
      </c>
      <c r="AT118" s="128">
        <f>AS118*(1+PARAMETRES!AS$14)</f>
        <v>25546.56611204366</v>
      </c>
      <c r="AU118" s="128">
        <f>AT118*(1+PARAMETRES!AT$14)</f>
        <v>25762.484912268104</v>
      </c>
      <c r="AV118" s="128">
        <f>AU118*(1+PARAMETRES!AU$14)</f>
        <v>25992.558785995683</v>
      </c>
      <c r="AW118" s="128">
        <f>AV118*(1+PARAMETRES!AV$14)</f>
        <v>26231.913100238835</v>
      </c>
      <c r="AX118" s="128">
        <f>AW118*(1+PARAMETRES!AW$14)</f>
        <v>26486.221343846828</v>
      </c>
      <c r="AY118" s="128">
        <f>AX118*(1+PARAMETRES!AX$14)</f>
        <v>26753.062366684222</v>
      </c>
      <c r="AZ118" s="128">
        <f>AY118*(1+PARAMETRES!AY$14)</f>
        <v>27013.787191922638</v>
      </c>
      <c r="BA118" s="128">
        <f>AZ118*(1+PARAMETRES!AZ$14)</f>
        <v>27286.805241043054</v>
      </c>
      <c r="BB118" s="128">
        <f>BA118*(1+PARAMETRES!BA$14)</f>
        <v>27566.623451080723</v>
      </c>
      <c r="BC118" s="128">
        <f>BB118*(1+PARAMETRES!BB$14)</f>
        <v>27855.751674786567</v>
      </c>
      <c r="BD118" s="128">
        <f>BC118*(1+PARAMETRES!BC$14)</f>
        <v>28145.644478313843</v>
      </c>
      <c r="BE118" s="128">
        <f>BD118*(1+PARAMETRES!BD$14)</f>
        <v>28433.020664539908</v>
      </c>
      <c r="BF118" s="128">
        <f>BE118*(1+PARAMETRES!BE$14)</f>
        <v>28725.879500712079</v>
      </c>
      <c r="BG118" s="128">
        <f>BF118*(1+PARAMETRES!BF$14)</f>
        <v>29023.9588631646</v>
      </c>
      <c r="BH118" s="128">
        <f>BG118*(1+PARAMETRES!BG$14)</f>
        <v>29318.296592764858</v>
      </c>
      <c r="BI118" s="128">
        <f>BH118*(1+PARAMETRES!BH$14)</f>
        <v>29602.569681398683</v>
      </c>
      <c r="BJ118" s="128">
        <f>BI118*(1+PARAMETRES!BI$14)</f>
        <v>29873.215463489134</v>
      </c>
      <c r="BK118" s="128">
        <f>BJ118*(1+PARAMETRES!BJ$14)</f>
        <v>30147.580576168351</v>
      </c>
      <c r="BL118" s="128">
        <f>BK118*(1+PARAMETRES!BK$14)</f>
        <v>30419.626114556344</v>
      </c>
      <c r="BM118" s="128">
        <f>BL118*(1+PARAMETRES!BL$14)</f>
        <v>30689.268759225917</v>
      </c>
      <c r="BN118" s="128">
        <f>BM118*(1+PARAMETRES!BM$14)</f>
        <v>30947.332027936955</v>
      </c>
      <c r="BO118" s="160"/>
      <c r="BP118" s="160"/>
      <c r="BQ118" s="160"/>
      <c r="BR118" s="160"/>
      <c r="BS118" s="160"/>
      <c r="BT118" s="160"/>
    </row>
    <row r="119" spans="2:73" ht="24.95" customHeight="1" thickBot="1" x14ac:dyDescent="0.3">
      <c r="C119" s="594" t="s">
        <v>180</v>
      </c>
      <c r="D119" s="595"/>
      <c r="E119" s="592">
        <f>14.3*Transf2010</f>
        <v>14.970293422628687</v>
      </c>
      <c r="F119" s="593"/>
      <c r="G119" s="128">
        <f>E119*(1+PARAMETRES!F$14)</f>
        <v>15.223042238679016</v>
      </c>
      <c r="H119" s="128">
        <f>G119*(1+PARAMETRES!G$14)</f>
        <v>15.198660479788156</v>
      </c>
      <c r="I119" s="128">
        <f>H119*(1+PARAMETRES!H$14)</f>
        <v>15.21082725372878</v>
      </c>
      <c r="J119" s="128">
        <f>I119*(1+PARAMETRES!I$14)</f>
        <v>15.275697761858483</v>
      </c>
      <c r="K119" s="128">
        <f>J119*(1+PARAMETRES!J$14)</f>
        <v>15.377895935332496</v>
      </c>
      <c r="L119" s="128">
        <f>K119*(1+PARAMETRES!K$14)</f>
        <v>15.504298442591466</v>
      </c>
      <c r="M119" s="128">
        <f>L119*(1+PARAMETRES!L$14)</f>
        <v>15.818752206146982</v>
      </c>
      <c r="N119" s="128">
        <f>M119*(1+PARAMETRES!M$14)</f>
        <v>16.061429142445927</v>
      </c>
      <c r="O119" s="128">
        <f>N119*(1+PARAMETRES!N$14)</f>
        <v>16.320420687375414</v>
      </c>
      <c r="P119" s="128">
        <f>O119*(1+PARAMETRES!O$14)</f>
        <v>15.017926408294596</v>
      </c>
      <c r="Q119" s="128">
        <f>P119*(1+PARAMETRES!P$14)</f>
        <v>16.013077646524913</v>
      </c>
      <c r="R119" s="128">
        <f>Q119*(1+PARAMETRES!Q$14)</f>
        <v>16.391934139123403</v>
      </c>
      <c r="S119" s="128">
        <f>R119*(1+PARAMETRES!R$14)</f>
        <v>16.586045419491356</v>
      </c>
      <c r="T119" s="128">
        <f>S119*(1+PARAMETRES!S$14)</f>
        <v>16.813484799840914</v>
      </c>
      <c r="U119" s="128">
        <f>T119*(1+PARAMETRES!T$14)</f>
        <v>17.066584756851537</v>
      </c>
      <c r="V119" s="128">
        <f>U119*(1+PARAMETRES!U$14)</f>
        <v>17.325796028997335</v>
      </c>
      <c r="W119" s="128">
        <f>V119*(1+PARAMETRES!V$14)</f>
        <v>17.608383864692112</v>
      </c>
      <c r="X119" s="128">
        <f>W119*(1+PARAMETRES!W$14)</f>
        <v>17.69368585401768</v>
      </c>
      <c r="Y119" s="128">
        <f>X119*(1+PARAMETRES!X$14)</f>
        <v>17.779481756912844</v>
      </c>
      <c r="Z119" s="128">
        <f>Y119*(1+PARAMETRES!Y$14)</f>
        <v>17.874552956807221</v>
      </c>
      <c r="AA119" s="128">
        <f>Z119*(1+PARAMETRES!Z$14)</f>
        <v>17.977222371875616</v>
      </c>
      <c r="AB119" s="128">
        <f>AA119*(1+PARAMETRES!AA$14)</f>
        <v>18.07684846444414</v>
      </c>
      <c r="AC119" s="128">
        <f>AB119*(1+PARAMETRES!AB$14)</f>
        <v>18.252849392052074</v>
      </c>
      <c r="AD119" s="128">
        <f>AC119*(1+PARAMETRES!AC$14)</f>
        <v>18.437915206191079</v>
      </c>
      <c r="AE119" s="128">
        <f>AD119*(1+PARAMETRES!AD$14)</f>
        <v>18.634200941229953</v>
      </c>
      <c r="AF119" s="128">
        <f>AE119*(1+PARAMETRES!AE$14)</f>
        <v>18.825352486417991</v>
      </c>
      <c r="AG119" s="128">
        <f>AF119*(1+PARAMETRES!AF$14)</f>
        <v>19.011244555382298</v>
      </c>
      <c r="AH119" s="128">
        <f>AG119*(1+PARAMETRES!AG$14)</f>
        <v>19.201211106245633</v>
      </c>
      <c r="AI119" s="128">
        <f>AH119*(1+PARAMETRES!AH$14)</f>
        <v>19.387663083387253</v>
      </c>
      <c r="AJ119" s="128">
        <f>AI119*(1+PARAMETRES!AI$14)</f>
        <v>19.560715394809339</v>
      </c>
      <c r="AK119" s="128">
        <f>AJ119*(1+PARAMETRES!AJ$14)</f>
        <v>19.727668737839636</v>
      </c>
      <c r="AL119" s="128">
        <f>AK119*(1+PARAMETRES!AK$14)</f>
        <v>19.892161903626512</v>
      </c>
      <c r="AM119" s="128">
        <f>AL119*(1+PARAMETRES!AL$14)</f>
        <v>20.057945334488757</v>
      </c>
      <c r="AN119" s="128">
        <f>AM119*(1+PARAMETRES!AM$14)</f>
        <v>20.228888815952885</v>
      </c>
      <c r="AO119" s="128">
        <f>AN119*(1+PARAMETRES!AN$14)</f>
        <v>20.398888914866241</v>
      </c>
      <c r="AP119" s="128">
        <f>AO119*(1+PARAMETRES!AO$14)</f>
        <v>20.555558165666618</v>
      </c>
      <c r="AQ119" s="128">
        <f>AP119*(1+PARAMETRES!AP$14)</f>
        <v>20.716996493975724</v>
      </c>
      <c r="AR119" s="128">
        <f>AQ119*(1+PARAMETRES!AQ$14)</f>
        <v>20.885362878073988</v>
      </c>
      <c r="AS119" s="128">
        <f>AR119*(1+PARAMETRES!AR$14)</f>
        <v>21.064981057909293</v>
      </c>
      <c r="AT119" s="128">
        <f>AS119*(1+PARAMETRES!AS$14)</f>
        <v>21.239296244315366</v>
      </c>
      <c r="AU119" s="128">
        <f>AT119*(1+PARAMETRES!AT$14)</f>
        <v>21.418810130548479</v>
      </c>
      <c r="AV119" s="128">
        <f>AU119*(1+PARAMETRES!AU$14)</f>
        <v>21.610092479054547</v>
      </c>
      <c r="AW119" s="128">
        <f>AV119*(1+PARAMETRES!AV$14)</f>
        <v>21.809090542640423</v>
      </c>
      <c r="AX119" s="128">
        <f>AW119*(1+PARAMETRES!AW$14)</f>
        <v>22.020521233547068</v>
      </c>
      <c r="AY119" s="128">
        <f>AX119*(1+PARAMETRES!AX$14)</f>
        <v>22.242371618813042</v>
      </c>
      <c r="AZ119" s="128">
        <f>AY119*(1+PARAMETRES!AY$14)</f>
        <v>22.459137025842658</v>
      </c>
      <c r="BA119" s="128">
        <f>AZ119*(1+PARAMETRES!AZ$14)</f>
        <v>22.68612296202998</v>
      </c>
      <c r="BB119" s="128">
        <f>BA119*(1+PARAMETRES!BA$14)</f>
        <v>22.91876252037525</v>
      </c>
      <c r="BC119" s="128">
        <f>BB119*(1+PARAMETRES!BB$14)</f>
        <v>23.159142380781852</v>
      </c>
      <c r="BD119" s="128">
        <f>BC119*(1+PARAMETRES!BC$14)</f>
        <v>23.400157909295807</v>
      </c>
      <c r="BE119" s="128">
        <f>BD119*(1+PARAMETRES!BD$14)</f>
        <v>23.639081133890734</v>
      </c>
      <c r="BF119" s="128">
        <f>BE119*(1+PARAMETRES!BE$14)</f>
        <v>23.882562608150156</v>
      </c>
      <c r="BG119" s="128">
        <f>BF119*(1+PARAMETRES!BF$14)</f>
        <v>24.130384403677542</v>
      </c>
      <c r="BH119" s="128">
        <f>BG119*(1+PARAMETRES!BG$14)</f>
        <v>24.3750954230545</v>
      </c>
      <c r="BI119" s="128">
        <f>BH119*(1+PARAMETRES!BH$14)</f>
        <v>24.611438746744248</v>
      </c>
      <c r="BJ119" s="128">
        <f>BI119*(1+PARAMETRES!BI$14)</f>
        <v>24.836452391156659</v>
      </c>
      <c r="BK119" s="128">
        <f>BJ119*(1+PARAMETRES!BJ$14)</f>
        <v>25.064558269721356</v>
      </c>
      <c r="BL119" s="128">
        <f>BK119*(1+PARAMETRES!BK$14)</f>
        <v>25.290735665009048</v>
      </c>
      <c r="BM119" s="128">
        <f>BL119*(1+PARAMETRES!BL$14)</f>
        <v>25.514915305635498</v>
      </c>
      <c r="BN119" s="128">
        <f>BM119*(1+PARAMETRES!BM$14)</f>
        <v>25.72946790694758</v>
      </c>
      <c r="BO119" s="160"/>
      <c r="BP119" s="160"/>
      <c r="BQ119" s="160"/>
      <c r="BR119" s="160"/>
      <c r="BS119" s="160"/>
      <c r="BT119" s="160"/>
    </row>
    <row r="120" spans="2:73" ht="24.95" customHeight="1" thickBot="1" x14ac:dyDescent="0.3">
      <c r="C120" s="594" t="s">
        <v>181</v>
      </c>
      <c r="D120" s="595"/>
      <c r="E120" s="592">
        <f>16.5*Transf2010</f>
        <v>17.273415487648485</v>
      </c>
      <c r="F120" s="593"/>
      <c r="G120" s="128">
        <f>E120*(1+PARAMETRES!F$14)</f>
        <v>17.565048736937324</v>
      </c>
      <c r="H120" s="128">
        <f>G120*(1+PARAMETRES!G$14)</f>
        <v>17.536915938217103</v>
      </c>
      <c r="I120" s="128">
        <f>H120*(1+PARAMETRES!H$14)</f>
        <v>17.550954523533207</v>
      </c>
      <c r="J120" s="128">
        <f>I120*(1+PARAMETRES!I$14)</f>
        <v>17.625805109836712</v>
      </c>
      <c r="K120" s="128">
        <f>J120*(1+PARAMETRES!J$14)</f>
        <v>17.743726079229805</v>
      </c>
      <c r="L120" s="128">
        <f>K120*(1+PARAMETRES!K$14)</f>
        <v>17.889575126067079</v>
      </c>
      <c r="M120" s="128">
        <f>L120*(1+PARAMETRES!L$14)</f>
        <v>18.252406391708057</v>
      </c>
      <c r="N120" s="128">
        <f>M120*(1+PARAMETRES!M$14)</f>
        <v>18.532418241283764</v>
      </c>
      <c r="O120" s="128">
        <f>N120*(1+PARAMETRES!N$14)</f>
        <v>18.831254639279326</v>
      </c>
      <c r="P120" s="128">
        <f>O120*(1+PARAMETRES!O$14)</f>
        <v>17.328376624955304</v>
      </c>
      <c r="Q120" s="128">
        <f>P120*(1+PARAMETRES!P$14)</f>
        <v>18.476628053682592</v>
      </c>
      <c r="R120" s="128">
        <f>Q120*(1+PARAMETRES!Q$14)</f>
        <v>18.913770160527005</v>
      </c>
      <c r="S120" s="128">
        <f>R120*(1+PARAMETRES!R$14)</f>
        <v>19.137744714797719</v>
      </c>
      <c r="T120" s="128">
        <f>S120*(1+PARAMETRES!S$14)</f>
        <v>19.400174769047211</v>
      </c>
      <c r="U120" s="128">
        <f>T120*(1+PARAMETRES!T$14)</f>
        <v>19.692213180982545</v>
      </c>
      <c r="V120" s="128">
        <f>U120*(1+PARAMETRES!U$14)</f>
        <v>19.991303110381544</v>
      </c>
      <c r="W120" s="128">
        <f>V120*(1+PARAMETRES!V$14)</f>
        <v>20.317365997721673</v>
      </c>
      <c r="X120" s="128">
        <f>W120*(1+PARAMETRES!W$14)</f>
        <v>20.415791370020404</v>
      </c>
      <c r="Y120" s="128">
        <f>X120*(1+PARAMETRES!X$14)</f>
        <v>20.514786642591744</v>
      </c>
      <c r="Z120" s="128">
        <f>Y120*(1+PARAMETRES!Y$14)</f>
        <v>20.624484180931411</v>
      </c>
      <c r="AA120" s="128">
        <f>Z120*(1+PARAMETRES!Z$14)</f>
        <v>20.742948890625712</v>
      </c>
      <c r="AB120" s="128">
        <f>AA120*(1+PARAMETRES!AA$14)</f>
        <v>20.857902074358623</v>
      </c>
      <c r="AC120" s="128">
        <f>AB120*(1+PARAMETRES!AB$14)</f>
        <v>21.060980067752393</v>
      </c>
      <c r="AD120" s="128">
        <f>AC120*(1+PARAMETRES!AC$14)</f>
        <v>21.274517545605089</v>
      </c>
      <c r="AE120" s="128">
        <f>AD120*(1+PARAMETRES!AD$14)</f>
        <v>21.50100108603456</v>
      </c>
      <c r="AF120" s="128">
        <f>AE120*(1+PARAMETRES!AE$14)</f>
        <v>21.721560561251525</v>
      </c>
      <c r="AG120" s="128">
        <f>AF120*(1+PARAMETRES!AF$14)</f>
        <v>21.936051410056496</v>
      </c>
      <c r="AH120" s="128">
        <f>AG120*(1+PARAMETRES!AG$14)</f>
        <v>22.155243584129575</v>
      </c>
      <c r="AI120" s="128">
        <f>AH120*(1+PARAMETRES!AH$14)</f>
        <v>22.370380480831443</v>
      </c>
      <c r="AJ120" s="128">
        <f>AI120*(1+PARAMETRES!AI$14)</f>
        <v>22.570056224780007</v>
      </c>
      <c r="AK120" s="128">
        <f>AJ120*(1+PARAMETRES!AJ$14)</f>
        <v>22.762694697507275</v>
      </c>
      <c r="AL120" s="128">
        <f>AK120*(1+PARAMETRES!AK$14)</f>
        <v>22.95249450418444</v>
      </c>
      <c r="AM120" s="128">
        <f>AL120*(1+PARAMETRES!AL$14)</f>
        <v>23.143783078256259</v>
      </c>
      <c r="AN120" s="128">
        <f>AM120*(1+PARAMETRES!AM$14)</f>
        <v>23.341025556868718</v>
      </c>
      <c r="AO120" s="128">
        <f>AN120*(1+PARAMETRES!AN$14)</f>
        <v>23.537179517153362</v>
      </c>
      <c r="AP120" s="128">
        <f>AO120*(1+PARAMETRES!AO$14)</f>
        <v>23.717951729615336</v>
      </c>
      <c r="AQ120" s="128">
        <f>AP120*(1+PARAMETRES!AP$14)</f>
        <v>23.904226723818152</v>
      </c>
      <c r="AR120" s="128">
        <f>AQ120*(1+PARAMETRES!AQ$14)</f>
        <v>24.098495628546917</v>
      </c>
      <c r="AS120" s="128">
        <f>AR120*(1+PARAMETRES!AR$14)</f>
        <v>24.30574737451073</v>
      </c>
      <c r="AT120" s="128">
        <f>AS120*(1+PARAMETRES!AS$14)</f>
        <v>24.506880281902355</v>
      </c>
      <c r="AU120" s="128">
        <f>AT120*(1+PARAMETRES!AT$14)</f>
        <v>24.714011689094409</v>
      </c>
      <c r="AV120" s="128">
        <f>AU120*(1+PARAMETRES!AU$14)</f>
        <v>24.934722091216795</v>
      </c>
      <c r="AW120" s="128">
        <f>AV120*(1+PARAMETRES!AV$14)</f>
        <v>25.164335241508191</v>
      </c>
      <c r="AX120" s="128">
        <f>AW120*(1+PARAMETRES!AW$14)</f>
        <v>25.408293731015856</v>
      </c>
      <c r="AY120" s="128">
        <f>AX120*(1+PARAMETRES!AX$14)</f>
        <v>25.664274944784285</v>
      </c>
      <c r="AZ120" s="128">
        <f>AY120*(1+PARAMETRES!AY$14)</f>
        <v>25.914388875972303</v>
      </c>
      <c r="BA120" s="128">
        <f>AZ120*(1+PARAMETRES!AZ$14)</f>
        <v>26.176295725419212</v>
      </c>
      <c r="BB120" s="128">
        <f>BA120*(1+PARAMETRES!BA$14)</f>
        <v>26.444725985048372</v>
      </c>
      <c r="BC120" s="128">
        <f>BB120*(1+PARAMETRES!BB$14)</f>
        <v>26.722087362440607</v>
      </c>
      <c r="BD120" s="128">
        <f>BC120*(1+PARAMETRES!BC$14)</f>
        <v>27.000182203033631</v>
      </c>
      <c r="BE120" s="128">
        <f>BD120*(1+PARAMETRES!BD$14)</f>
        <v>27.275862846797008</v>
      </c>
      <c r="BF120" s="128">
        <f>BE120*(1+PARAMETRES!BE$14)</f>
        <v>27.556803009404032</v>
      </c>
      <c r="BG120" s="128">
        <f>BF120*(1+PARAMETRES!BF$14)</f>
        <v>27.842751235012557</v>
      </c>
      <c r="BH120" s="128">
        <f>BG120*(1+PARAMETRES!BG$14)</f>
        <v>28.125110103524431</v>
      </c>
      <c r="BI120" s="128">
        <f>BH120*(1+PARAMETRES!BH$14)</f>
        <v>28.397813938551067</v>
      </c>
      <c r="BJ120" s="128">
        <f>BI120*(1+PARAMETRES!BI$14)</f>
        <v>28.65744506671923</v>
      </c>
      <c r="BK120" s="128">
        <f>BJ120*(1+PARAMETRES!BJ$14)</f>
        <v>28.920644157370806</v>
      </c>
      <c r="BL120" s="128">
        <f>BK120*(1+PARAMETRES!BK$14)</f>
        <v>29.181618075010448</v>
      </c>
      <c r="BM120" s="128">
        <f>BL120*(1+PARAMETRES!BL$14)</f>
        <v>29.440286891117889</v>
      </c>
      <c r="BN120" s="128">
        <f>BM120*(1+PARAMETRES!BM$14)</f>
        <v>29.687847584939522</v>
      </c>
      <c r="BO120" s="160"/>
      <c r="BP120" s="160"/>
      <c r="BQ120" s="160"/>
      <c r="BR120" s="160"/>
      <c r="BS120" s="160"/>
      <c r="BT120" s="160"/>
    </row>
    <row r="121" spans="2:73" s="193" customFormat="1" ht="24.95" customHeight="1" thickBot="1" x14ac:dyDescent="0.35">
      <c r="C121" s="596" t="s">
        <v>12</v>
      </c>
      <c r="D121" s="597"/>
      <c r="E121" s="597"/>
      <c r="F121" s="597"/>
      <c r="G121" s="597"/>
      <c r="H121" s="597"/>
      <c r="I121" s="198"/>
      <c r="J121" s="198"/>
      <c r="K121" s="199"/>
      <c r="L121" s="200"/>
      <c r="M121" s="201"/>
      <c r="N121" s="201"/>
      <c r="O121" s="201"/>
      <c r="P121" s="201"/>
      <c r="Q121" s="201"/>
      <c r="R121" s="201"/>
      <c r="S121" s="201"/>
      <c r="T121" s="201"/>
      <c r="U121" s="201"/>
      <c r="V121" s="201"/>
      <c r="W121" s="201"/>
      <c r="X121" s="201"/>
      <c r="Y121" s="201"/>
      <c r="Z121" s="201"/>
      <c r="AA121" s="201"/>
      <c r="AB121" s="201"/>
      <c r="AC121" s="201"/>
      <c r="AD121" s="201"/>
      <c r="AE121" s="201"/>
      <c r="AF121" s="201"/>
      <c r="AG121" s="201"/>
      <c r="AH121" s="201"/>
      <c r="AI121" s="201"/>
      <c r="AJ121" s="201"/>
      <c r="AK121" s="201"/>
      <c r="AL121" s="201"/>
      <c r="AM121" s="201"/>
      <c r="AN121" s="201"/>
      <c r="AO121" s="201"/>
      <c r="AP121" s="201"/>
      <c r="AQ121" s="201"/>
      <c r="AR121" s="201"/>
      <c r="AS121" s="201"/>
      <c r="AT121" s="201"/>
      <c r="AU121" s="201"/>
      <c r="AV121" s="201"/>
      <c r="AW121" s="201"/>
      <c r="AX121" s="201"/>
      <c r="AY121" s="201"/>
      <c r="AZ121" s="201"/>
      <c r="BA121" s="201"/>
      <c r="BB121" s="201"/>
      <c r="BC121" s="201"/>
      <c r="BD121" s="201"/>
      <c r="BE121" s="201"/>
      <c r="BF121" s="201"/>
      <c r="BG121" s="201"/>
      <c r="BH121" s="201"/>
      <c r="BI121" s="201"/>
      <c r="BJ121" s="201"/>
      <c r="BK121" s="201"/>
      <c r="BL121" s="201"/>
      <c r="BM121" s="201"/>
      <c r="BN121" s="204"/>
      <c r="BO121" s="203"/>
      <c r="BP121" s="203"/>
      <c r="BQ121" s="203"/>
      <c r="BR121" s="203"/>
      <c r="BS121" s="203"/>
      <c r="BT121" s="203"/>
      <c r="BU121" s="205"/>
    </row>
    <row r="122" spans="2:73" s="41" customFormat="1" ht="24.95" customHeight="1" thickBot="1" x14ac:dyDescent="0.3">
      <c r="C122" s="610" t="s">
        <v>25</v>
      </c>
      <c r="D122" s="611"/>
      <c r="E122" s="608">
        <v>2010</v>
      </c>
      <c r="F122" s="609"/>
      <c r="G122" s="6">
        <v>2011</v>
      </c>
      <c r="H122" s="6">
        <v>2012</v>
      </c>
      <c r="I122" s="6">
        <v>2013</v>
      </c>
      <c r="J122" s="6">
        <v>2014</v>
      </c>
      <c r="K122" s="6">
        <v>2015</v>
      </c>
      <c r="L122" s="6">
        <v>2016</v>
      </c>
      <c r="M122" s="6">
        <v>2017</v>
      </c>
      <c r="N122" s="6">
        <v>2018</v>
      </c>
      <c r="O122" s="6">
        <v>2019</v>
      </c>
      <c r="P122" s="6">
        <v>2020</v>
      </c>
      <c r="Q122" s="6">
        <v>2021</v>
      </c>
      <c r="R122" s="6">
        <v>2022</v>
      </c>
      <c r="S122" s="6">
        <v>2023</v>
      </c>
      <c r="T122" s="6">
        <v>2024</v>
      </c>
      <c r="U122" s="6">
        <v>2025</v>
      </c>
      <c r="V122" s="6">
        <v>2026</v>
      </c>
      <c r="W122" s="6">
        <v>2027</v>
      </c>
      <c r="X122" s="6">
        <v>2028</v>
      </c>
      <c r="Y122" s="6">
        <v>2029</v>
      </c>
      <c r="Z122" s="6">
        <v>2030</v>
      </c>
      <c r="AA122" s="6">
        <v>2031</v>
      </c>
      <c r="AB122" s="6">
        <v>2032</v>
      </c>
      <c r="AC122" s="6">
        <v>2033</v>
      </c>
      <c r="AD122" s="6">
        <v>2034</v>
      </c>
      <c r="AE122" s="6">
        <v>2035</v>
      </c>
      <c r="AF122" s="6">
        <v>2036</v>
      </c>
      <c r="AG122" s="6">
        <v>2037</v>
      </c>
      <c r="AH122" s="6">
        <v>2038</v>
      </c>
      <c r="AI122" s="6">
        <v>2039</v>
      </c>
      <c r="AJ122" s="6">
        <v>2040</v>
      </c>
      <c r="AK122" s="6">
        <v>2041</v>
      </c>
      <c r="AL122" s="6">
        <v>2042</v>
      </c>
      <c r="AM122" s="6">
        <v>2043</v>
      </c>
      <c r="AN122" s="6">
        <v>2044</v>
      </c>
      <c r="AO122" s="6">
        <v>2045</v>
      </c>
      <c r="AP122" s="6">
        <v>2046</v>
      </c>
      <c r="AQ122" s="6">
        <v>2047</v>
      </c>
      <c r="AR122" s="6">
        <v>2048</v>
      </c>
      <c r="AS122" s="6">
        <v>2049</v>
      </c>
      <c r="AT122" s="6">
        <v>2050</v>
      </c>
      <c r="AU122" s="6">
        <v>2051</v>
      </c>
      <c r="AV122" s="6">
        <v>2052</v>
      </c>
      <c r="AW122" s="6">
        <v>2053</v>
      </c>
      <c r="AX122" s="6">
        <v>2054</v>
      </c>
      <c r="AY122" s="6">
        <v>2055</v>
      </c>
      <c r="AZ122" s="6">
        <v>2056</v>
      </c>
      <c r="BA122" s="6">
        <v>2057</v>
      </c>
      <c r="BB122" s="6">
        <v>2058</v>
      </c>
      <c r="BC122" s="6">
        <v>2059</v>
      </c>
      <c r="BD122" s="6">
        <v>2060</v>
      </c>
      <c r="BE122" s="6">
        <v>2061</v>
      </c>
      <c r="BF122" s="6">
        <v>2062</v>
      </c>
      <c r="BG122" s="6">
        <v>2063</v>
      </c>
      <c r="BH122" s="6">
        <v>2064</v>
      </c>
      <c r="BI122" s="6">
        <v>2065</v>
      </c>
      <c r="BJ122" s="6">
        <v>2066</v>
      </c>
      <c r="BK122" s="6">
        <v>2067</v>
      </c>
      <c r="BL122" s="6">
        <v>2068</v>
      </c>
      <c r="BM122" s="6">
        <v>2069</v>
      </c>
      <c r="BN122" s="7">
        <v>2070</v>
      </c>
      <c r="BO122" s="139"/>
      <c r="BP122" s="139"/>
      <c r="BQ122" s="139"/>
      <c r="BR122" s="139"/>
      <c r="BS122" s="139"/>
      <c r="BT122" s="139"/>
    </row>
    <row r="123" spans="2:73" ht="24.95" customHeight="1" thickBot="1" x14ac:dyDescent="0.3">
      <c r="C123" s="594" t="s">
        <v>178</v>
      </c>
      <c r="D123" s="595"/>
      <c r="E123" s="592">
        <f>2900*Transf2010</f>
        <v>3035.9336311624606</v>
      </c>
      <c r="F123" s="593"/>
      <c r="G123" s="128">
        <f>E123*(1+PARAMETRES!F$14)</f>
        <v>3087.1903840677719</v>
      </c>
      <c r="H123" s="128">
        <f>G123*(1+PARAMETRES!G$14)</f>
        <v>3082.2458315654299</v>
      </c>
      <c r="I123" s="128">
        <f>H123*(1+PARAMETRES!H$14)</f>
        <v>3084.7132192876543</v>
      </c>
      <c r="J123" s="128">
        <f>I123*(1+PARAMETRES!I$14)</f>
        <v>3097.8687768803911</v>
      </c>
      <c r="K123" s="128">
        <f>J123*(1+PARAMETRES!J$14)</f>
        <v>3118.5942805919044</v>
      </c>
      <c r="L123" s="128">
        <f>K123*(1+PARAMETRES!K$14)</f>
        <v>3144.2283554905766</v>
      </c>
      <c r="M123" s="128">
        <f>L123*(1+PARAMETRES!L$14)</f>
        <v>3207.998699148688</v>
      </c>
      <c r="N123" s="128">
        <f>M123*(1+PARAMETRES!M$14)</f>
        <v>3257.2129030135093</v>
      </c>
      <c r="O123" s="128">
        <f>N123*(1+PARAMETRES!N$14)</f>
        <v>3309.7356638733349</v>
      </c>
      <c r="P123" s="128">
        <f>O123*(1+PARAMETRES!O$14)</f>
        <v>3045.5934674163859</v>
      </c>
      <c r="Q123" s="128">
        <f>P123*(1+PARAMETRES!P$14)</f>
        <v>3247.4073548896667</v>
      </c>
      <c r="R123" s="128">
        <f>Q123*(1+PARAMETRES!Q$14)</f>
        <v>3324.2383918502001</v>
      </c>
      <c r="S123" s="128">
        <f>R123*(1+PARAMETRES!R$14)</f>
        <v>3363.6036165402047</v>
      </c>
      <c r="T123" s="128">
        <f>S123*(1+PARAMETRES!S$14)</f>
        <v>3409.7276866810244</v>
      </c>
      <c r="U123" s="128">
        <f>T123*(1+PARAMETRES!T$14)</f>
        <v>3461.0556499908712</v>
      </c>
      <c r="V123" s="128">
        <f>U123*(1+PARAMETRES!U$14)</f>
        <v>3513.6229709155436</v>
      </c>
      <c r="W123" s="128">
        <f>V123*(1+PARAMETRES!V$14)</f>
        <v>3570.9309935389601</v>
      </c>
      <c r="X123" s="128">
        <f>W123*(1+PARAMETRES!W$14)</f>
        <v>3588.2299983672219</v>
      </c>
      <c r="Y123" s="128">
        <f>X123*(1+PARAMETRES!X$14)</f>
        <v>3605.6291674858212</v>
      </c>
      <c r="Z123" s="128">
        <f>Y123*(1+PARAMETRES!Y$14)</f>
        <v>3624.9093408909748</v>
      </c>
      <c r="AA123" s="128">
        <f>Z123*(1+PARAMETRES!Z$14)</f>
        <v>3645.7304110796699</v>
      </c>
      <c r="AB123" s="128">
        <f>AA123*(1+PARAMETRES!AA$14)</f>
        <v>3665.9343039781816</v>
      </c>
      <c r="AC123" s="128">
        <f>AB123*(1+PARAMETRES!AB$14)</f>
        <v>3701.6267997867835</v>
      </c>
      <c r="AD123" s="128">
        <f>AC123*(1+PARAMETRES!AC$14)</f>
        <v>3739.1576292275604</v>
      </c>
      <c r="AE123" s="128">
        <f>AD123*(1+PARAMETRES!AD$14)</f>
        <v>3778.9638272424372</v>
      </c>
      <c r="AF123" s="128">
        <f>AE123*(1+PARAMETRES!AE$14)</f>
        <v>3817.7288259169341</v>
      </c>
      <c r="AG123" s="128">
        <f>AF123*(1+PARAMETRES!AF$14)</f>
        <v>3855.4272175250803</v>
      </c>
      <c r="AH123" s="128">
        <f>AG123*(1+PARAMETRES!AG$14)</f>
        <v>3893.9519026651974</v>
      </c>
      <c r="AI123" s="128">
        <f>AH123*(1+PARAMETRES!AH$14)</f>
        <v>3931.7638420855255</v>
      </c>
      <c r="AJ123" s="128">
        <f>AI123*(1+PARAMETRES!AI$14)</f>
        <v>3966.8583667795151</v>
      </c>
      <c r="AK123" s="128">
        <f>AJ123*(1+PARAMETRES!AJ$14)</f>
        <v>4000.7160377437012</v>
      </c>
      <c r="AL123" s="128">
        <f>AK123*(1+PARAMETRES!AK$14)</f>
        <v>4034.0747916445362</v>
      </c>
      <c r="AM123" s="128">
        <f>AL123*(1+PARAMETRES!AL$14)</f>
        <v>4067.6952076935227</v>
      </c>
      <c r="AN123" s="128">
        <f>AM123*(1+PARAMETRES!AM$14)</f>
        <v>4102.3620675708635</v>
      </c>
      <c r="AO123" s="128">
        <f>AN123*(1+PARAMETRES!AN$14)</f>
        <v>4136.8376121057399</v>
      </c>
      <c r="AP123" s="128">
        <f>AO123*(1+PARAMETRES!AO$14)</f>
        <v>4168.6096979323902</v>
      </c>
      <c r="AQ123" s="128">
        <f>AP123*(1+PARAMETRES!AP$14)</f>
        <v>4201.3489393377331</v>
      </c>
      <c r="AR123" s="128">
        <f>AQ123*(1+PARAMETRES!AQ$14)</f>
        <v>4235.4931710779401</v>
      </c>
      <c r="AS123" s="128">
        <f>AR123*(1+PARAMETRES!AR$14)</f>
        <v>4271.9192355200648</v>
      </c>
      <c r="AT123" s="128">
        <f>AS123*(1+PARAMETRES!AS$14)</f>
        <v>4307.2698677282897</v>
      </c>
      <c r="AU123" s="128">
        <f>AT123*(1+PARAMETRES!AT$14)</f>
        <v>4343.6747817196201</v>
      </c>
      <c r="AV123" s="128">
        <f>AU123*(1+PARAMETRES!AU$14)</f>
        <v>4382.4663069411299</v>
      </c>
      <c r="AW123" s="128">
        <f>AV123*(1+PARAMETRES!AV$14)</f>
        <v>4422.8225575984061</v>
      </c>
      <c r="AX123" s="128">
        <f>AW123*(1+PARAMETRES!AW$14)</f>
        <v>4465.7001102997538</v>
      </c>
      <c r="AY123" s="128">
        <f>AX123*(1+PARAMETRES!AX$14)</f>
        <v>4510.6907478711746</v>
      </c>
      <c r="AZ123" s="128">
        <f>AY123*(1+PARAMETRES!AY$14)</f>
        <v>4554.6501660799777</v>
      </c>
      <c r="BA123" s="128">
        <f>AZ123*(1+PARAMETRES!AZ$14)</f>
        <v>4600.6822790130709</v>
      </c>
      <c r="BB123" s="128">
        <f>BA123*(1+PARAMETRES!BA$14)</f>
        <v>4647.8609307054685</v>
      </c>
      <c r="BC123" s="128">
        <f>BB123*(1+PARAMETRES!BB$14)</f>
        <v>4696.6092940047101</v>
      </c>
      <c r="BD123" s="128">
        <f>BC123*(1+PARAMETRES!BC$14)</f>
        <v>4745.4865690180295</v>
      </c>
      <c r="BE123" s="128">
        <f>BD123*(1+PARAMETRES!BD$14)</f>
        <v>4793.9395306491679</v>
      </c>
      <c r="BF123" s="128">
        <f>BE123*(1+PARAMETRES!BE$14)</f>
        <v>4843.3168925619175</v>
      </c>
      <c r="BG123" s="128">
        <f>BF123*(1+PARAMETRES!BF$14)</f>
        <v>4893.5744594870521</v>
      </c>
      <c r="BH123" s="128">
        <f>BG123*(1+PARAMETRES!BG$14)</f>
        <v>4943.2011697103517</v>
      </c>
      <c r="BI123" s="128">
        <f>BH123*(1+PARAMETRES!BH$14)</f>
        <v>4991.1309346544267</v>
      </c>
      <c r="BJ123" s="128">
        <f>BI123*(1+PARAMETRES!BI$14)</f>
        <v>5036.7630723324673</v>
      </c>
      <c r="BK123" s="128">
        <f>BJ123*(1+PARAMETRES!BJ$14)</f>
        <v>5083.0223064469865</v>
      </c>
      <c r="BL123" s="128">
        <f>BK123*(1+PARAMETRES!BK$14)</f>
        <v>5128.8904495472871</v>
      </c>
      <c r="BM123" s="128">
        <f>BL123*(1+PARAMETRES!BL$14)</f>
        <v>5174.3534535904128</v>
      </c>
      <c r="BN123" s="128">
        <f>BM123*(1+PARAMETRES!BM$14)</f>
        <v>5217.8641209893667</v>
      </c>
    </row>
    <row r="124" spans="2:73" ht="24.95" customHeight="1" thickBot="1" x14ac:dyDescent="0.3">
      <c r="C124" s="594" t="s">
        <v>179</v>
      </c>
      <c r="D124" s="595"/>
      <c r="E124" s="592">
        <f>3050*Transf2010</f>
        <v>3192.9646810501745</v>
      </c>
      <c r="F124" s="593"/>
      <c r="G124" s="128">
        <f>E124*(1+PARAMETRES!F$14)</f>
        <v>3246.8726453126569</v>
      </c>
      <c r="H124" s="128">
        <f>G124*(1+PARAMETRES!G$14)</f>
        <v>3241.6723400946767</v>
      </c>
      <c r="I124" s="128">
        <f>H124*(1+PARAMETRES!H$14)</f>
        <v>3244.2673513197751</v>
      </c>
      <c r="J124" s="128">
        <f>I124*(1+PARAMETRES!I$14)</f>
        <v>3258.1033687879985</v>
      </c>
      <c r="K124" s="128">
        <f>J124*(1+PARAMETRES!J$14)</f>
        <v>3279.9008813121764</v>
      </c>
      <c r="L124" s="128">
        <f>K124*(1+PARAMETRES!K$14)</f>
        <v>3306.860856636642</v>
      </c>
      <c r="M124" s="128">
        <f>L124*(1+PARAMETRES!L$14)</f>
        <v>3373.929666346035</v>
      </c>
      <c r="N124" s="128">
        <f>M124*(1+PARAMETRES!M$14)</f>
        <v>3425.6894324797263</v>
      </c>
      <c r="O124" s="128">
        <f>N124*(1+PARAMETRES!N$14)</f>
        <v>3480.9288878667844</v>
      </c>
      <c r="P124" s="128">
        <f>O124*(1+PARAMETRES!O$14)</f>
        <v>3203.1241640068897</v>
      </c>
      <c r="Q124" s="128">
        <f>P124*(1+PARAMETRES!P$14)</f>
        <v>3415.376700832237</v>
      </c>
      <c r="R124" s="128">
        <f>Q124*(1+PARAMETRES!Q$14)</f>
        <v>3496.1817569459013</v>
      </c>
      <c r="S124" s="128">
        <f>R124*(1+PARAMETRES!R$14)</f>
        <v>3537.5831139474576</v>
      </c>
      <c r="T124" s="128">
        <f>S124*(1+PARAMETRES!S$14)</f>
        <v>3586.0929118541817</v>
      </c>
      <c r="U124" s="128">
        <f>T124*(1+PARAMETRES!T$14)</f>
        <v>3640.0757698179859</v>
      </c>
      <c r="V124" s="128">
        <f>U124*(1+PARAMETRES!U$14)</f>
        <v>3695.3620901008312</v>
      </c>
      <c r="W124" s="128">
        <f>V124*(1+PARAMETRES!V$14)</f>
        <v>3755.6343207909763</v>
      </c>
      <c r="X124" s="128">
        <f>W124*(1+PARAMETRES!W$14)</f>
        <v>3773.8281017310451</v>
      </c>
      <c r="Y124" s="128">
        <f>X124*(1+PARAMETRES!X$14)</f>
        <v>3792.1272278730203</v>
      </c>
      <c r="Z124" s="128">
        <f>Y124*(1+PARAMETRES!Y$14)</f>
        <v>3812.4046516267163</v>
      </c>
      <c r="AA124" s="128">
        <f>Z124*(1+PARAMETRES!Z$14)</f>
        <v>3834.3026737217233</v>
      </c>
      <c r="AB124" s="128">
        <f>AA124*(1+PARAMETRES!AA$14)</f>
        <v>3855.5515955632613</v>
      </c>
      <c r="AC124" s="128">
        <f>AB124*(1+PARAMETRES!AB$14)</f>
        <v>3893.0902549481702</v>
      </c>
      <c r="AD124" s="128">
        <f>AC124*(1+PARAMETRES!AC$14)</f>
        <v>3932.562334187608</v>
      </c>
      <c r="AE124" s="128">
        <f>AD124*(1+PARAMETRES!AD$14)</f>
        <v>3974.4274734791165</v>
      </c>
      <c r="AF124" s="128">
        <f>AE124*(1+PARAMETRES!AE$14)</f>
        <v>4015.1975582919495</v>
      </c>
      <c r="AG124" s="128">
        <f>AF124*(1+PARAMETRES!AF$14)</f>
        <v>4054.8458667074137</v>
      </c>
      <c r="AH124" s="128">
        <f>AG124*(1+PARAMETRES!AG$14)</f>
        <v>4095.363207975468</v>
      </c>
      <c r="AI124" s="128">
        <f>AH124*(1+PARAMETRES!AH$14)</f>
        <v>4135.1309373658132</v>
      </c>
      <c r="AJ124" s="128">
        <f>AI124*(1+PARAMETRES!AI$14)</f>
        <v>4172.0406960956989</v>
      </c>
      <c r="AK124" s="128">
        <f>AJ124*(1+PARAMETRES!AJ$14)</f>
        <v>4207.64962590286</v>
      </c>
      <c r="AL124" s="128">
        <f>AK124*(1+PARAMETRES!AK$14)</f>
        <v>4242.7338325916689</v>
      </c>
      <c r="AM124" s="128">
        <f>AL124*(1+PARAMETRES!AL$14)</f>
        <v>4278.0932356776721</v>
      </c>
      <c r="AN124" s="128">
        <f>AM124*(1+PARAMETRES!AM$14)</f>
        <v>4314.5532089969447</v>
      </c>
      <c r="AO124" s="128">
        <f>AN124*(1+PARAMETRES!AN$14)</f>
        <v>4350.8119713525903</v>
      </c>
      <c r="AP124" s="128">
        <f>AO124*(1+PARAMETRES!AO$14)</f>
        <v>4384.2274409288948</v>
      </c>
      <c r="AQ124" s="128">
        <f>AP124*(1+PARAMETRES!AP$14)</f>
        <v>4418.6600913724451</v>
      </c>
      <c r="AR124" s="128">
        <f>AQ124*(1+PARAMETRES!AQ$14)</f>
        <v>4454.5704040647324</v>
      </c>
      <c r="AS124" s="128">
        <f>AR124*(1+PARAMETRES!AR$14)</f>
        <v>4492.8805752883463</v>
      </c>
      <c r="AT124" s="128">
        <f>AS124*(1+PARAMETRES!AS$14)</f>
        <v>4530.0596884728584</v>
      </c>
      <c r="AU124" s="128">
        <f>AT124*(1+PARAMETRES!AT$14)</f>
        <v>4568.3476152568437</v>
      </c>
      <c r="AV124" s="128">
        <f>AU124*(1+PARAMETRES!AU$14)</f>
        <v>4609.1455986794663</v>
      </c>
      <c r="AW124" s="128">
        <f>AV124*(1+PARAMETRES!AV$14)</f>
        <v>4651.5892416121187</v>
      </c>
      <c r="AX124" s="128">
        <f>AW124*(1+PARAMETRES!AW$14)</f>
        <v>4696.6845987635361</v>
      </c>
      <c r="AY124" s="128">
        <f>AX124*(1+PARAMETRES!AX$14)</f>
        <v>4744.0023382783065</v>
      </c>
      <c r="AZ124" s="128">
        <f>AY124*(1+PARAMETRES!AY$14)</f>
        <v>4790.23551949791</v>
      </c>
      <c r="BA124" s="128">
        <f>AZ124*(1+PARAMETRES!AZ$14)</f>
        <v>4838.6486037896111</v>
      </c>
      <c r="BB124" s="128">
        <f>BA124*(1+PARAMETRES!BA$14)</f>
        <v>4888.2675305695466</v>
      </c>
      <c r="BC124" s="128">
        <f>BB124*(1+PARAMETRES!BB$14)</f>
        <v>4939.5373609359904</v>
      </c>
      <c r="BD124" s="128">
        <f>BC124*(1+PARAMETRES!BC$14)</f>
        <v>4990.9427708637922</v>
      </c>
      <c r="BE124" s="128">
        <f>BD124*(1+PARAMETRES!BD$14)</f>
        <v>5041.9019201655074</v>
      </c>
      <c r="BF124" s="128">
        <f>BE124*(1+PARAMETRES!BE$14)</f>
        <v>5093.8332835565025</v>
      </c>
      <c r="BG124" s="128">
        <f>BF124*(1+PARAMETRES!BF$14)</f>
        <v>5146.6903798053509</v>
      </c>
      <c r="BH124" s="128">
        <f>BG124*(1+PARAMETRES!BG$14)</f>
        <v>5198.8839888333032</v>
      </c>
      <c r="BI124" s="128">
        <f>BH124*(1+PARAMETRES!BH$14)</f>
        <v>5249.2928795503476</v>
      </c>
      <c r="BJ124" s="128">
        <f>BI124*(1+PARAMETRES!BI$14)</f>
        <v>5297.2853002117354</v>
      </c>
      <c r="BK124" s="128">
        <f>BJ124*(1+PARAMETRES!BJ$14)</f>
        <v>5345.9372533321775</v>
      </c>
      <c r="BL124" s="128">
        <f>BK124*(1+PARAMETRES!BK$14)</f>
        <v>5394.1778865928391</v>
      </c>
      <c r="BM124" s="128">
        <f>BL124*(1+PARAMETRES!BL$14)</f>
        <v>5441.9924253278505</v>
      </c>
      <c r="BN124" s="128">
        <f>BM124*(1+PARAMETRES!BM$14)</f>
        <v>5487.7536444888192</v>
      </c>
      <c r="BQ124" s="118"/>
      <c r="BR124" s="118"/>
      <c r="BS124" s="118"/>
      <c r="BT124" s="118"/>
    </row>
    <row r="125" spans="2:73" ht="24.95" customHeight="1" thickBot="1" x14ac:dyDescent="0.3">
      <c r="C125" s="594" t="s">
        <v>180</v>
      </c>
      <c r="D125" s="595"/>
      <c r="E125" s="592">
        <f>12.3*Transf2010</f>
        <v>12.876546090792507</v>
      </c>
      <c r="F125" s="593"/>
      <c r="G125" s="128">
        <f>E125*(1+PARAMETRES!F$14)</f>
        <v>13.093945422080552</v>
      </c>
      <c r="H125" s="128">
        <f>G125*(1+PARAMETRES!G$14)</f>
        <v>13.072973699398204</v>
      </c>
      <c r="I125" s="128">
        <f>H125*(1+PARAMETRES!H$14)</f>
        <v>13.083438826633847</v>
      </c>
      <c r="J125" s="128">
        <f>I125*(1+PARAMETRES!I$14)</f>
        <v>13.139236536423731</v>
      </c>
      <c r="K125" s="128">
        <f>J125*(1+PARAMETRES!J$14)</f>
        <v>13.227141259062218</v>
      </c>
      <c r="L125" s="128">
        <f>K125*(1+PARAMETRES!K$14)</f>
        <v>13.335865093977276</v>
      </c>
      <c r="M125" s="128">
        <f>L125*(1+PARAMETRES!L$14)</f>
        <v>13.606339310182369</v>
      </c>
      <c r="N125" s="128">
        <f>M125*(1+PARAMETRES!M$14)</f>
        <v>13.815075416229714</v>
      </c>
      <c r="O125" s="128">
        <f>N125*(1+PARAMETRES!N$14)</f>
        <v>14.037844367462769</v>
      </c>
      <c r="P125" s="128">
        <f>O125*(1+PARAMETRES!O$14)</f>
        <v>12.917517120421227</v>
      </c>
      <c r="Q125" s="128">
        <f>P125*(1+PARAMETRES!P$14)</f>
        <v>13.77348636729066</v>
      </c>
      <c r="R125" s="128">
        <f>Q125*(1+PARAMETRES!Q$14)</f>
        <v>14.099355937847404</v>
      </c>
      <c r="S125" s="128">
        <f>R125*(1+PARAMETRES!R$14)</f>
        <v>14.266318787394665</v>
      </c>
      <c r="T125" s="128">
        <f>S125*(1+PARAMETRES!S$14)</f>
        <v>14.46194846419883</v>
      </c>
      <c r="U125" s="128">
        <f>T125*(1+PARAMETRES!T$14)</f>
        <v>14.679649825823352</v>
      </c>
      <c r="V125" s="128">
        <f>U125*(1+PARAMETRES!U$14)</f>
        <v>14.902607773193516</v>
      </c>
      <c r="W125" s="128">
        <f>V125*(1+PARAMETRES!V$14)</f>
        <v>15.145672834665248</v>
      </c>
      <c r="X125" s="128">
        <f>W125*(1+PARAMETRES!W$14)</f>
        <v>15.219044475833394</v>
      </c>
      <c r="Y125" s="128">
        <f>X125*(1+PARAMETRES!X$14)</f>
        <v>15.292840951750213</v>
      </c>
      <c r="Z125" s="128">
        <f>Y125*(1+PARAMETRES!Y$14)</f>
        <v>15.374615480330693</v>
      </c>
      <c r="AA125" s="128">
        <f>Z125*(1+PARAMETRES!Z$14)</f>
        <v>15.462925536648262</v>
      </c>
      <c r="AB125" s="128">
        <f>AA125*(1+PARAMETRES!AA$14)</f>
        <v>15.548617909976432</v>
      </c>
      <c r="AC125" s="128">
        <f>AB125*(1+PARAMETRES!AB$14)</f>
        <v>15.700003323233606</v>
      </c>
      <c r="AD125" s="128">
        <f>AC125*(1+PARAMETRES!AC$14)</f>
        <v>15.859185806723797</v>
      </c>
      <c r="AE125" s="128">
        <f>AD125*(1+PARAMETRES!AD$14)</f>
        <v>16.028018991407585</v>
      </c>
      <c r="AF125" s="128">
        <f>AE125*(1+PARAMETRES!AE$14)</f>
        <v>16.192436054751141</v>
      </c>
      <c r="AG125" s="128">
        <f>AF125*(1+PARAMETRES!AF$14)</f>
        <v>16.35232923295121</v>
      </c>
      <c r="AH125" s="128">
        <f>AG125*(1+PARAMETRES!AG$14)</f>
        <v>16.515727035442051</v>
      </c>
      <c r="AI125" s="128">
        <f>AH125*(1+PARAMETRES!AH$14)</f>
        <v>16.676101812983443</v>
      </c>
      <c r="AJ125" s="128">
        <f>AI125*(1+PARAMETRES!AI$14)</f>
        <v>16.824951003926916</v>
      </c>
      <c r="AK125" s="128">
        <f>AJ125*(1+PARAMETRES!AJ$14)</f>
        <v>16.968554229050877</v>
      </c>
      <c r="AL125" s="128">
        <f>AK125*(1+PARAMETRES!AK$14)</f>
        <v>17.110041357664763</v>
      </c>
      <c r="AM125" s="128">
        <f>AL125*(1+PARAMETRES!AL$14)</f>
        <v>17.25263829470012</v>
      </c>
      <c r="AN125" s="128">
        <f>AM125*(1+PARAMETRES!AM$14)</f>
        <v>17.399673596938499</v>
      </c>
      <c r="AO125" s="128">
        <f>AN125*(1+PARAMETRES!AN$14)</f>
        <v>17.545897458241594</v>
      </c>
      <c r="AP125" s="128">
        <f>AO125*(1+PARAMETRES!AO$14)</f>
        <v>17.680654925713249</v>
      </c>
      <c r="AQ125" s="128">
        <f>AP125*(1+PARAMETRES!AP$14)</f>
        <v>17.819514466846254</v>
      </c>
      <c r="AR125" s="128">
        <f>AQ125*(1+PARAMETRES!AQ$14)</f>
        <v>17.96433310491679</v>
      </c>
      <c r="AS125" s="128">
        <f>AR125*(1+PARAMETRES!AR$14)</f>
        <v>18.118829860998904</v>
      </c>
      <c r="AT125" s="128">
        <f>AS125*(1+PARAMETRES!AS$14)</f>
        <v>18.268765301054479</v>
      </c>
      <c r="AU125" s="128">
        <f>AT125*(1+PARAMETRES!AT$14)</f>
        <v>18.423172350052191</v>
      </c>
      <c r="AV125" s="128">
        <f>AU125*(1+PARAMETRES!AU$14)</f>
        <v>18.587701922543424</v>
      </c>
      <c r="AW125" s="128">
        <f>AV125*(1+PARAMETRES!AV$14)</f>
        <v>18.758868089124284</v>
      </c>
      <c r="AX125" s="128">
        <f>AW125*(1+PARAMETRES!AW$14)</f>
        <v>18.94072805403</v>
      </c>
      <c r="AY125" s="128">
        <f>AX125*(1+PARAMETRES!AX$14)</f>
        <v>19.131550413384648</v>
      </c>
      <c r="AZ125" s="128">
        <f>AY125*(1+PARAMETRES!AY$14)</f>
        <v>19.317998980270261</v>
      </c>
      <c r="BA125" s="128">
        <f>AZ125*(1+PARAMETRES!AZ$14)</f>
        <v>19.513238631676138</v>
      </c>
      <c r="BB125" s="128">
        <f>BA125*(1+PARAMETRES!BA$14)</f>
        <v>19.713341188854237</v>
      </c>
      <c r="BC125" s="128">
        <f>BB125*(1+PARAMETRES!BB$14)</f>
        <v>19.920101488364811</v>
      </c>
      <c r="BD125" s="128">
        <f>BC125*(1+PARAMETRES!BC$14)</f>
        <v>20.127408551352339</v>
      </c>
      <c r="BE125" s="128">
        <f>BD125*(1+PARAMETRES!BD$14)</f>
        <v>20.332915940339582</v>
      </c>
      <c r="BF125" s="128">
        <f>BE125*(1+PARAMETRES!BE$14)</f>
        <v>20.542344061555728</v>
      </c>
      <c r="BG125" s="128">
        <f>BF125*(1+PARAMETRES!BF$14)</f>
        <v>20.755505466100264</v>
      </c>
      <c r="BH125" s="128">
        <f>BG125*(1+PARAMETRES!BG$14)</f>
        <v>20.965991168081842</v>
      </c>
      <c r="BI125" s="128">
        <f>BH125*(1+PARAMETRES!BH$14)</f>
        <v>21.169279481465335</v>
      </c>
      <c r="BJ125" s="128">
        <f>BI125*(1+PARAMETRES!BI$14)</f>
        <v>21.362822686099783</v>
      </c>
      <c r="BK125" s="128">
        <f>BJ125*(1+PARAMETRES!BJ$14)</f>
        <v>21.559025644585503</v>
      </c>
      <c r="BL125" s="128">
        <f>BK125*(1+PARAMETRES!BK$14)</f>
        <v>21.753569837735057</v>
      </c>
      <c r="BM125" s="128">
        <f>BL125*(1+PARAMETRES!BL$14)</f>
        <v>21.946395682469696</v>
      </c>
      <c r="BN125" s="128">
        <f>BM125*(1+PARAMETRES!BM$14)</f>
        <v>22.130940926954914</v>
      </c>
      <c r="BQ125" s="118"/>
      <c r="BR125" s="118"/>
      <c r="BS125" s="118"/>
      <c r="BT125" s="118"/>
    </row>
    <row r="126" spans="2:73" ht="24.95" customHeight="1" thickBot="1" x14ac:dyDescent="0.3">
      <c r="C126" s="594" t="s">
        <v>181</v>
      </c>
      <c r="D126" s="595"/>
      <c r="E126" s="592">
        <f>13.3*Transf2010</f>
        <v>13.923419756710597</v>
      </c>
      <c r="F126" s="593"/>
      <c r="G126" s="128">
        <f>E126*(1+PARAMETRES!F$14)</f>
        <v>14.158493830379784</v>
      </c>
      <c r="H126" s="128">
        <f>G126*(1+PARAMETRES!G$14)</f>
        <v>14.135817089593182</v>
      </c>
      <c r="I126" s="128">
        <f>H126*(1+PARAMETRES!H$14)</f>
        <v>14.147133040181316</v>
      </c>
      <c r="J126" s="128">
        <f>I126*(1+PARAMETRES!I$14)</f>
        <v>14.20746714914111</v>
      </c>
      <c r="K126" s="128">
        <f>J126*(1+PARAMETRES!J$14)</f>
        <v>14.302518597197359</v>
      </c>
      <c r="L126" s="128">
        <f>K126*(1+PARAMETRES!K$14)</f>
        <v>14.420081768284373</v>
      </c>
      <c r="M126" s="128">
        <f>L126*(1+PARAMETRES!L$14)</f>
        <v>14.712545758164676</v>
      </c>
      <c r="N126" s="128">
        <f>M126*(1+PARAMETRES!M$14)</f>
        <v>14.938252279337823</v>
      </c>
      <c r="O126" s="128">
        <f>N126*(1+PARAMETRES!N$14)</f>
        <v>15.179132527419092</v>
      </c>
      <c r="P126" s="128">
        <f>O126*(1+PARAMETRES!O$14)</f>
        <v>13.967721764357913</v>
      </c>
      <c r="Q126" s="128">
        <f>P126*(1+PARAMETRES!P$14)</f>
        <v>14.893282006907787</v>
      </c>
      <c r="R126" s="128">
        <f>Q126*(1+PARAMETRES!Q$14)</f>
        <v>15.245645038485407</v>
      </c>
      <c r="S126" s="128">
        <f>R126*(1+PARAMETRES!R$14)</f>
        <v>15.426182103443013</v>
      </c>
      <c r="T126" s="128">
        <f>S126*(1+PARAMETRES!S$14)</f>
        <v>15.637716632019876</v>
      </c>
      <c r="U126" s="128">
        <f>T126*(1+PARAMETRES!T$14)</f>
        <v>15.873117291337449</v>
      </c>
      <c r="V126" s="128">
        <f>U126*(1+PARAMETRES!U$14)</f>
        <v>16.114201901095431</v>
      </c>
      <c r="W126" s="128">
        <f>V126*(1+PARAMETRES!V$14)</f>
        <v>16.377028349678685</v>
      </c>
      <c r="X126" s="128">
        <f>W126*(1+PARAMETRES!W$14)</f>
        <v>16.456365164925543</v>
      </c>
      <c r="Y126" s="128">
        <f>X126*(1+PARAMETRES!X$14)</f>
        <v>16.536161354331533</v>
      </c>
      <c r="Z126" s="128">
        <f>Y126*(1+PARAMETRES!Y$14)</f>
        <v>16.624584218568963</v>
      </c>
      <c r="AA126" s="128">
        <f>Z126*(1+PARAMETRES!Z$14)</f>
        <v>16.720073954261945</v>
      </c>
      <c r="AB126" s="128">
        <f>AA126*(1+PARAMETRES!AA$14)</f>
        <v>16.812733187210291</v>
      </c>
      <c r="AC126" s="128">
        <f>AB126*(1+PARAMETRES!AB$14)</f>
        <v>16.976426357642843</v>
      </c>
      <c r="AD126" s="128">
        <f>AC126*(1+PARAMETRES!AC$14)</f>
        <v>17.14855050645744</v>
      </c>
      <c r="AE126" s="128">
        <f>AD126*(1+PARAMETRES!AD$14)</f>
        <v>17.33110996631877</v>
      </c>
      <c r="AF126" s="128">
        <f>AE126*(1+PARAMETRES!AE$14)</f>
        <v>17.508894270584566</v>
      </c>
      <c r="AG126" s="128">
        <f>AF126*(1+PARAMETRES!AF$14)</f>
        <v>17.681786894166756</v>
      </c>
      <c r="AH126" s="128">
        <f>AG126*(1+PARAMETRES!AG$14)</f>
        <v>17.858469070843846</v>
      </c>
      <c r="AI126" s="128">
        <f>AH126*(1+PARAMETRES!AH$14)</f>
        <v>18.031882448185353</v>
      </c>
      <c r="AJ126" s="128">
        <f>AI126*(1+PARAMETRES!AI$14)</f>
        <v>18.192833199368135</v>
      </c>
      <c r="AK126" s="128">
        <f>AJ126*(1+PARAMETRES!AJ$14)</f>
        <v>18.348111483445265</v>
      </c>
      <c r="AL126" s="128">
        <f>AK126*(1+PARAMETRES!AK$14)</f>
        <v>18.501101630645646</v>
      </c>
      <c r="AM126" s="128">
        <f>AL126*(1+PARAMETRES!AL$14)</f>
        <v>18.655291814594445</v>
      </c>
      <c r="AN126" s="128">
        <f>AM126*(1+PARAMETRES!AM$14)</f>
        <v>18.814281206445699</v>
      </c>
      <c r="AO126" s="128">
        <f>AN126*(1+PARAMETRES!AN$14)</f>
        <v>18.972393186553926</v>
      </c>
      <c r="AP126" s="128">
        <f>AO126*(1+PARAMETRES!AO$14)</f>
        <v>19.118106545689944</v>
      </c>
      <c r="AQ126" s="128">
        <f>AP126*(1+PARAMETRES!AP$14)</f>
        <v>19.268255480411</v>
      </c>
      <c r="AR126" s="128">
        <f>AQ126*(1+PARAMETRES!AQ$14)</f>
        <v>19.424847991495401</v>
      </c>
      <c r="AS126" s="128">
        <f>AR126*(1+PARAMETRES!AR$14)</f>
        <v>19.591905459454111</v>
      </c>
      <c r="AT126" s="128">
        <f>AS126*(1+PARAMETRES!AS$14)</f>
        <v>19.754030772684935</v>
      </c>
      <c r="AU126" s="128">
        <f>AT126*(1+PARAMETRES!AT$14)</f>
        <v>19.920991240300346</v>
      </c>
      <c r="AV126" s="128">
        <f>AU126*(1+PARAMETRES!AU$14)</f>
        <v>20.098897200798994</v>
      </c>
      <c r="AW126" s="128">
        <f>AV126*(1+PARAMETRES!AV$14)</f>
        <v>20.283979315882362</v>
      </c>
      <c r="AX126" s="128">
        <f>AW126*(1+PARAMETRES!AW$14)</f>
        <v>20.480624643788541</v>
      </c>
      <c r="AY126" s="128">
        <f>AX126*(1+PARAMETRES!AX$14)</f>
        <v>20.686961016098852</v>
      </c>
      <c r="AZ126" s="128">
        <f>AY126*(1+PARAMETRES!AY$14)</f>
        <v>20.888568003056466</v>
      </c>
      <c r="BA126" s="128">
        <f>AZ126*(1+PARAMETRES!AZ$14)</f>
        <v>21.099680796853065</v>
      </c>
      <c r="BB126" s="128">
        <f>BA126*(1+PARAMETRES!BA$14)</f>
        <v>21.316051854614749</v>
      </c>
      <c r="BC126" s="128">
        <f>BB126*(1+PARAMETRES!BB$14)</f>
        <v>21.539621934573336</v>
      </c>
      <c r="BD126" s="128">
        <f>BC126*(1+PARAMETRES!BC$14)</f>
        <v>21.763783230324076</v>
      </c>
      <c r="BE126" s="128">
        <f>BD126*(1+PARAMETRES!BD$14)</f>
        <v>21.985998537115162</v>
      </c>
      <c r="BF126" s="128">
        <f>BE126*(1+PARAMETRES!BE$14)</f>
        <v>22.212453334852945</v>
      </c>
      <c r="BG126" s="128">
        <f>BF126*(1+PARAMETRES!BF$14)</f>
        <v>22.442944934888907</v>
      </c>
      <c r="BH126" s="128">
        <f>BG126*(1+PARAMETRES!BG$14)</f>
        <v>22.670543295568176</v>
      </c>
      <c r="BI126" s="128">
        <f>BH126*(1+PARAMETRES!BH$14)</f>
        <v>22.890359114104797</v>
      </c>
      <c r="BJ126" s="128">
        <f>BI126*(1+PARAMETRES!BI$14)</f>
        <v>23.099637538628226</v>
      </c>
      <c r="BK126" s="128">
        <f>BJ126*(1+PARAMETRES!BJ$14)</f>
        <v>23.311791957153435</v>
      </c>
      <c r="BL126" s="128">
        <f>BK126*(1+PARAMETRES!BK$14)</f>
        <v>23.522152751372058</v>
      </c>
      <c r="BM126" s="128">
        <f>BL126*(1+PARAMETRES!BL$14)</f>
        <v>23.730655494052602</v>
      </c>
      <c r="BN126" s="128">
        <f>BM126*(1+PARAMETRES!BM$14)</f>
        <v>23.930204416951252</v>
      </c>
      <c r="BQ126" s="118"/>
      <c r="BR126" s="118"/>
      <c r="BS126" s="118"/>
      <c r="BT126" s="118"/>
    </row>
    <row r="127" spans="2:73" ht="24.95" customHeight="1" x14ac:dyDescent="0.25">
      <c r="C127" s="297"/>
      <c r="D127" s="297"/>
      <c r="E127" s="297"/>
      <c r="F127" s="297"/>
      <c r="G127" s="298"/>
      <c r="H127" s="298"/>
      <c r="I127" s="298"/>
      <c r="J127" s="298"/>
      <c r="K127" s="298"/>
      <c r="L127" s="298"/>
      <c r="M127" s="298"/>
      <c r="N127" s="298"/>
      <c r="O127" s="298"/>
      <c r="P127" s="298"/>
      <c r="Q127" s="298"/>
      <c r="R127" s="298"/>
      <c r="S127" s="298"/>
      <c r="T127" s="298"/>
      <c r="U127" s="298"/>
      <c r="V127" s="298"/>
      <c r="W127" s="298"/>
      <c r="X127" s="298"/>
      <c r="Y127" s="298"/>
      <c r="Z127" s="298"/>
      <c r="AA127" s="298"/>
      <c r="AB127" s="298"/>
      <c r="AC127" s="298"/>
      <c r="AD127" s="298"/>
      <c r="AE127" s="298"/>
      <c r="AF127" s="298"/>
      <c r="AG127" s="298"/>
      <c r="AH127" s="298"/>
      <c r="AI127" s="298"/>
      <c r="AJ127" s="298"/>
      <c r="AK127" s="298"/>
      <c r="AL127" s="298"/>
      <c r="AM127" s="298"/>
      <c r="AN127" s="298"/>
      <c r="AO127" s="298"/>
      <c r="AP127" s="298"/>
      <c r="AQ127" s="298"/>
      <c r="AR127" s="298"/>
      <c r="AS127" s="298"/>
      <c r="AT127" s="298"/>
      <c r="AU127" s="298"/>
      <c r="AV127" s="298"/>
      <c r="AW127" s="298"/>
      <c r="AX127" s="298"/>
      <c r="AY127" s="298"/>
      <c r="AZ127" s="298"/>
      <c r="BA127" s="298"/>
      <c r="BB127" s="298"/>
      <c r="BC127" s="298"/>
      <c r="BD127" s="298"/>
      <c r="BE127" s="298"/>
      <c r="BF127" s="298"/>
      <c r="BG127" s="298"/>
      <c r="BH127" s="298"/>
      <c r="BI127" s="298"/>
      <c r="BJ127" s="298"/>
      <c r="BK127" s="298"/>
      <c r="BL127" s="298"/>
      <c r="BM127" s="298"/>
      <c r="BN127" s="298"/>
      <c r="BQ127" s="118"/>
      <c r="BR127" s="118"/>
      <c r="BS127" s="118"/>
      <c r="BT127" s="118"/>
    </row>
    <row r="128" spans="2:73" ht="24.95" customHeight="1" x14ac:dyDescent="0.25">
      <c r="C128" s="299"/>
      <c r="D128" s="299"/>
      <c r="E128" s="299"/>
      <c r="F128" s="299"/>
      <c r="G128" s="160"/>
      <c r="H128" s="160"/>
      <c r="I128" s="160"/>
      <c r="J128" s="160"/>
      <c r="K128" s="160"/>
      <c r="L128" s="160"/>
      <c r="M128" s="160"/>
      <c r="N128" s="160"/>
      <c r="O128" s="160"/>
      <c r="P128" s="160"/>
      <c r="Q128" s="160"/>
      <c r="R128" s="160"/>
      <c r="S128" s="160"/>
      <c r="T128" s="160"/>
      <c r="U128" s="160"/>
      <c r="V128" s="160"/>
      <c r="W128" s="160"/>
      <c r="X128" s="160"/>
      <c r="Y128" s="160"/>
      <c r="Z128" s="160"/>
      <c r="AA128" s="160"/>
      <c r="AB128" s="160"/>
      <c r="AC128" s="160"/>
      <c r="AD128" s="160"/>
      <c r="AE128" s="160"/>
      <c r="AF128" s="160"/>
      <c r="AG128" s="160"/>
      <c r="AH128" s="160"/>
      <c r="AI128" s="160"/>
      <c r="AJ128" s="160"/>
      <c r="AK128" s="160"/>
      <c r="AL128" s="160"/>
      <c r="AM128" s="160"/>
      <c r="AN128" s="160"/>
      <c r="AO128" s="160"/>
      <c r="AP128" s="160"/>
      <c r="AQ128" s="160"/>
      <c r="AR128" s="160"/>
      <c r="AS128" s="160"/>
      <c r="AT128" s="160"/>
      <c r="AU128" s="160"/>
      <c r="AV128" s="160"/>
      <c r="AW128" s="160"/>
      <c r="AX128" s="160"/>
      <c r="AY128" s="160"/>
      <c r="AZ128" s="160"/>
      <c r="BA128" s="160"/>
      <c r="BB128" s="160"/>
      <c r="BC128" s="160"/>
      <c r="BD128" s="160"/>
      <c r="BE128" s="160"/>
      <c r="BF128" s="160"/>
      <c r="BG128" s="160"/>
      <c r="BH128" s="160"/>
      <c r="BI128" s="160"/>
      <c r="BJ128" s="160"/>
      <c r="BK128" s="160"/>
      <c r="BL128" s="160"/>
      <c r="BM128" s="160"/>
      <c r="BN128" s="160"/>
      <c r="BQ128" s="118"/>
      <c r="BR128" s="118"/>
      <c r="BS128" s="118"/>
      <c r="BT128" s="118"/>
    </row>
    <row r="129" spans="1:72" ht="24.95" customHeight="1" thickBot="1" x14ac:dyDescent="0.3">
      <c r="C129" s="294"/>
      <c r="D129" s="294"/>
      <c r="E129" s="294"/>
      <c r="F129" s="294"/>
      <c r="G129" s="300"/>
      <c r="H129" s="300"/>
      <c r="I129" s="300"/>
      <c r="J129" s="300"/>
      <c r="K129" s="300"/>
      <c r="L129" s="300"/>
      <c r="M129" s="300"/>
      <c r="N129" s="300"/>
      <c r="O129" s="300"/>
      <c r="P129" s="300"/>
      <c r="Q129" s="300"/>
      <c r="R129" s="300"/>
      <c r="S129" s="300"/>
      <c r="T129" s="300"/>
      <c r="U129" s="300"/>
      <c r="V129" s="300"/>
      <c r="W129" s="300"/>
      <c r="X129" s="300"/>
      <c r="Y129" s="300"/>
      <c r="Z129" s="300"/>
      <c r="AA129" s="300"/>
      <c r="AB129" s="300"/>
      <c r="AC129" s="300"/>
      <c r="AD129" s="300"/>
      <c r="AE129" s="300"/>
      <c r="AF129" s="300"/>
      <c r="AG129" s="300"/>
      <c r="AH129" s="300"/>
      <c r="AI129" s="300"/>
      <c r="AJ129" s="300"/>
      <c r="AK129" s="300"/>
      <c r="AL129" s="300"/>
      <c r="AM129" s="300"/>
      <c r="AN129" s="300"/>
      <c r="AO129" s="300"/>
      <c r="AP129" s="300"/>
      <c r="AQ129" s="300"/>
      <c r="AR129" s="300"/>
      <c r="AS129" s="300"/>
      <c r="AT129" s="300"/>
      <c r="AU129" s="300"/>
      <c r="AV129" s="300"/>
      <c r="AW129" s="300"/>
      <c r="AX129" s="300"/>
      <c r="AY129" s="300"/>
      <c r="AZ129" s="300"/>
      <c r="BA129" s="300"/>
      <c r="BB129" s="300"/>
      <c r="BC129" s="300"/>
      <c r="BD129" s="300"/>
      <c r="BE129" s="300"/>
      <c r="BF129" s="300"/>
      <c r="BG129" s="300"/>
      <c r="BH129" s="300"/>
      <c r="BI129" s="300"/>
      <c r="BJ129" s="300"/>
      <c r="BK129" s="300"/>
      <c r="BL129" s="300"/>
      <c r="BM129" s="300"/>
      <c r="BN129" s="300"/>
      <c r="BQ129" s="118"/>
      <c r="BR129" s="118"/>
      <c r="BS129" s="118"/>
      <c r="BT129" s="118"/>
    </row>
    <row r="130" spans="1:72" s="10" customFormat="1" ht="24.95" customHeight="1" thickBot="1" x14ac:dyDescent="0.4">
      <c r="A130" s="631" t="s">
        <v>168</v>
      </c>
      <c r="C130" s="625" t="s">
        <v>70</v>
      </c>
      <c r="D130" s="626"/>
      <c r="E130" s="626"/>
      <c r="F130" s="626"/>
      <c r="G130" s="626"/>
      <c r="H130" s="627"/>
      <c r="I130" s="206"/>
      <c r="J130" s="207"/>
      <c r="K130" s="208"/>
      <c r="L130" s="209"/>
      <c r="M130" s="210"/>
      <c r="N130" s="210"/>
      <c r="O130" s="210"/>
      <c r="P130" s="210"/>
      <c r="Q130" s="210"/>
      <c r="R130" s="210"/>
      <c r="S130" s="210"/>
      <c r="T130" s="210"/>
      <c r="U130" s="210"/>
      <c r="V130" s="210"/>
      <c r="W130" s="210"/>
      <c r="X130" s="210"/>
      <c r="Y130" s="210"/>
      <c r="Z130" s="210"/>
      <c r="AA130" s="210"/>
      <c r="AB130" s="210"/>
      <c r="AC130" s="210"/>
      <c r="AD130" s="210"/>
      <c r="AE130" s="210"/>
      <c r="AF130" s="210"/>
      <c r="AG130" s="210"/>
      <c r="AH130" s="210"/>
      <c r="AI130" s="210"/>
      <c r="AJ130" s="210"/>
      <c r="AK130" s="210"/>
      <c r="AL130" s="210"/>
      <c r="AM130" s="210"/>
      <c r="AN130" s="210"/>
      <c r="AO130" s="210"/>
      <c r="AP130" s="210"/>
      <c r="AQ130" s="210"/>
      <c r="AR130" s="210"/>
      <c r="AS130" s="210"/>
      <c r="AT130" s="210"/>
      <c r="AU130" s="210"/>
      <c r="AV130" s="210"/>
      <c r="AW130" s="210"/>
      <c r="AX130" s="210"/>
      <c r="AY130" s="210"/>
      <c r="AZ130" s="210"/>
      <c r="BA130" s="210"/>
      <c r="BB130" s="210"/>
      <c r="BC130" s="210"/>
      <c r="BD130" s="210"/>
      <c r="BE130" s="210"/>
      <c r="BF130" s="210"/>
      <c r="BG130" s="210"/>
      <c r="BH130" s="210"/>
      <c r="BI130" s="210"/>
      <c r="BJ130" s="210"/>
      <c r="BK130" s="210"/>
      <c r="BL130" s="210"/>
      <c r="BM130" s="210"/>
      <c r="BN130" s="210"/>
      <c r="BO130" s="210"/>
      <c r="BP130" s="211"/>
      <c r="BQ130" s="212"/>
      <c r="BR130" s="212"/>
      <c r="BS130" s="212"/>
      <c r="BT130" s="212"/>
    </row>
    <row r="131" spans="1:72" s="10" customFormat="1" ht="24.95" customHeight="1" thickBot="1" x14ac:dyDescent="0.4">
      <c r="A131" s="632"/>
      <c r="C131" s="602" t="s">
        <v>236</v>
      </c>
      <c r="D131" s="603"/>
      <c r="E131" s="603"/>
      <c r="F131" s="603"/>
      <c r="G131" s="603"/>
      <c r="H131" s="604"/>
      <c r="I131" s="206"/>
      <c r="J131" s="207"/>
      <c r="K131" s="208"/>
      <c r="L131" s="209"/>
      <c r="M131" s="210"/>
      <c r="N131" s="210"/>
      <c r="O131" s="210"/>
      <c r="P131" s="210"/>
      <c r="Q131" s="210"/>
      <c r="R131" s="210"/>
      <c r="S131" s="210"/>
      <c r="T131" s="210"/>
      <c r="U131" s="210"/>
      <c r="V131" s="210"/>
      <c r="W131" s="210"/>
      <c r="X131" s="210"/>
      <c r="Y131" s="210"/>
      <c r="Z131" s="210"/>
      <c r="AA131" s="210"/>
      <c r="AB131" s="210"/>
      <c r="AC131" s="210"/>
      <c r="AD131" s="210"/>
      <c r="AE131" s="210"/>
      <c r="AF131" s="210"/>
      <c r="AG131" s="210"/>
      <c r="AH131" s="210"/>
      <c r="AI131" s="210"/>
      <c r="AJ131" s="210"/>
      <c r="AK131" s="210"/>
      <c r="AL131" s="210"/>
      <c r="AM131" s="210"/>
      <c r="AN131" s="210"/>
      <c r="AO131" s="210"/>
      <c r="AP131" s="210"/>
      <c r="AQ131" s="210"/>
      <c r="AR131" s="210"/>
      <c r="AS131" s="210"/>
      <c r="AT131" s="210"/>
      <c r="AU131" s="210"/>
      <c r="AV131" s="210"/>
      <c r="AW131" s="210"/>
      <c r="AX131" s="210"/>
      <c r="AY131" s="210"/>
      <c r="AZ131" s="210"/>
      <c r="BA131" s="210"/>
      <c r="BB131" s="210"/>
      <c r="BC131" s="210"/>
      <c r="BD131" s="210"/>
      <c r="BE131" s="210"/>
      <c r="BF131" s="210"/>
      <c r="BG131" s="210"/>
      <c r="BH131" s="210"/>
      <c r="BI131" s="210"/>
      <c r="BJ131" s="210"/>
      <c r="BK131" s="210"/>
      <c r="BL131" s="210"/>
      <c r="BM131" s="210"/>
      <c r="BN131" s="210"/>
      <c r="BO131" s="210"/>
      <c r="BP131" s="211"/>
      <c r="BQ131" s="212"/>
      <c r="BR131" s="212"/>
      <c r="BS131" s="212"/>
      <c r="BT131" s="212"/>
    </row>
    <row r="132" spans="1:72" ht="30" customHeight="1" thickBot="1" x14ac:dyDescent="0.3">
      <c r="A132" s="632"/>
      <c r="C132" s="628" t="s">
        <v>156</v>
      </c>
      <c r="D132" s="629"/>
      <c r="E132" s="629"/>
      <c r="F132" s="630"/>
      <c r="G132" s="646">
        <v>2010</v>
      </c>
      <c r="H132" s="647"/>
      <c r="I132" s="73">
        <v>2011</v>
      </c>
      <c r="J132" s="6">
        <v>2012</v>
      </c>
      <c r="K132" s="6">
        <v>2013</v>
      </c>
      <c r="L132" s="6">
        <v>2014</v>
      </c>
      <c r="M132" s="6">
        <v>2015</v>
      </c>
      <c r="N132" s="6">
        <v>2016</v>
      </c>
      <c r="O132" s="6">
        <v>2017</v>
      </c>
      <c r="P132" s="6">
        <v>2018</v>
      </c>
      <c r="Q132" s="6">
        <v>2019</v>
      </c>
      <c r="R132" s="6">
        <v>2020</v>
      </c>
      <c r="S132" s="6">
        <v>2021</v>
      </c>
      <c r="T132" s="6">
        <v>2022</v>
      </c>
      <c r="U132" s="6">
        <v>2023</v>
      </c>
      <c r="V132" s="6">
        <v>2024</v>
      </c>
      <c r="W132" s="6">
        <v>2025</v>
      </c>
      <c r="X132" s="6">
        <v>2026</v>
      </c>
      <c r="Y132" s="6">
        <v>2027</v>
      </c>
      <c r="Z132" s="6">
        <v>2028</v>
      </c>
      <c r="AA132" s="6">
        <v>2029</v>
      </c>
      <c r="AB132" s="6">
        <v>2030</v>
      </c>
      <c r="AC132" s="6">
        <v>2031</v>
      </c>
      <c r="AD132" s="6">
        <v>2032</v>
      </c>
      <c r="AE132" s="6">
        <v>2033</v>
      </c>
      <c r="AF132" s="6">
        <v>2034</v>
      </c>
      <c r="AG132" s="6">
        <v>2035</v>
      </c>
      <c r="AH132" s="6">
        <v>2036</v>
      </c>
      <c r="AI132" s="6">
        <v>2037</v>
      </c>
      <c r="AJ132" s="6">
        <v>2038</v>
      </c>
      <c r="AK132" s="6">
        <v>2039</v>
      </c>
      <c r="AL132" s="6">
        <v>2040</v>
      </c>
      <c r="AM132" s="6">
        <v>2041</v>
      </c>
      <c r="AN132" s="6">
        <v>2042</v>
      </c>
      <c r="AO132" s="6">
        <v>2043</v>
      </c>
      <c r="AP132" s="6">
        <v>2044</v>
      </c>
      <c r="AQ132" s="6">
        <v>2045</v>
      </c>
      <c r="AR132" s="6">
        <v>2046</v>
      </c>
      <c r="AS132" s="6">
        <v>2047</v>
      </c>
      <c r="AT132" s="6">
        <v>2048</v>
      </c>
      <c r="AU132" s="6">
        <v>2049</v>
      </c>
      <c r="AV132" s="6">
        <v>2050</v>
      </c>
      <c r="AW132" s="6">
        <v>2051</v>
      </c>
      <c r="AX132" s="6">
        <v>2052</v>
      </c>
      <c r="AY132" s="6">
        <v>2053</v>
      </c>
      <c r="AZ132" s="6">
        <v>2054</v>
      </c>
      <c r="BA132" s="6">
        <v>2055</v>
      </c>
      <c r="BB132" s="6">
        <v>2056</v>
      </c>
      <c r="BC132" s="6">
        <v>2057</v>
      </c>
      <c r="BD132" s="6">
        <v>2058</v>
      </c>
      <c r="BE132" s="6">
        <v>2059</v>
      </c>
      <c r="BF132" s="6">
        <v>2060</v>
      </c>
      <c r="BG132" s="6">
        <v>2061</v>
      </c>
      <c r="BH132" s="6">
        <v>2062</v>
      </c>
      <c r="BI132" s="6">
        <v>2063</v>
      </c>
      <c r="BJ132" s="6">
        <v>2064</v>
      </c>
      <c r="BK132" s="6">
        <v>2065</v>
      </c>
      <c r="BL132" s="6">
        <v>2066</v>
      </c>
      <c r="BM132" s="6">
        <v>2067</v>
      </c>
      <c r="BN132" s="6">
        <v>2068</v>
      </c>
      <c r="BO132" s="6">
        <v>2069</v>
      </c>
      <c r="BP132" s="7">
        <v>2070</v>
      </c>
      <c r="BQ132" s="118"/>
      <c r="BR132" s="118"/>
      <c r="BS132" s="118"/>
      <c r="BT132" s="118"/>
    </row>
    <row r="133" spans="1:72" x14ac:dyDescent="0.25">
      <c r="A133" s="632"/>
      <c r="C133" s="622" t="s">
        <v>56</v>
      </c>
      <c r="D133" s="623"/>
      <c r="E133" s="623"/>
      <c r="F133" s="624"/>
      <c r="G133" s="612">
        <f>IFERROR(0.9*Transf2010,"")</f>
        <v>0.94218629932628095</v>
      </c>
      <c r="H133" s="613"/>
      <c r="I133" s="130">
        <f>G133*(1+PARAMETRES!F$14)</f>
        <v>0.95809356746930863</v>
      </c>
      <c r="J133" s="130">
        <f>I133*(1+PARAMETRES!G$14)</f>
        <v>0.95655905117547835</v>
      </c>
      <c r="K133" s="130">
        <f>J133*(1+PARAMETRES!H$14)</f>
        <v>0.95732479219272049</v>
      </c>
      <c r="L133" s="130">
        <f>K133*(1+PARAMETRES!I$14)</f>
        <v>0.96140755144563883</v>
      </c>
      <c r="M133" s="130">
        <f>L133*(1+PARAMETRES!J$14)</f>
        <v>0.96783960432162564</v>
      </c>
      <c r="N133" s="130">
        <f>M133*(1+PARAMETRES!K$14)</f>
        <v>0.97579500687638598</v>
      </c>
      <c r="O133" s="130">
        <f>N133*(1+PARAMETRES!L$14)</f>
        <v>0.99558580318407575</v>
      </c>
      <c r="P133" s="130">
        <f>O133*(1+PARAMETRES!M$14)</f>
        <v>1.0108591767972961</v>
      </c>
      <c r="Q133" s="130">
        <f>P133*(1+PARAMETRES!N$14)</f>
        <v>1.0271593439606903</v>
      </c>
      <c r="R133" s="130">
        <f>Q133*(1+PARAMETRES!O$14)</f>
        <v>0.94518417954301648</v>
      </c>
      <c r="S133" s="130">
        <f>R133*(1+PARAMETRES!P$14)</f>
        <v>1.007816075655414</v>
      </c>
      <c r="T133" s="130">
        <f>S133*(1+PARAMETRES!Q$14)</f>
        <v>1.0316601905742002</v>
      </c>
      <c r="U133" s="130">
        <f>T133*(1+PARAMETRES!R$14)</f>
        <v>1.0438769844435121</v>
      </c>
      <c r="V133" s="130">
        <f>U133*(1+PARAMETRES!S$14)</f>
        <v>1.0581913510389389</v>
      </c>
      <c r="W133" s="130">
        <f>V133*(1+PARAMETRES!T$14)</f>
        <v>1.0741207189626845</v>
      </c>
      <c r="X133" s="130">
        <f>W133*(1+PARAMETRES!U$14)</f>
        <v>1.0904347151117209</v>
      </c>
      <c r="Y133" s="130">
        <f>X133*(1+PARAMETRES!V$14)</f>
        <v>1.1082199635120915</v>
      </c>
      <c r="Z133" s="130">
        <f>Y133*(1+PARAMETRES!W$14)</f>
        <v>1.1135886201829315</v>
      </c>
      <c r="AA133" s="130">
        <f>Z133*(1+PARAMETRES!X$14)</f>
        <v>1.1189883623231864</v>
      </c>
      <c r="AB133" s="130">
        <f>AA133*(1+PARAMETRES!Y$14)</f>
        <v>1.1249718644144411</v>
      </c>
      <c r="AC133" s="130">
        <f>AB133*(1+PARAMETRES!Z$14)</f>
        <v>1.131433575852312</v>
      </c>
      <c r="AD133" s="130">
        <f>AC133*(1+PARAMETRES!AA$14)</f>
        <v>1.1377037495104707</v>
      </c>
      <c r="AE133" s="130">
        <f>AD133*(1+PARAMETRES!AB$14)</f>
        <v>1.1487807309683127</v>
      </c>
      <c r="AF133" s="130">
        <f>AE133*(1+PARAMETRES!AC$14)</f>
        <v>1.1604282297602779</v>
      </c>
      <c r="AG133" s="130">
        <f>AF133*(1+PARAMETRES!AD$14)</f>
        <v>1.1727818774200673</v>
      </c>
      <c r="AH133" s="130">
        <f>AG133*(1+PARAMETRES!AE$14)</f>
        <v>1.1848123942500837</v>
      </c>
      <c r="AI133" s="130">
        <f>AH133*(1+PARAMETRES!AF$14)</f>
        <v>1.1965118950939913</v>
      </c>
      <c r="AJ133" s="130">
        <f>AI133*(1+PARAMETRES!AG$14)</f>
        <v>1.2084678318616138</v>
      </c>
      <c r="AK133" s="130">
        <f>AJ133*(1+PARAMETRES!AH$14)</f>
        <v>1.2202025716817158</v>
      </c>
      <c r="AL133" s="130">
        <f>AK133*(1+PARAMETRES!AI$14)</f>
        <v>1.2310939758970918</v>
      </c>
      <c r="AM133" s="130">
        <f>AL133*(1+PARAMETRES!AJ$14)</f>
        <v>1.2416015289549427</v>
      </c>
      <c r="AN133" s="130">
        <f>AM133*(1+PARAMETRES!AK$14)</f>
        <v>1.2519542456827879</v>
      </c>
      <c r="AO133" s="130">
        <f>AN133*(1+PARAMETRES!AL$14)</f>
        <v>1.2623881679048872</v>
      </c>
      <c r="AP133" s="130">
        <f>AO133*(1+PARAMETRES!AM$14)</f>
        <v>1.2731468485564759</v>
      </c>
      <c r="AQ133" s="130">
        <f>AP133*(1+PARAMETRES!AN$14)</f>
        <v>1.2838461554810927</v>
      </c>
      <c r="AR133" s="130">
        <f>AQ133*(1+PARAMETRES!AO$14)</f>
        <v>1.2937064579790187</v>
      </c>
      <c r="AS133" s="130">
        <f>AR133*(1+PARAMETRES!AP$14)</f>
        <v>1.3038669122082631</v>
      </c>
      <c r="AT133" s="130">
        <f>AS133*(1+PARAMETRES!AQ$14)</f>
        <v>1.3144633979207412</v>
      </c>
      <c r="AU133" s="130">
        <f>AT133*(1+PARAMETRES!AR$14)</f>
        <v>1.3257680386096764</v>
      </c>
      <c r="AV133" s="130">
        <f>AU133*(1+PARAMETRES!AS$14)</f>
        <v>1.3367389244674013</v>
      </c>
      <c r="AW133" s="130">
        <f>AV133*(1+PARAMETRES!AT$14)</f>
        <v>1.3480370012233314</v>
      </c>
      <c r="AX133" s="130">
        <f>AW133*(1+PARAMETRES!AU$14)</f>
        <v>1.3600757504300069</v>
      </c>
      <c r="AY133" s="130">
        <f>AX133*(1+PARAMETRES!AV$14)</f>
        <v>1.3726001040822648</v>
      </c>
      <c r="AZ133" s="130">
        <f>AY133*(1+PARAMETRES!AW$14)</f>
        <v>1.385906930782683</v>
      </c>
      <c r="BA133" s="130">
        <f>AZ133*(1+PARAMETRES!AX$14)</f>
        <v>1.3998695424427792</v>
      </c>
      <c r="BB133" s="130">
        <f>BA133*(1+PARAMETRES!AY$14)</f>
        <v>1.41351212050758</v>
      </c>
      <c r="BC133" s="130">
        <f>BB133*(1+PARAMETRES!AZ$14)</f>
        <v>1.4277979486592296</v>
      </c>
      <c r="BD133" s="130">
        <f>BC133*(1+PARAMETRES!BA$14)</f>
        <v>1.4424395991844565</v>
      </c>
      <c r="BE133" s="130">
        <f>BD133*(1+PARAMETRES!BB$14)</f>
        <v>1.4575684015876693</v>
      </c>
      <c r="BF133" s="130">
        <f>BE133*(1+PARAMETRES!BC$14)</f>
        <v>1.4727372110745616</v>
      </c>
      <c r="BG133" s="130">
        <f>BF133*(1+PARAMETRES!BD$14)</f>
        <v>1.4877743370980185</v>
      </c>
      <c r="BH133" s="130">
        <f>BG133*(1+PARAMETRES!BE$14)</f>
        <v>1.5030983459674927</v>
      </c>
      <c r="BI133" s="130">
        <f>BH133*(1+PARAMETRES!BF$14)</f>
        <v>1.5186955219097757</v>
      </c>
      <c r="BJ133" s="130">
        <f>BI133*(1+PARAMETRES!BG$14)</f>
        <v>1.5340969147376962</v>
      </c>
      <c r="BK133" s="130">
        <f>BJ133*(1+PARAMETRES!BH$14)</f>
        <v>1.5489716693755127</v>
      </c>
      <c r="BL133" s="130">
        <f>BK133*(1+PARAMETRES!BI$14)</f>
        <v>1.5631333672755943</v>
      </c>
      <c r="BM133" s="130">
        <f>BL133*(1+PARAMETRES!BJ$14)</f>
        <v>1.5774896813111348</v>
      </c>
      <c r="BN133" s="130">
        <f>BM133*(1+PARAMETRES!BK$14)</f>
        <v>1.591724622273297</v>
      </c>
      <c r="BO133" s="130">
        <f>BN133*(1+PARAMETRES!BL$14)</f>
        <v>1.605833830424612</v>
      </c>
      <c r="BP133" s="130">
        <f>BO133*(1+PARAMETRES!BM$14)</f>
        <v>1.6193371409967012</v>
      </c>
      <c r="BQ133" s="118"/>
      <c r="BR133" s="118"/>
      <c r="BS133" s="118"/>
      <c r="BT133" s="118"/>
    </row>
    <row r="134" spans="1:72" x14ac:dyDescent="0.25">
      <c r="A134" s="632"/>
      <c r="C134" s="619" t="s">
        <v>45</v>
      </c>
      <c r="D134" s="620"/>
      <c r="E134" s="620"/>
      <c r="F134" s="621"/>
      <c r="G134" s="612">
        <f>IFERROR(2.83*Transf2010,"")</f>
        <v>2.9626524745481948</v>
      </c>
      <c r="H134" s="613"/>
      <c r="I134" s="130">
        <f>G134*(1+PARAMETRES!F$14)</f>
        <v>3.0126719954868264</v>
      </c>
      <c r="J134" s="130">
        <f>I134*(1+PARAMETRES!G$14)</f>
        <v>3.0078467942517824</v>
      </c>
      <c r="K134" s="130">
        <f>J134*(1+PARAMETRES!H$14)</f>
        <v>3.0102546243393324</v>
      </c>
      <c r="L134" s="130">
        <f>K134*(1+PARAMETRES!I$14)</f>
        <v>3.0230926339901756</v>
      </c>
      <c r="M134" s="130">
        <f>L134*(1+PARAMETRES!J$14)</f>
        <v>3.0433178669224454</v>
      </c>
      <c r="N134" s="130">
        <f>M134*(1+PARAMETRES!K$14)</f>
        <v>3.0683331882890807</v>
      </c>
      <c r="O134" s="130">
        <f>N134*(1+PARAMETRES!L$14)</f>
        <v>3.1305642477899274</v>
      </c>
      <c r="P134" s="130">
        <f>O134*(1+PARAMETRES!M$14)</f>
        <v>3.1785905225959428</v>
      </c>
      <c r="Q134" s="130">
        <f>P134*(1+PARAMETRES!N$14)</f>
        <v>3.2298454926763935</v>
      </c>
      <c r="R134" s="130">
        <f>Q134*(1+PARAMETRES!O$14)</f>
        <v>2.972079142340819</v>
      </c>
      <c r="S134" s="130">
        <f>R134*(1+PARAMETRES!P$14)</f>
        <v>3.1690216601164694</v>
      </c>
      <c r="T134" s="130">
        <f>S134*(1+PARAMETRES!Q$14)</f>
        <v>3.2439981548055417</v>
      </c>
      <c r="U134" s="130">
        <f>T134*(1+PARAMETRES!R$14)</f>
        <v>3.2824131844168218</v>
      </c>
      <c r="V134" s="130">
        <f>U134*(1+PARAMETRES!S$14)</f>
        <v>3.3274239149335525</v>
      </c>
      <c r="W134" s="130">
        <f>V134*(1+PARAMETRES!T$14)</f>
        <v>3.3775129274048856</v>
      </c>
      <c r="X134" s="130">
        <f>W134*(1+PARAMETRES!U$14)</f>
        <v>3.4288113819624111</v>
      </c>
      <c r="Y134" s="130">
        <f>X134*(1+PARAMETRES!V$14)</f>
        <v>3.484736107488021</v>
      </c>
      <c r="Z134" s="130">
        <f>Y134*(1+PARAMETRES!W$14)</f>
        <v>3.5016175501307734</v>
      </c>
      <c r="AA134" s="130">
        <f>Z134*(1+PARAMETRES!X$14)</f>
        <v>3.5185967393051309</v>
      </c>
      <c r="AB134" s="130">
        <f>AA134*(1+PARAMETRES!Y$14)</f>
        <v>3.5374115292142982</v>
      </c>
      <c r="AC134" s="130">
        <f>AB134*(1+PARAMETRES!Z$14)</f>
        <v>3.5577300218467145</v>
      </c>
      <c r="AD134" s="130">
        <f>AC134*(1+PARAMETRES!AA$14)</f>
        <v>3.5774462345718137</v>
      </c>
      <c r="AE134" s="130">
        <f>AD134*(1+PARAMETRES!AB$14)</f>
        <v>3.612277187378139</v>
      </c>
      <c r="AF134" s="130">
        <f>AE134*(1+PARAMETRES!AC$14)</f>
        <v>3.6489021002462074</v>
      </c>
      <c r="AG134" s="130">
        <f>AF134*(1+PARAMETRES!AD$14)</f>
        <v>3.6877474589986563</v>
      </c>
      <c r="AH134" s="130">
        <f>AG134*(1+PARAMETRES!AE$14)</f>
        <v>3.7255767508085964</v>
      </c>
      <c r="AI134" s="130">
        <f>AH134*(1+PARAMETRES!AF$14)</f>
        <v>3.7623651812399945</v>
      </c>
      <c r="AJ134" s="130">
        <f>AI134*(1+PARAMETRES!AG$14)</f>
        <v>3.7999599601870742</v>
      </c>
      <c r="AK134" s="130">
        <f>AJ134*(1+PARAMETRES!AH$14)</f>
        <v>3.8368591976213944</v>
      </c>
      <c r="AL134" s="130">
        <f>AK134*(1+PARAMETRES!AI$14)</f>
        <v>3.8711066130986329</v>
      </c>
      <c r="AM134" s="130">
        <f>AL134*(1+PARAMETRES!AJ$14)</f>
        <v>3.9041470299360972</v>
      </c>
      <c r="AN134" s="130">
        <f>AM134*(1+PARAMETRES!AK$14)</f>
        <v>3.9367005725358775</v>
      </c>
      <c r="AO134" s="130">
        <f>AN134*(1+PARAMETRES!AL$14)</f>
        <v>3.9695094613009227</v>
      </c>
      <c r="AP134" s="130">
        <f>AO134*(1+PARAMETRES!AM$14)</f>
        <v>4.0033395349053622</v>
      </c>
      <c r="AQ134" s="130">
        <f>AP134*(1+PARAMETRES!AN$14)</f>
        <v>4.0369829111238795</v>
      </c>
      <c r="AR134" s="130">
        <f>AQ134*(1+PARAMETRES!AO$14)</f>
        <v>4.0679880845340239</v>
      </c>
      <c r="AS134" s="130">
        <f>AR134*(1+PARAMETRES!AP$14)</f>
        <v>4.0999370683882033</v>
      </c>
      <c r="AT134" s="130">
        <f>AS134*(1+PARAMETRES!AQ$14)</f>
        <v>4.1332571290174398</v>
      </c>
      <c r="AU134" s="130">
        <f>AT134*(1+PARAMETRES!AR$14)</f>
        <v>4.1688039436282027</v>
      </c>
      <c r="AV134" s="130">
        <f>AU134*(1+PARAMETRES!AS$14)</f>
        <v>4.2033012847141595</v>
      </c>
      <c r="AW134" s="130">
        <f>AV134*(1+PARAMETRES!AT$14)</f>
        <v>4.238827459402251</v>
      </c>
      <c r="AX134" s="130">
        <f>AW134*(1+PARAMETRES!AU$14)</f>
        <v>4.2766826374632423</v>
      </c>
      <c r="AY134" s="130">
        <f>AX134*(1+PARAMETRES!AV$14)</f>
        <v>4.3160647717253422</v>
      </c>
      <c r="AZ134" s="130">
        <f>AY134*(1+PARAMETRES!AW$14)</f>
        <v>4.3579073490166573</v>
      </c>
      <c r="BA134" s="130">
        <f>AZ134*(1+PARAMETRES!AX$14)</f>
        <v>4.4018120056811822</v>
      </c>
      <c r="BB134" s="130">
        <f>BA134*(1+PARAMETRES!AY$14)</f>
        <v>4.4447103344849452</v>
      </c>
      <c r="BC134" s="130">
        <f>BB134*(1+PARAMETRES!AZ$14)</f>
        <v>4.489631327450688</v>
      </c>
      <c r="BD134" s="130">
        <f>BC134*(1+PARAMETRES!BA$14)</f>
        <v>4.5356711841022346</v>
      </c>
      <c r="BE134" s="130">
        <f>BD134*(1+PARAMETRES!BB$14)</f>
        <v>4.5832428627701152</v>
      </c>
      <c r="BF134" s="130">
        <f>BE134*(1+PARAMETRES!BC$14)</f>
        <v>4.6309403414900094</v>
      </c>
      <c r="BG134" s="130">
        <f>BF134*(1+PARAMETRES!BD$14)</f>
        <v>4.6782237488748795</v>
      </c>
      <c r="BH134" s="130">
        <f>BG134*(1+PARAMETRES!BE$14)</f>
        <v>4.7264092434311147</v>
      </c>
      <c r="BI134" s="130">
        <f>BH134*(1+PARAMETRES!BF$14)</f>
        <v>4.7754536966718497</v>
      </c>
      <c r="BJ134" s="130">
        <f>BI134*(1+PARAMETRES!BG$14)</f>
        <v>4.8238825207863103</v>
      </c>
      <c r="BK134" s="130">
        <f>BJ134*(1+PARAMETRES!BH$14)</f>
        <v>4.8706553603696667</v>
      </c>
      <c r="BL134" s="130">
        <f>BK134*(1+PARAMETRES!BI$14)</f>
        <v>4.9151860326554795</v>
      </c>
      <c r="BM134" s="130">
        <f>BL134*(1+PARAMETRES!BJ$14)</f>
        <v>4.9603286645672346</v>
      </c>
      <c r="BN134" s="130">
        <f>BM134*(1+PARAMETRES!BK$14)</f>
        <v>5.005089645592701</v>
      </c>
      <c r="BO134" s="130">
        <f>BN134*(1+PARAMETRES!BL$14)</f>
        <v>5.0494552667796135</v>
      </c>
      <c r="BP134" s="130">
        <f>BO134*(1+PARAMETRES!BM$14)</f>
        <v>5.0919156766896272</v>
      </c>
    </row>
    <row r="135" spans="1:72" x14ac:dyDescent="0.25">
      <c r="A135" s="632"/>
      <c r="C135" s="619" t="s">
        <v>44</v>
      </c>
      <c r="D135" s="620"/>
      <c r="E135" s="620"/>
      <c r="F135" s="621"/>
      <c r="G135" s="612">
        <f>IFERROR(0.42*Transf2010,"")</f>
        <v>0.43968693968559774</v>
      </c>
      <c r="H135" s="613"/>
      <c r="I135" s="130">
        <f>G135*(1+PARAMETRES!F$14)</f>
        <v>0.4471103314856773</v>
      </c>
      <c r="J135" s="130">
        <f>I135*(1+PARAMETRES!G$14)</f>
        <v>0.44639422388188987</v>
      </c>
      <c r="K135" s="130">
        <f>J135*(1+PARAMETRES!H$14)</f>
        <v>0.44675156968993618</v>
      </c>
      <c r="L135" s="130">
        <f>K135*(1+PARAMETRES!I$14)</f>
        <v>0.44865685734129807</v>
      </c>
      <c r="M135" s="130">
        <f>L135*(1+PARAMETRES!J$14)</f>
        <v>0.45165848201675857</v>
      </c>
      <c r="N135" s="130">
        <f>M135*(1+PARAMETRES!K$14)</f>
        <v>0.45537100320898005</v>
      </c>
      <c r="O135" s="130">
        <f>N135*(1+PARAMETRES!L$14)</f>
        <v>0.4646067081525686</v>
      </c>
      <c r="P135" s="130">
        <f>O135*(1+PARAMETRES!M$14)</f>
        <v>0.47173428250540478</v>
      </c>
      <c r="Q135" s="130">
        <f>P135*(1+PARAMETRES!N$14)</f>
        <v>0.47934102718165544</v>
      </c>
      <c r="R135" s="130">
        <f>Q135*(1+PARAMETRES!O$14)</f>
        <v>0.44108595045340765</v>
      </c>
      <c r="S135" s="130">
        <f>R135*(1+PARAMETRES!P$14)</f>
        <v>0.47031416863919318</v>
      </c>
      <c r="T135" s="130">
        <f>S135*(1+PARAMETRES!Q$14)</f>
        <v>0.48144142226796005</v>
      </c>
      <c r="U135" s="130">
        <f>T135*(1+PARAMETRES!R$14)</f>
        <v>0.48714259274030552</v>
      </c>
      <c r="V135" s="130">
        <f>U135*(1+PARAMETRES!S$14)</f>
        <v>0.49382263048483804</v>
      </c>
      <c r="W135" s="130">
        <f>V135*(1+PARAMETRES!T$14)</f>
        <v>0.5012563355159193</v>
      </c>
      <c r="X135" s="130">
        <f>W135*(1+PARAMETRES!U$14)</f>
        <v>0.50886953371880295</v>
      </c>
      <c r="Y135" s="130">
        <f>X135*(1+PARAMETRES!V$14)</f>
        <v>0.51716931630564256</v>
      </c>
      <c r="Z135" s="130">
        <f>Y135*(1+PARAMETRES!W$14)</f>
        <v>0.51967468941870121</v>
      </c>
      <c r="AA135" s="130">
        <f>Z135*(1+PARAMETRES!X$14)</f>
        <v>0.52219456908415351</v>
      </c>
      <c r="AB135" s="130">
        <f>AA135*(1+PARAMETRES!Y$14)</f>
        <v>0.52498687006007227</v>
      </c>
      <c r="AC135" s="130">
        <f>AB135*(1+PARAMETRES!Z$14)</f>
        <v>0.52800233539774533</v>
      </c>
      <c r="AD135" s="130">
        <f>AC135*(1+PARAMETRES!AA$14)</f>
        <v>0.53092841643821942</v>
      </c>
      <c r="AE135" s="130">
        <f>AD135*(1+PARAMETRES!AB$14)</f>
        <v>0.53609767445187906</v>
      </c>
      <c r="AF135" s="130">
        <f>AE135*(1+PARAMETRES!AC$14)</f>
        <v>0.54153317388812949</v>
      </c>
      <c r="AG135" s="130">
        <f>AF135*(1+PARAMETRES!AD$14)</f>
        <v>0.5472982094626978</v>
      </c>
      <c r="AH135" s="130">
        <f>AG135*(1+PARAMETRES!AE$14)</f>
        <v>0.5529124506500388</v>
      </c>
      <c r="AI135" s="130">
        <f>AH135*(1+PARAMETRES!AF$14)</f>
        <v>0.55837221771052892</v>
      </c>
      <c r="AJ135" s="130">
        <f>AI135*(1+PARAMETRES!AG$14)</f>
        <v>0.56395165486875276</v>
      </c>
      <c r="AK135" s="130">
        <f>AJ135*(1+PARAMETRES!AH$14)</f>
        <v>0.56942786678480029</v>
      </c>
      <c r="AL135" s="130">
        <f>AK135*(1+PARAMETRES!AI$14)</f>
        <v>0.57451052208530917</v>
      </c>
      <c r="AM135" s="130">
        <f>AL135*(1+PARAMETRES!AJ$14)</f>
        <v>0.57941404684563957</v>
      </c>
      <c r="AN135" s="130">
        <f>AM135*(1+PARAMETRES!AK$14)</f>
        <v>0.58424531465196738</v>
      </c>
      <c r="AO135" s="130">
        <f>AN135*(1+PARAMETRES!AL$14)</f>
        <v>0.5891144783556137</v>
      </c>
      <c r="AP135" s="130">
        <f>AO135*(1+PARAMETRES!AM$14)</f>
        <v>0.59413519599302167</v>
      </c>
      <c r="AQ135" s="130">
        <f>AP135*(1+PARAMETRES!AN$14)</f>
        <v>0.59912820589117621</v>
      </c>
      <c r="AR135" s="130">
        <f>AQ135*(1+PARAMETRES!AO$14)</f>
        <v>0.60372968039020836</v>
      </c>
      <c r="AS135" s="130">
        <f>AR135*(1+PARAMETRES!AP$14)</f>
        <v>0.60847122569718903</v>
      </c>
      <c r="AT135" s="130">
        <f>AS135*(1+PARAMETRES!AQ$14)</f>
        <v>0.61341625236301223</v>
      </c>
      <c r="AU135" s="130">
        <f>AT135*(1+PARAMETRES!AR$14)</f>
        <v>0.61869175135118204</v>
      </c>
      <c r="AV135" s="130">
        <f>AU135*(1+PARAMETRES!AS$14)</f>
        <v>0.62381149808478698</v>
      </c>
      <c r="AW135" s="130">
        <f>AV135*(1+PARAMETRES!AT$14)</f>
        <v>0.62908393390422102</v>
      </c>
      <c r="AX135" s="130">
        <f>AW135*(1+PARAMETRES!AU$14)</f>
        <v>0.63470201686733629</v>
      </c>
      <c r="AY135" s="130">
        <f>AX135*(1+PARAMETRES!AV$14)</f>
        <v>0.64054671523839002</v>
      </c>
      <c r="AZ135" s="130">
        <f>AY135*(1+PARAMETRES!AW$14)</f>
        <v>0.64675656769858514</v>
      </c>
      <c r="BA135" s="130">
        <f>AZ135*(1+PARAMETRES!AX$14)</f>
        <v>0.6532724531399634</v>
      </c>
      <c r="BB135" s="130">
        <f>BA135*(1+PARAMETRES!AY$14)</f>
        <v>0.65963898957020384</v>
      </c>
      <c r="BC135" s="130">
        <f>BB135*(1+PARAMETRES!AZ$14)</f>
        <v>0.666305709374307</v>
      </c>
      <c r="BD135" s="130">
        <f>BC135*(1+PARAMETRES!BA$14)</f>
        <v>0.67313847961941287</v>
      </c>
      <c r="BE135" s="130">
        <f>BD135*(1+PARAMETRES!BB$14)</f>
        <v>0.68019858740757888</v>
      </c>
      <c r="BF135" s="130">
        <f>BE135*(1+PARAMETRES!BC$14)</f>
        <v>0.68727736516812865</v>
      </c>
      <c r="BG135" s="130">
        <f>BF135*(1+PARAMETRES!BD$14)</f>
        <v>0.6942946906457419</v>
      </c>
      <c r="BH135" s="130">
        <f>BG135*(1+PARAMETRES!BE$14)</f>
        <v>0.70144589478482977</v>
      </c>
      <c r="BI135" s="130">
        <f>BH135*(1+PARAMETRES!BF$14)</f>
        <v>0.70872457689122859</v>
      </c>
      <c r="BJ135" s="130">
        <f>BI135*(1+PARAMETRES!BG$14)</f>
        <v>0.7159118935442581</v>
      </c>
      <c r="BK135" s="130">
        <f>BJ135*(1+PARAMETRES!BH$14)</f>
        <v>0.72285344570857246</v>
      </c>
      <c r="BL135" s="130">
        <f>BK135*(1+PARAMETRES!BI$14)</f>
        <v>0.72946223806194388</v>
      </c>
      <c r="BM135" s="130">
        <f>BL135*(1+PARAMETRES!BJ$14)</f>
        <v>0.7361618512785294</v>
      </c>
      <c r="BN135" s="130">
        <f>BM135*(1+PARAMETRES!BK$14)</f>
        <v>0.74280482372753853</v>
      </c>
      <c r="BO135" s="130">
        <f>BN135*(1+PARAMETRES!BL$14)</f>
        <v>0.74938912086481879</v>
      </c>
      <c r="BP135" s="130">
        <f>BO135*(1+PARAMETRES!BM$14)</f>
        <v>0.75569066579846034</v>
      </c>
    </row>
    <row r="136" spans="1:72" x14ac:dyDescent="0.25">
      <c r="A136" s="632"/>
      <c r="C136" s="619" t="s">
        <v>71</v>
      </c>
      <c r="D136" s="620"/>
      <c r="E136" s="620"/>
      <c r="F136" s="621"/>
      <c r="G136" s="612">
        <f>IFERROR(2.96*Transf2010,"")</f>
        <v>3.0987460511175464</v>
      </c>
      <c r="H136" s="613"/>
      <c r="I136" s="130">
        <f>G136*(1+PARAMETRES!F$14)</f>
        <v>3.1510632885657262</v>
      </c>
      <c r="J136" s="130">
        <f>I136*(1+PARAMETRES!G$14)</f>
        <v>3.1460164349771289</v>
      </c>
      <c r="K136" s="130">
        <f>J136*(1+PARAMETRES!H$14)</f>
        <v>3.1485348721005031</v>
      </c>
      <c r="L136" s="130">
        <f>K136*(1+PARAMETRES!I$14)</f>
        <v>3.1619626136434347</v>
      </c>
      <c r="M136" s="130">
        <f>L136*(1+PARAMETRES!J$14)</f>
        <v>3.1831169208800136</v>
      </c>
      <c r="N136" s="130">
        <f>M136*(1+PARAMETRES!K$14)</f>
        <v>3.2092813559490034</v>
      </c>
      <c r="O136" s="130">
        <f>N136*(1+PARAMETRES!L$14)</f>
        <v>3.2743710860276276</v>
      </c>
      <c r="P136" s="130">
        <f>O136*(1+PARAMETRES!M$14)</f>
        <v>3.3246035147999971</v>
      </c>
      <c r="Q136" s="130">
        <f>P136*(1+PARAMETRES!N$14)</f>
        <v>3.3782129534707157</v>
      </c>
      <c r="R136" s="130">
        <f>Q136*(1+PARAMETRES!O$14)</f>
        <v>3.1086057460525884</v>
      </c>
      <c r="S136" s="130">
        <f>R136*(1+PARAMETRES!P$14)</f>
        <v>3.3145950932666959</v>
      </c>
      <c r="T136" s="130">
        <f>S136*(1+PARAMETRES!Q$14)</f>
        <v>3.3930157378884815</v>
      </c>
      <c r="U136" s="130">
        <f>T136*(1+PARAMETRES!R$14)</f>
        <v>3.433195415503107</v>
      </c>
      <c r="V136" s="130">
        <f>U136*(1+PARAMETRES!S$14)</f>
        <v>3.4802737767502885</v>
      </c>
      <c r="W136" s="130">
        <f>V136*(1+PARAMETRES!T$14)</f>
        <v>3.5326636979217185</v>
      </c>
      <c r="X136" s="130">
        <f>W136*(1+PARAMETRES!U$14)</f>
        <v>3.5863186185896603</v>
      </c>
      <c r="Y136" s="130">
        <f>X136*(1+PARAMETRES!V$14)</f>
        <v>3.6448123244397679</v>
      </c>
      <c r="Z136" s="130">
        <f>Y136*(1+PARAMETRES!W$14)</f>
        <v>3.6624692397127525</v>
      </c>
      <c r="AA136" s="130">
        <f>Z136*(1+PARAMETRES!X$14)</f>
        <v>3.6802283916407021</v>
      </c>
      <c r="AB136" s="130">
        <f>AA136*(1+PARAMETRES!Y$14)</f>
        <v>3.699907465185273</v>
      </c>
      <c r="AC136" s="130">
        <f>AB136*(1+PARAMETRES!Z$14)</f>
        <v>3.7211593161364931</v>
      </c>
      <c r="AD136" s="130">
        <f>AC136*(1+PARAMETRES!AA$14)</f>
        <v>3.7417812206122152</v>
      </c>
      <c r="AE136" s="130">
        <f>AD136*(1+PARAMETRES!AB$14)</f>
        <v>3.7782121818513401</v>
      </c>
      <c r="AF136" s="130">
        <f>AE136*(1+PARAMETRES!AC$14)</f>
        <v>3.8165195112115815</v>
      </c>
      <c r="AG136" s="130">
        <f>AF136*(1+PARAMETRES!AD$14)</f>
        <v>3.857149285737111</v>
      </c>
      <c r="AH136" s="130">
        <f>AG136*(1+PARAMETRES!AE$14)</f>
        <v>3.8967163188669427</v>
      </c>
      <c r="AI136" s="130">
        <f>AH136*(1+PARAMETRES!AF$14)</f>
        <v>3.9351946771980164</v>
      </c>
      <c r="AJ136" s="130">
        <f>AI136*(1+PARAMETRES!AG$14)</f>
        <v>3.9745164247893086</v>
      </c>
      <c r="AK136" s="130">
        <f>AJ136*(1+PARAMETRES!AH$14)</f>
        <v>4.0131106801976433</v>
      </c>
      <c r="AL136" s="130">
        <f>AK136*(1+PARAMETRES!AI$14)</f>
        <v>4.0489312985059911</v>
      </c>
      <c r="AM136" s="130">
        <f>AL136*(1+PARAMETRES!AJ$14)</f>
        <v>4.0834894730073676</v>
      </c>
      <c r="AN136" s="130">
        <f>AM136*(1+PARAMETRES!AK$14)</f>
        <v>4.1175384080233925</v>
      </c>
      <c r="AO136" s="130">
        <f>AN136*(1+PARAMETRES!AL$14)</f>
        <v>4.1518544188871855</v>
      </c>
      <c r="AP136" s="130">
        <f>AO136*(1+PARAMETRES!AM$14)</f>
        <v>4.187238524141299</v>
      </c>
      <c r="AQ136" s="130">
        <f>AP136*(1+PARAMETRES!AN$14)</f>
        <v>4.2224273558044834</v>
      </c>
      <c r="AR136" s="130">
        <f>AQ136*(1+PARAMETRES!AO$14)</f>
        <v>4.254856795130995</v>
      </c>
      <c r="AS136" s="130">
        <f>AR136*(1+PARAMETRES!AP$14)</f>
        <v>4.2882734001516214</v>
      </c>
      <c r="AT136" s="130">
        <f>AS136*(1+PARAMETRES!AQ$14)</f>
        <v>4.3231240642726609</v>
      </c>
      <c r="AU136" s="130">
        <f>AT136*(1+PARAMETRES!AR$14)</f>
        <v>4.3603037714273816</v>
      </c>
      <c r="AV136" s="130">
        <f>AU136*(1+PARAMETRES!AS$14)</f>
        <v>4.396385796026121</v>
      </c>
      <c r="AW136" s="130">
        <f>AV136*(1+PARAMETRES!AT$14)</f>
        <v>4.4335439151345133</v>
      </c>
      <c r="AX136" s="130">
        <f>AW136*(1+PARAMETRES!AU$14)</f>
        <v>4.4731380236364684</v>
      </c>
      <c r="AY136" s="130">
        <f>AX136*(1+PARAMETRES!AV$14)</f>
        <v>4.5143292312038952</v>
      </c>
      <c r="AZ136" s="130">
        <f>AY136*(1+PARAMETRES!AW$14)</f>
        <v>4.5580939056852703</v>
      </c>
      <c r="BA136" s="130">
        <f>AZ136*(1+PARAMETRES!AX$14)</f>
        <v>4.6040153840340308</v>
      </c>
      <c r="BB136" s="130">
        <f>BA136*(1+PARAMETRES!AY$14)</f>
        <v>4.6488843074471538</v>
      </c>
      <c r="BC136" s="130">
        <f>BB136*(1+PARAMETRES!AZ$14)</f>
        <v>4.6958688089236906</v>
      </c>
      <c r="BD136" s="130">
        <f>BC136*(1+PARAMETRES!BA$14)</f>
        <v>4.7440235706511036</v>
      </c>
      <c r="BE136" s="130">
        <f>BD136*(1+PARAMETRES!BB$14)</f>
        <v>4.7937805207772257</v>
      </c>
      <c r="BF136" s="130">
        <f>BE136*(1+PARAMETRES!BC$14)</f>
        <v>4.8436690497563379</v>
      </c>
      <c r="BG136" s="130">
        <f>BF136*(1+PARAMETRES!BD$14)</f>
        <v>4.8931244864557071</v>
      </c>
      <c r="BH136" s="130">
        <f>BG136*(1+PARAMETRES!BE$14)</f>
        <v>4.9435234489597555</v>
      </c>
      <c r="BI136" s="130">
        <f>BH136*(1+PARAMETRES!BF$14)</f>
        <v>4.9948208276143751</v>
      </c>
      <c r="BJ136" s="130">
        <f>BI136*(1+PARAMETRES!BG$14)</f>
        <v>5.0454742973595357</v>
      </c>
      <c r="BK136" s="130">
        <f>BJ136*(1+PARAMETRES!BH$14)</f>
        <v>5.0943957126127986</v>
      </c>
      <c r="BL136" s="130">
        <f>BK136*(1+PARAMETRES!BI$14)</f>
        <v>5.1409719634841782</v>
      </c>
      <c r="BM136" s="130">
        <f>BL136*(1+PARAMETRES!BJ$14)</f>
        <v>5.1881882852010666</v>
      </c>
      <c r="BN136" s="130">
        <f>BM136*(1+PARAMETRES!BK$14)</f>
        <v>5.2350054243655118</v>
      </c>
      <c r="BO136" s="130">
        <f>BN136*(1+PARAMETRES!BL$14)</f>
        <v>5.2814090422853921</v>
      </c>
      <c r="BP136" s="130">
        <f>BO136*(1+PARAMETRES!BM$14)</f>
        <v>5.3258199303891516</v>
      </c>
    </row>
    <row r="137" spans="1:72" ht="16.5" thickBot="1" x14ac:dyDescent="0.3">
      <c r="A137" s="633"/>
      <c r="C137" s="616" t="s">
        <v>57</v>
      </c>
      <c r="D137" s="617"/>
      <c r="E137" s="617"/>
      <c r="F137" s="618"/>
      <c r="G137" s="614">
        <f>IFERROR(1.14*Transf2010,"")</f>
        <v>1.1934359791466225</v>
      </c>
      <c r="H137" s="615"/>
      <c r="I137" s="130">
        <f>G137*(1+PARAMETRES!F$14)</f>
        <v>1.2135851854611241</v>
      </c>
      <c r="J137" s="130">
        <f>I137*(1+PARAMETRES!G$14)</f>
        <v>1.2116414648222724</v>
      </c>
      <c r="K137" s="130">
        <f>J137*(1+PARAMETRES!H$14)</f>
        <v>1.2126114034441124</v>
      </c>
      <c r="L137" s="130">
        <f>K137*(1+PARAMETRES!I$14)</f>
        <v>1.217782898497809</v>
      </c>
      <c r="M137" s="130">
        <f>L137*(1+PARAMETRES!J$14)</f>
        <v>1.2259301654740589</v>
      </c>
      <c r="N137" s="130">
        <f>M137*(1+PARAMETRES!K$14)</f>
        <v>1.2360070087100887</v>
      </c>
      <c r="O137" s="130">
        <f>N137*(1+PARAMETRES!L$14)</f>
        <v>1.2610753506998291</v>
      </c>
      <c r="P137" s="130">
        <f>O137*(1+PARAMETRES!M$14)</f>
        <v>1.2804216239432415</v>
      </c>
      <c r="Q137" s="130">
        <f>P137*(1+PARAMETRES!N$14)</f>
        <v>1.3010685023502075</v>
      </c>
      <c r="R137" s="130">
        <f>Q137*(1+PARAMETRES!O$14)</f>
        <v>1.1972332940878208</v>
      </c>
      <c r="S137" s="130">
        <f>R137*(1+PARAMETRES!P$14)</f>
        <v>1.2765670291635243</v>
      </c>
      <c r="T137" s="130">
        <f>S137*(1+PARAMETRES!Q$14)</f>
        <v>1.30676957472732</v>
      </c>
      <c r="U137" s="130">
        <f>T137*(1+PARAMETRES!R$14)</f>
        <v>1.3222441802951148</v>
      </c>
      <c r="V137" s="130">
        <f>U137*(1+PARAMETRES!S$14)</f>
        <v>1.3403757113159886</v>
      </c>
      <c r="W137" s="130">
        <f>V137*(1+PARAMETRES!T$14)</f>
        <v>1.3605529106860663</v>
      </c>
      <c r="X137" s="130">
        <f>W137*(1+PARAMETRES!U$14)</f>
        <v>1.3812173058081789</v>
      </c>
      <c r="Y137" s="130">
        <f>X137*(1+PARAMETRES!V$14)</f>
        <v>1.4037452871153151</v>
      </c>
      <c r="Z137" s="130">
        <f>Y137*(1+PARAMETRES!W$14)</f>
        <v>1.4105455855650457</v>
      </c>
      <c r="AA137" s="130">
        <f>Z137*(1+PARAMETRES!X$14)</f>
        <v>1.4173852589427021</v>
      </c>
      <c r="AB137" s="130">
        <f>AA137*(1+PARAMETRES!Y$14)</f>
        <v>1.4249643615916245</v>
      </c>
      <c r="AC137" s="130">
        <f>AB137*(1+PARAMETRES!Z$14)</f>
        <v>1.4331491960795943</v>
      </c>
      <c r="AD137" s="130">
        <f>AC137*(1+PARAMETRES!AA$14)</f>
        <v>1.4410914160465955</v>
      </c>
      <c r="AE137" s="130">
        <f>AD137*(1+PARAMETRES!AB$14)</f>
        <v>1.4551222592265287</v>
      </c>
      <c r="AF137" s="130">
        <f>AE137*(1+PARAMETRES!AC$14)</f>
        <v>1.4698757576963513</v>
      </c>
      <c r="AG137" s="130">
        <f>AF137*(1+PARAMETRES!AD$14)</f>
        <v>1.4855237113987512</v>
      </c>
      <c r="AH137" s="130">
        <f>AG137*(1+PARAMETRES!AE$14)</f>
        <v>1.5007623660501053</v>
      </c>
      <c r="AI137" s="130">
        <f>AH137*(1+PARAMETRES!AF$14)</f>
        <v>1.5155817337857214</v>
      </c>
      <c r="AJ137" s="130">
        <f>AI137*(1+PARAMETRES!AG$14)</f>
        <v>1.5307259203580432</v>
      </c>
      <c r="AK137" s="130">
        <f>AJ137*(1+PARAMETRES!AH$14)</f>
        <v>1.5455899241301723</v>
      </c>
      <c r="AL137" s="130">
        <f>AK137*(1+PARAMETRES!AI$14)</f>
        <v>1.5593857028029821</v>
      </c>
      <c r="AM137" s="130">
        <f>AL137*(1+PARAMETRES!AJ$14)</f>
        <v>1.5726952700095931</v>
      </c>
      <c r="AN137" s="130">
        <f>AM137*(1+PARAMETRES!AK$14)</f>
        <v>1.5858087111981971</v>
      </c>
      <c r="AO137" s="130">
        <f>AN137*(1+PARAMETRES!AL$14)</f>
        <v>1.5990250126795229</v>
      </c>
      <c r="AP137" s="130">
        <f>AO137*(1+PARAMETRES!AM$14)</f>
        <v>1.6126526748382017</v>
      </c>
      <c r="AQ137" s="130">
        <f>AP137*(1+PARAMETRES!AN$14)</f>
        <v>1.6262051302760498</v>
      </c>
      <c r="AR137" s="130">
        <f>AQ137*(1+PARAMETRES!AO$14)</f>
        <v>1.6386948467734226</v>
      </c>
      <c r="AS137" s="130">
        <f>AR137*(1+PARAMETRES!AP$14)</f>
        <v>1.6515647554637989</v>
      </c>
      <c r="AT137" s="130">
        <f>AS137*(1+PARAMETRES!AQ$14)</f>
        <v>1.6649869706996046</v>
      </c>
      <c r="AU137" s="130">
        <f>AT137*(1+PARAMETRES!AR$14)</f>
        <v>1.6793061822389226</v>
      </c>
      <c r="AV137" s="130">
        <f>AU137*(1+PARAMETRES!AS$14)</f>
        <v>1.6932026376587075</v>
      </c>
      <c r="AW137" s="130">
        <f>AV137*(1+PARAMETRES!AT$14)</f>
        <v>1.7075135348828856</v>
      </c>
      <c r="AX137" s="130">
        <f>AW137*(1+PARAMETRES!AU$14)</f>
        <v>1.7227626172113413</v>
      </c>
      <c r="AY137" s="130">
        <f>AX137*(1+PARAMETRES!AV$14)</f>
        <v>1.7386267985042014</v>
      </c>
      <c r="AZ137" s="130">
        <f>AY137*(1+PARAMETRES!AW$14)</f>
        <v>1.7554821123247311</v>
      </c>
      <c r="BA137" s="130">
        <f>AZ137*(1+PARAMETRES!AX$14)</f>
        <v>1.7731680870941862</v>
      </c>
      <c r="BB137" s="130">
        <f>BA137*(1+PARAMETRES!AY$14)</f>
        <v>1.7904486859762674</v>
      </c>
      <c r="BC137" s="130">
        <f>BB137*(1+PARAMETRES!AZ$14)</f>
        <v>1.8085440683016902</v>
      </c>
      <c r="BD137" s="130">
        <f>BC137*(1+PARAMETRES!BA$14)</f>
        <v>1.8270901589669775</v>
      </c>
      <c r="BE137" s="130">
        <f>BD137*(1+PARAMETRES!BB$14)</f>
        <v>1.8462533086777138</v>
      </c>
      <c r="BF137" s="130">
        <f>BE137*(1+PARAMETRES!BC$14)</f>
        <v>1.8654671340277773</v>
      </c>
      <c r="BG137" s="130">
        <f>BF137*(1+PARAMETRES!BD$14)</f>
        <v>1.884514160324156</v>
      </c>
      <c r="BH137" s="130">
        <f>BG137*(1+PARAMETRES!BE$14)</f>
        <v>1.9039245715588231</v>
      </c>
      <c r="BI137" s="130">
        <f>BH137*(1+PARAMETRES!BF$14)</f>
        <v>1.9236809944190483</v>
      </c>
      <c r="BJ137" s="130">
        <f>BI137*(1+PARAMETRES!BG$14)</f>
        <v>1.9431894253344142</v>
      </c>
      <c r="BK137" s="130">
        <f>BJ137*(1+PARAMETRES!BH$14)</f>
        <v>1.9620307812089817</v>
      </c>
      <c r="BL137" s="130">
        <f>BK137*(1+PARAMETRES!BI$14)</f>
        <v>1.9799689318824185</v>
      </c>
      <c r="BM137" s="130">
        <f>BL137*(1+PARAMETRES!BJ$14)</f>
        <v>1.9981535963274364</v>
      </c>
      <c r="BN137" s="130">
        <f>BM137*(1+PARAMETRES!BK$14)</f>
        <v>2.0161845215461756</v>
      </c>
      <c r="BO137" s="130">
        <f>BN137*(1+PARAMETRES!BL$14)</f>
        <v>2.0340561852045078</v>
      </c>
      <c r="BP137" s="130">
        <f>BO137*(1+PARAMETRES!BM$14)</f>
        <v>2.0511603785958208</v>
      </c>
    </row>
    <row r="138" spans="1:72" ht="16.5" customHeight="1" thickBot="1" x14ac:dyDescent="0.3">
      <c r="C138" s="572" t="s">
        <v>157</v>
      </c>
      <c r="D138" s="573"/>
      <c r="E138" s="573"/>
      <c r="F138" s="573"/>
      <c r="G138" s="573"/>
      <c r="H138" s="574"/>
      <c r="I138" s="73">
        <v>2011</v>
      </c>
      <c r="J138" s="6">
        <v>2012</v>
      </c>
      <c r="K138" s="6">
        <v>2013</v>
      </c>
      <c r="L138" s="6">
        <v>2014</v>
      </c>
      <c r="M138" s="6">
        <v>2015</v>
      </c>
      <c r="N138" s="6">
        <v>2016</v>
      </c>
      <c r="O138" s="6">
        <v>2017</v>
      </c>
      <c r="P138" s="6">
        <v>2018</v>
      </c>
      <c r="Q138" s="6">
        <v>2019</v>
      </c>
      <c r="R138" s="6">
        <v>2020</v>
      </c>
      <c r="S138" s="6">
        <v>2021</v>
      </c>
      <c r="T138" s="6">
        <v>2022</v>
      </c>
      <c r="U138" s="6">
        <v>2023</v>
      </c>
      <c r="V138" s="6">
        <v>2024</v>
      </c>
      <c r="W138" s="6">
        <v>2025</v>
      </c>
      <c r="X138" s="6">
        <v>2026</v>
      </c>
      <c r="Y138" s="6">
        <v>2027</v>
      </c>
      <c r="Z138" s="6">
        <v>2028</v>
      </c>
      <c r="AA138" s="6">
        <v>2029</v>
      </c>
      <c r="AB138" s="6">
        <v>2030</v>
      </c>
      <c r="AC138" s="6">
        <v>2031</v>
      </c>
      <c r="AD138" s="6">
        <v>2032</v>
      </c>
      <c r="AE138" s="6">
        <v>2033</v>
      </c>
      <c r="AF138" s="6">
        <v>2034</v>
      </c>
      <c r="AG138" s="6">
        <v>2035</v>
      </c>
      <c r="AH138" s="6">
        <v>2036</v>
      </c>
      <c r="AI138" s="6">
        <v>2037</v>
      </c>
      <c r="AJ138" s="6">
        <v>2038</v>
      </c>
      <c r="AK138" s="6">
        <v>2039</v>
      </c>
      <c r="AL138" s="6">
        <v>2040</v>
      </c>
      <c r="AM138" s="6">
        <v>2041</v>
      </c>
      <c r="AN138" s="6">
        <v>2042</v>
      </c>
      <c r="AO138" s="6">
        <v>2043</v>
      </c>
      <c r="AP138" s="6">
        <v>2044</v>
      </c>
      <c r="AQ138" s="6">
        <v>2045</v>
      </c>
      <c r="AR138" s="6">
        <v>2046</v>
      </c>
      <c r="AS138" s="6">
        <v>2047</v>
      </c>
      <c r="AT138" s="6">
        <v>2048</v>
      </c>
      <c r="AU138" s="6">
        <v>2049</v>
      </c>
      <c r="AV138" s="6">
        <v>2050</v>
      </c>
      <c r="AW138" s="6">
        <v>2051</v>
      </c>
      <c r="AX138" s="6">
        <v>2052</v>
      </c>
      <c r="AY138" s="6">
        <v>2053</v>
      </c>
      <c r="AZ138" s="6">
        <v>2054</v>
      </c>
      <c r="BA138" s="6">
        <v>2055</v>
      </c>
      <c r="BB138" s="6">
        <v>2056</v>
      </c>
      <c r="BC138" s="6">
        <v>2057</v>
      </c>
      <c r="BD138" s="6">
        <v>2058</v>
      </c>
      <c r="BE138" s="6">
        <v>2059</v>
      </c>
      <c r="BF138" s="6">
        <v>2060</v>
      </c>
      <c r="BG138" s="6">
        <v>2061</v>
      </c>
      <c r="BH138" s="6">
        <v>2062</v>
      </c>
      <c r="BI138" s="6">
        <v>2063</v>
      </c>
      <c r="BJ138" s="6">
        <v>2064</v>
      </c>
      <c r="BK138" s="6">
        <v>2065</v>
      </c>
      <c r="BL138" s="6">
        <v>2066</v>
      </c>
      <c r="BM138" s="6">
        <v>2067</v>
      </c>
      <c r="BN138" s="6">
        <v>2068</v>
      </c>
      <c r="BO138" s="6">
        <v>2069</v>
      </c>
      <c r="BP138" s="7">
        <v>2070</v>
      </c>
    </row>
    <row r="139" spans="1:72" x14ac:dyDescent="0.25">
      <c r="A139" s="601" t="s">
        <v>235</v>
      </c>
      <c r="C139" s="622" t="s">
        <v>47</v>
      </c>
      <c r="D139" s="623"/>
      <c r="E139" s="623"/>
      <c r="F139" s="624"/>
      <c r="G139" s="641">
        <f>IFERROR(25.64*Transf2010,"")</f>
        <v>26.841840794139827</v>
      </c>
      <c r="H139" s="642"/>
      <c r="I139" s="130">
        <f>G139*(1+PARAMETRES!F$14)</f>
        <v>27.295021188792305</v>
      </c>
      <c r="J139" s="130">
        <f>I139*(1+PARAMETRES!G$14)</f>
        <v>27.251304524599185</v>
      </c>
      <c r="K139" s="130">
        <f>J139*(1+PARAMETRES!H$14)</f>
        <v>27.273119635357059</v>
      </c>
      <c r="L139" s="130">
        <f>K139*(1+PARAMETRES!I$14)</f>
        <v>27.389432910073534</v>
      </c>
      <c r="M139" s="130">
        <f>L139*(1+PARAMETRES!J$14)</f>
        <v>27.572674949784982</v>
      </c>
      <c r="N139" s="130">
        <f>M139*(1+PARAMETRES!K$14)</f>
        <v>27.799315529233933</v>
      </c>
      <c r="O139" s="130">
        <f>N139*(1+PARAMETRES!L$14)</f>
        <v>28.36313332626634</v>
      </c>
      <c r="P139" s="130">
        <f>O139*(1+PARAMETRES!M$14)</f>
        <v>28.798254770091862</v>
      </c>
      <c r="Q139" s="130">
        <f>P139*(1+PARAMETRES!N$14)</f>
        <v>29.262628421280116</v>
      </c>
      <c r="R139" s="130">
        <f>Q139*(1+PARAMETRES!O$14)</f>
        <v>26.927247070536609</v>
      </c>
      <c r="S139" s="130">
        <f>R139*(1+PARAMETRES!P$14)</f>
        <v>28.711560199783136</v>
      </c>
      <c r="T139" s="130">
        <f>S139*(1+PARAMETRES!Q$14)</f>
        <v>29.390852540358335</v>
      </c>
      <c r="U139" s="130">
        <f>T139*(1+PARAMETRES!R$14)</f>
        <v>29.738895423479615</v>
      </c>
      <c r="V139" s="130">
        <f>U139*(1+PARAMETRES!S$14)</f>
        <v>30.146695822931552</v>
      </c>
      <c r="W139" s="130">
        <f>V139*(1+PARAMETRES!T$14)</f>
        <v>30.600505815781371</v>
      </c>
      <c r="X139" s="130">
        <f>W139*(1+PARAMETRES!U$14)</f>
        <v>31.065273439405029</v>
      </c>
      <c r="Y139" s="130">
        <f>X139*(1+PARAMETRES!V$14)</f>
        <v>31.571955404944475</v>
      </c>
      <c r="Z139" s="130">
        <f>Y139*(1+PARAMETRES!W$14)</f>
        <v>31.724902468322625</v>
      </c>
      <c r="AA139" s="130">
        <f>Z139*(1+PARAMETRES!X$14)</f>
        <v>31.878735122185002</v>
      </c>
      <c r="AB139" s="130">
        <f>AA139*(1+PARAMETRES!Y$14)</f>
        <v>32.049198448429188</v>
      </c>
      <c r="AC139" s="130">
        <f>AB139*(1+PARAMETRES!Z$14)</f>
        <v>32.233285427614753</v>
      </c>
      <c r="AD139" s="130">
        <f>AC139*(1+PARAMETRES!AA$14)</f>
        <v>32.411915708276076</v>
      </c>
      <c r="AE139" s="130">
        <f>AD139*(1+PARAMETRES!AB$14)</f>
        <v>32.727486602252817</v>
      </c>
      <c r="AF139" s="130">
        <f>AE139*(1+PARAMETRES!AC$14)</f>
        <v>33.059310901170583</v>
      </c>
      <c r="AG139" s="130">
        <f>AF139*(1+PARAMETRES!AD$14)</f>
        <v>33.411252596722804</v>
      </c>
      <c r="AH139" s="130">
        <f>AG139*(1+PARAMETRES!AE$14)</f>
        <v>33.753988653969046</v>
      </c>
      <c r="AI139" s="130">
        <f>AH139*(1+PARAMETRES!AF$14)</f>
        <v>34.087294433566591</v>
      </c>
      <c r="AJ139" s="130">
        <f>AI139*(1+PARAMETRES!AG$14)</f>
        <v>34.427905787701974</v>
      </c>
      <c r="AK139" s="130">
        <f>AJ139*(1+PARAMETRES!AH$14)</f>
        <v>34.762215486576878</v>
      </c>
      <c r="AL139" s="130">
        <f>AK139*(1+PARAMETRES!AI$14)</f>
        <v>35.072499491112701</v>
      </c>
      <c r="AM139" s="130">
        <f>AL139*(1+PARAMETRES!AJ$14)</f>
        <v>35.371848002671918</v>
      </c>
      <c r="AN139" s="130">
        <f>AM139*(1+PARAMETRES!AK$14)</f>
        <v>35.666785399229646</v>
      </c>
      <c r="AO139" s="130">
        <f>AN139*(1+PARAMETRES!AL$14)</f>
        <v>35.964036250090338</v>
      </c>
      <c r="AP139" s="130">
        <f>AO139*(1+PARAMETRES!AM$14)</f>
        <v>36.270539107764485</v>
      </c>
      <c r="AQ139" s="130">
        <f>AP139*(1+PARAMETRES!AN$14)</f>
        <v>36.575350473928012</v>
      </c>
      <c r="AR139" s="130">
        <f>AQ139*(1+PARAMETRES!AO$14)</f>
        <v>36.856259536202259</v>
      </c>
      <c r="AS139" s="130">
        <f>AR139*(1+PARAMETRES!AP$14)</f>
        <v>37.145719587799846</v>
      </c>
      <c r="AT139" s="130">
        <f>AS139*(1+PARAMETRES!AQ$14)</f>
        <v>37.447601691875334</v>
      </c>
      <c r="AU139" s="130">
        <f>AT139*(1+PARAMETRES!AR$14)</f>
        <v>37.769658344391225</v>
      </c>
      <c r="AV139" s="130">
        <f>AU139*(1+PARAMETRES!AS$14)</f>
        <v>38.082206692604629</v>
      </c>
      <c r="AW139" s="130">
        <f>AV139*(1+PARAMETRES!AT$14)</f>
        <v>38.404076345962459</v>
      </c>
      <c r="AX139" s="130">
        <f>AW139*(1+PARAMETRES!AU$14)</f>
        <v>38.747046934472635</v>
      </c>
      <c r="AY139" s="130">
        <f>AX139*(1+PARAMETRES!AV$14)</f>
        <v>39.103851854076964</v>
      </c>
      <c r="AZ139" s="130">
        <f>AY139*(1+PARAMETRES!AW$14)</f>
        <v>39.482948561408875</v>
      </c>
      <c r="BA139" s="130">
        <f>AZ139*(1+PARAMETRES!AX$14)</f>
        <v>39.880727853592063</v>
      </c>
      <c r="BB139" s="130">
        <f>BA139*(1+PARAMETRES!AY$14)</f>
        <v>40.269389744238168</v>
      </c>
      <c r="BC139" s="130">
        <f>BB139*(1+PARAMETRES!AZ$14)</f>
        <v>40.676377115136276</v>
      </c>
      <c r="BD139" s="130">
        <f>BC139*(1+PARAMETRES!BA$14)</f>
        <v>41.093501470099405</v>
      </c>
      <c r="BE139" s="130">
        <f>BD139*(1+PARAMETRES!BB$14)</f>
        <v>41.524504240786491</v>
      </c>
      <c r="BF139" s="130">
        <f>BE139*(1+PARAMETRES!BC$14)</f>
        <v>41.956646768835292</v>
      </c>
      <c r="BG139" s="130">
        <f>BF139*(1+PARAMETRES!BD$14)</f>
        <v>42.385037781325771</v>
      </c>
      <c r="BH139" s="130">
        <f>BG139*(1+PARAMETRES!BE$14)</f>
        <v>42.821601767340567</v>
      </c>
      <c r="BI139" s="130">
        <f>BH139*(1+PARAMETRES!BF$14)</f>
        <v>43.265947979740723</v>
      </c>
      <c r="BJ139" s="130">
        <f>BI139*(1+PARAMETRES!BG$14)</f>
        <v>43.704716548749481</v>
      </c>
      <c r="BK139" s="130">
        <f>BJ139*(1+PARAMETRES!BH$14)</f>
        <v>44.128481780875717</v>
      </c>
      <c r="BL139" s="130">
        <f>BK139*(1+PARAMETRES!BI$14)</f>
        <v>44.531932818829155</v>
      </c>
      <c r="BM139" s="130">
        <f>BL139*(1+PARAMETRES!BJ$14)</f>
        <v>44.940928254241662</v>
      </c>
      <c r="BN139" s="130">
        <f>BM139*(1+PARAMETRES!BK$14)</f>
        <v>45.3464659056526</v>
      </c>
      <c r="BO139" s="130">
        <f>BN139*(1+PARAMETRES!BL$14)</f>
        <v>45.74842156898562</v>
      </c>
      <c r="BP139" s="130">
        <f>BO139*(1+PARAMETRES!BM$14)</f>
        <v>46.133115883506022</v>
      </c>
    </row>
    <row r="140" spans="1:72" x14ac:dyDescent="0.25">
      <c r="A140" s="601"/>
      <c r="C140" s="619" t="s">
        <v>46</v>
      </c>
      <c r="D140" s="620"/>
      <c r="E140" s="620"/>
      <c r="F140" s="621"/>
      <c r="G140" s="612">
        <f>IFERROR(136.35*Transf2010,"")</f>
        <v>142.74122434793156</v>
      </c>
      <c r="H140" s="613"/>
      <c r="I140" s="130">
        <f>G140*(1+PARAMETRES!F$14)</f>
        <v>145.15117547160025</v>
      </c>
      <c r="J140" s="130">
        <f>I140*(1+PARAMETRES!G$14)</f>
        <v>144.91869625308496</v>
      </c>
      <c r="K140" s="130">
        <f>J140*(1+PARAMETRES!H$14)</f>
        <v>145.03470601719715</v>
      </c>
      <c r="L140" s="130">
        <f>K140*(1+PARAMETRES!I$14)</f>
        <v>145.65324404401429</v>
      </c>
      <c r="M140" s="130">
        <f>L140*(1+PARAMETRES!J$14)</f>
        <v>146.62770005472629</v>
      </c>
      <c r="N140" s="130">
        <f>M140*(1+PARAMETRES!K$14)</f>
        <v>147.83294354177249</v>
      </c>
      <c r="O140" s="130">
        <f>N140*(1+PARAMETRES!L$14)</f>
        <v>150.8312491823875</v>
      </c>
      <c r="P140" s="130">
        <f>O140*(1+PARAMETRES!M$14)</f>
        <v>153.14516528479038</v>
      </c>
      <c r="Q140" s="130">
        <f>P140*(1+PARAMETRES!N$14)</f>
        <v>155.6146406100446</v>
      </c>
      <c r="R140" s="130">
        <f>Q140*(1+PARAMETRES!O$14)</f>
        <v>143.19540320076703</v>
      </c>
      <c r="S140" s="130">
        <f>R140*(1+PARAMETRES!P$14)</f>
        <v>152.68413546179525</v>
      </c>
      <c r="T140" s="130">
        <f>S140*(1+PARAMETRES!Q$14)</f>
        <v>156.29651887199137</v>
      </c>
      <c r="U140" s="130">
        <f>T140*(1+PARAMETRES!R$14)</f>
        <v>158.14736314319211</v>
      </c>
      <c r="V140" s="130">
        <f>U140*(1+PARAMETRES!S$14)</f>
        <v>160.31598968239928</v>
      </c>
      <c r="W140" s="130">
        <f>V140*(1+PARAMETRES!T$14)</f>
        <v>162.72928892284673</v>
      </c>
      <c r="X140" s="130">
        <f>W140*(1+PARAMETRES!U$14)</f>
        <v>165.20085933942573</v>
      </c>
      <c r="Y140" s="130">
        <f>X140*(1+PARAMETRES!V$14)</f>
        <v>167.89532447208188</v>
      </c>
      <c r="Z140" s="130">
        <f>Y140*(1+PARAMETRES!W$14)</f>
        <v>168.70867595771412</v>
      </c>
      <c r="AA140" s="130">
        <f>Z140*(1+PARAMETRES!X$14)</f>
        <v>169.52673689196274</v>
      </c>
      <c r="AB140" s="130">
        <f>AA140*(1+PARAMETRES!Y$14)</f>
        <v>170.4332374587878</v>
      </c>
      <c r="AC140" s="130">
        <f>AB140*(1+PARAMETRES!Z$14)</f>
        <v>171.41218674162525</v>
      </c>
      <c r="AD140" s="130">
        <f>AC140*(1+PARAMETRES!AA$14)</f>
        <v>172.3621180508363</v>
      </c>
      <c r="AE140" s="130">
        <f>AD140*(1+PARAMETRES!AB$14)</f>
        <v>174.04028074169935</v>
      </c>
      <c r="AF140" s="130">
        <f>AE140*(1+PARAMETRES!AC$14)</f>
        <v>175.80487680868208</v>
      </c>
      <c r="AG140" s="130">
        <f>AF140*(1+PARAMETRES!AD$14)</f>
        <v>177.67645442914016</v>
      </c>
      <c r="AH140" s="130">
        <f>AG140*(1+PARAMETRES!AE$14)</f>
        <v>179.49907772888764</v>
      </c>
      <c r="AI140" s="130">
        <f>AH140*(1+PARAMETRES!AF$14)</f>
        <v>181.27155210673962</v>
      </c>
      <c r="AJ140" s="130">
        <f>AI140*(1+PARAMETRES!AG$14)</f>
        <v>183.08287652703444</v>
      </c>
      <c r="AK140" s="130">
        <f>AJ140*(1+PARAMETRES!AH$14)</f>
        <v>184.86068960977988</v>
      </c>
      <c r="AL140" s="130">
        <f>AK140*(1+PARAMETRES!AI$14)</f>
        <v>186.51073734840938</v>
      </c>
      <c r="AM140" s="130">
        <f>AL140*(1+PARAMETRES!AJ$14)</f>
        <v>188.10263163667378</v>
      </c>
      <c r="AN140" s="130">
        <f>AM140*(1+PARAMETRES!AK$14)</f>
        <v>189.67106822094235</v>
      </c>
      <c r="AO140" s="130">
        <f>AN140*(1+PARAMETRES!AL$14)</f>
        <v>191.25180743759037</v>
      </c>
      <c r="AP140" s="130">
        <f>AO140*(1+PARAMETRES!AM$14)</f>
        <v>192.88174755630604</v>
      </c>
      <c r="AQ140" s="130">
        <f>AP140*(1+PARAMETRES!AN$14)</f>
        <v>194.50269255538549</v>
      </c>
      <c r="AR140" s="130">
        <f>AQ140*(1+PARAMETRES!AO$14)</f>
        <v>195.99652838382127</v>
      </c>
      <c r="AS140" s="130">
        <f>AR140*(1+PARAMETRES!AP$14)</f>
        <v>197.53583719955179</v>
      </c>
      <c r="AT140" s="130">
        <f>AS140*(1+PARAMETRES!AQ$14)</f>
        <v>199.14120478499223</v>
      </c>
      <c r="AU140" s="130">
        <f>AT140*(1+PARAMETRES!AR$14)</f>
        <v>200.85385784936591</v>
      </c>
      <c r="AV140" s="130">
        <f>AU140*(1+PARAMETRES!AS$14)</f>
        <v>202.51594705681123</v>
      </c>
      <c r="AW140" s="130">
        <f>AV140*(1+PARAMETRES!AT$14)</f>
        <v>204.22760568533465</v>
      </c>
      <c r="AX140" s="130">
        <f>AW140*(1+PARAMETRES!AU$14)</f>
        <v>206.05147619014599</v>
      </c>
      <c r="AY140" s="130">
        <f>AX140*(1+PARAMETRES!AV$14)</f>
        <v>207.94891576846308</v>
      </c>
      <c r="AZ140" s="130">
        <f>AY140*(1+PARAMETRES!AW$14)</f>
        <v>209.96490001357643</v>
      </c>
      <c r="BA140" s="130">
        <f>AZ140*(1+PARAMETRES!AX$14)</f>
        <v>212.08023568008099</v>
      </c>
      <c r="BB140" s="130">
        <f>BA140*(1+PARAMETRES!AY$14)</f>
        <v>214.14708625689832</v>
      </c>
      <c r="BC140" s="130">
        <f>BB140*(1+PARAMETRES!AZ$14)</f>
        <v>216.31138922187324</v>
      </c>
      <c r="BD140" s="130">
        <f>BC140*(1+PARAMETRES!BA$14)</f>
        <v>218.52959927644511</v>
      </c>
      <c r="BE140" s="130">
        <f>BD140*(1+PARAMETRES!BB$14)</f>
        <v>220.82161284053186</v>
      </c>
      <c r="BF140" s="130">
        <f>BE140*(1+PARAMETRES!BC$14)</f>
        <v>223.11968747779605</v>
      </c>
      <c r="BG140" s="130">
        <f>BF140*(1+PARAMETRES!BD$14)</f>
        <v>225.39781207034977</v>
      </c>
      <c r="BH140" s="130">
        <f>BG140*(1+PARAMETRES!BE$14)</f>
        <v>227.7193994140751</v>
      </c>
      <c r="BI140" s="130">
        <f>BH140*(1+PARAMETRES!BF$14)</f>
        <v>230.082371569331</v>
      </c>
      <c r="BJ140" s="130">
        <f>BI140*(1+PARAMETRES!BG$14)</f>
        <v>232.41568258276095</v>
      </c>
      <c r="BK140" s="130">
        <f>BJ140*(1+PARAMETRES!BH$14)</f>
        <v>234.66920791039016</v>
      </c>
      <c r="BL140" s="130">
        <f>BK140*(1+PARAMETRES!BI$14)</f>
        <v>236.81470514225254</v>
      </c>
      <c r="BM140" s="130">
        <f>BL140*(1+PARAMETRES!BJ$14)</f>
        <v>238.9896867186369</v>
      </c>
      <c r="BN140" s="130">
        <f>BM140*(1+PARAMETRES!BK$14)</f>
        <v>241.14628027440449</v>
      </c>
      <c r="BO140" s="130">
        <f>BN140*(1+PARAMETRES!BL$14)</f>
        <v>243.28382530932871</v>
      </c>
      <c r="BP140" s="130">
        <f>BO140*(1+PARAMETRES!BM$14)</f>
        <v>245.32957686100019</v>
      </c>
    </row>
    <row r="141" spans="1:72" x14ac:dyDescent="0.25">
      <c r="A141" s="601"/>
      <c r="C141" s="619" t="s">
        <v>48</v>
      </c>
      <c r="D141" s="620"/>
      <c r="E141" s="620"/>
      <c r="F141" s="621"/>
      <c r="G141" s="612">
        <f>IFERROR(30.5*Transf2010,"")</f>
        <v>31.929646810501744</v>
      </c>
      <c r="H141" s="613"/>
      <c r="I141" s="130">
        <f>G141*(1+PARAMETRES!F$14)</f>
        <v>32.468726453126571</v>
      </c>
      <c r="J141" s="130">
        <f>I141*(1+PARAMETRES!G$14)</f>
        <v>32.416723400946765</v>
      </c>
      <c r="K141" s="130">
        <f>J141*(1+PARAMETRES!H$14)</f>
        <v>32.442673513197747</v>
      </c>
      <c r="L141" s="130">
        <f>K141*(1+PARAMETRES!I$14)</f>
        <v>32.58103368787998</v>
      </c>
      <c r="M141" s="130">
        <f>L141*(1+PARAMETRES!J$14)</f>
        <v>32.799008813121759</v>
      </c>
      <c r="N141" s="130">
        <f>M141*(1+PARAMETRES!K$14)</f>
        <v>33.068608566366414</v>
      </c>
      <c r="O141" s="130">
        <f>N141*(1+PARAMETRES!L$14)</f>
        <v>33.739296663460344</v>
      </c>
      <c r="P141" s="130">
        <f>O141*(1+PARAMETRES!M$14)</f>
        <v>34.256894324797258</v>
      </c>
      <c r="Q141" s="130">
        <f>P141*(1+PARAMETRES!N$14)</f>
        <v>34.809288878667843</v>
      </c>
      <c r="R141" s="130">
        <f>Q141*(1+PARAMETRES!O$14)</f>
        <v>32.031241640068899</v>
      </c>
      <c r="S141" s="130">
        <f>R141*(1+PARAMETRES!P$14)</f>
        <v>34.153767008322369</v>
      </c>
      <c r="T141" s="130">
        <f>S141*(1+PARAMETRES!Q$14)</f>
        <v>34.961817569459015</v>
      </c>
      <c r="U141" s="130">
        <f>T141*(1+PARAMETRES!R$14)</f>
        <v>35.375831139474577</v>
      </c>
      <c r="V141" s="130">
        <f>U141*(1+PARAMETRES!S$14)</f>
        <v>35.860929118541819</v>
      </c>
      <c r="W141" s="130">
        <f>V141*(1+PARAMETRES!T$14)</f>
        <v>36.400757698179859</v>
      </c>
      <c r="X141" s="130">
        <f>W141*(1+PARAMETRES!U$14)</f>
        <v>36.953620901008314</v>
      </c>
      <c r="Y141" s="130">
        <f>X141*(1+PARAMETRES!V$14)</f>
        <v>37.556343207909762</v>
      </c>
      <c r="Z141" s="130">
        <f>Y141*(1+PARAMETRES!W$14)</f>
        <v>37.738281017310449</v>
      </c>
      <c r="AA141" s="130">
        <f>Z141*(1+PARAMETRES!X$14)</f>
        <v>37.9212722787302</v>
      </c>
      <c r="AB141" s="130">
        <f>AA141*(1+PARAMETRES!Y$14)</f>
        <v>38.124046516267164</v>
      </c>
      <c r="AC141" s="130">
        <f>AB141*(1+PARAMETRES!Z$14)</f>
        <v>38.343026737217237</v>
      </c>
      <c r="AD141" s="130">
        <f>AC141*(1+PARAMETRES!AA$14)</f>
        <v>38.555515955632615</v>
      </c>
      <c r="AE141" s="130">
        <f>AD141*(1+PARAMETRES!AB$14)</f>
        <v>38.930902549481701</v>
      </c>
      <c r="AF141" s="130">
        <f>AE141*(1+PARAMETRES!AC$14)</f>
        <v>39.325623341876081</v>
      </c>
      <c r="AG141" s="130">
        <f>AF141*(1+PARAMETRES!AD$14)</f>
        <v>39.744274734791162</v>
      </c>
      <c r="AH141" s="130">
        <f>AG141*(1+PARAMETRES!AE$14)</f>
        <v>40.151975582919491</v>
      </c>
      <c r="AI141" s="130">
        <f>AH141*(1+PARAMETRES!AF$14)</f>
        <v>40.548458667074136</v>
      </c>
      <c r="AJ141" s="130">
        <f>AI141*(1+PARAMETRES!AG$14)</f>
        <v>40.953632079754676</v>
      </c>
      <c r="AK141" s="130">
        <f>AJ141*(1+PARAMETRES!AH$14)</f>
        <v>41.351309373658133</v>
      </c>
      <c r="AL141" s="130">
        <f>AK141*(1+PARAMETRES!AI$14)</f>
        <v>41.720406960956993</v>
      </c>
      <c r="AM141" s="130">
        <f>AL141*(1+PARAMETRES!AJ$14)</f>
        <v>42.076496259028609</v>
      </c>
      <c r="AN141" s="130">
        <f>AM141*(1+PARAMETRES!AK$14)</f>
        <v>42.427338325916701</v>
      </c>
      <c r="AO141" s="130">
        <f>AN141*(1+PARAMETRES!AL$14)</f>
        <v>42.780932356776731</v>
      </c>
      <c r="AP141" s="130">
        <f>AO141*(1+PARAMETRES!AM$14)</f>
        <v>43.145532089969457</v>
      </c>
      <c r="AQ141" s="130">
        <f>AP141*(1+PARAMETRES!AN$14)</f>
        <v>43.508119713525915</v>
      </c>
      <c r="AR141" s="130">
        <f>AQ141*(1+PARAMETRES!AO$14)</f>
        <v>43.842274409288962</v>
      </c>
      <c r="AS141" s="130">
        <f>AR141*(1+PARAMETRES!AP$14)</f>
        <v>44.186600913724469</v>
      </c>
      <c r="AT141" s="130">
        <f>AS141*(1+PARAMETRES!AQ$14)</f>
        <v>44.545704040647337</v>
      </c>
      <c r="AU141" s="130">
        <f>AT141*(1+PARAMETRES!AR$14)</f>
        <v>44.928805752883477</v>
      </c>
      <c r="AV141" s="130">
        <f>AU141*(1+PARAMETRES!AS$14)</f>
        <v>45.300596884728598</v>
      </c>
      <c r="AW141" s="130">
        <f>AV141*(1+PARAMETRES!AT$14)</f>
        <v>45.683476152568453</v>
      </c>
      <c r="AX141" s="130">
        <f>AW141*(1+PARAMETRES!AU$14)</f>
        <v>46.091455986794678</v>
      </c>
      <c r="AY141" s="130">
        <f>AX141*(1+PARAMETRES!AV$14)</f>
        <v>46.515892416121197</v>
      </c>
      <c r="AZ141" s="130">
        <f>AY141*(1+PARAMETRES!AW$14)</f>
        <v>46.966845987635367</v>
      </c>
      <c r="BA141" s="130">
        <f>AZ141*(1+PARAMETRES!AX$14)</f>
        <v>47.440023382783075</v>
      </c>
      <c r="BB141" s="130">
        <f>BA141*(1+PARAMETRES!AY$14)</f>
        <v>47.902355194979108</v>
      </c>
      <c r="BC141" s="130">
        <f>BB141*(1+PARAMETRES!AZ$14)</f>
        <v>48.38648603789612</v>
      </c>
      <c r="BD141" s="130">
        <f>BC141*(1+PARAMETRES!BA$14)</f>
        <v>48.882675305695471</v>
      </c>
      <c r="BE141" s="130">
        <f>BD141*(1+PARAMETRES!BB$14)</f>
        <v>49.395373609359908</v>
      </c>
      <c r="BF141" s="130">
        <f>BE141*(1+PARAMETRES!BC$14)</f>
        <v>49.909427708637921</v>
      </c>
      <c r="BG141" s="130">
        <f>BF141*(1+PARAMETRES!BD$14)</f>
        <v>50.419019201655068</v>
      </c>
      <c r="BH141" s="130">
        <f>BG141*(1+PARAMETRES!BE$14)</f>
        <v>50.938332835565021</v>
      </c>
      <c r="BI141" s="130">
        <f>BH141*(1+PARAMETRES!BF$14)</f>
        <v>51.466903798053501</v>
      </c>
      <c r="BJ141" s="130">
        <f>BI141*(1+PARAMETRES!BG$14)</f>
        <v>51.988839888333025</v>
      </c>
      <c r="BK141" s="130">
        <f>BJ141*(1+PARAMETRES!BH$14)</f>
        <v>52.492928795503474</v>
      </c>
      <c r="BL141" s="130">
        <f>BK141*(1+PARAMETRES!BI$14)</f>
        <v>52.972853002117354</v>
      </c>
      <c r="BM141" s="130">
        <f>BL141*(1+PARAMETRES!BJ$14)</f>
        <v>53.459372533321783</v>
      </c>
      <c r="BN141" s="130">
        <f>BM141*(1+PARAMETRES!BK$14)</f>
        <v>53.941778865928399</v>
      </c>
      <c r="BO141" s="130">
        <f>BN141*(1+PARAMETRES!BL$14)</f>
        <v>54.419924253278516</v>
      </c>
      <c r="BP141" s="130">
        <f>BO141*(1+PARAMETRES!BM$14)</f>
        <v>54.8775364448882</v>
      </c>
    </row>
    <row r="142" spans="1:72" ht="16.5" thickBot="1" x14ac:dyDescent="0.3">
      <c r="A142" s="601"/>
      <c r="C142" s="616" t="s">
        <v>49</v>
      </c>
      <c r="D142" s="617"/>
      <c r="E142" s="617"/>
      <c r="F142" s="618"/>
      <c r="G142" s="614">
        <f>IFERROR(143.51*Transf2010,"")</f>
        <v>150.23683979590507</v>
      </c>
      <c r="H142" s="615"/>
      <c r="I142" s="130">
        <f>G142*(1+PARAMETRES!F$14)</f>
        <v>152.77334207502273</v>
      </c>
      <c r="J142" s="130">
        <f>I142*(1+PARAMETRES!G$14)</f>
        <v>152.52865492688096</v>
      </c>
      <c r="K142" s="130">
        <f>J142*(1+PARAMETRES!H$14)</f>
        <v>152.65075658619699</v>
      </c>
      <c r="L142" s="130">
        <f>K142*(1+PARAMETRES!I$14)</f>
        <v>153.30177523107068</v>
      </c>
      <c r="M142" s="130">
        <f>L142*(1+PARAMETRES!J$14)</f>
        <v>154.32740179577388</v>
      </c>
      <c r="N142" s="130">
        <f>M142*(1+PARAMETRES!K$14)</f>
        <v>155.59593492981128</v>
      </c>
      <c r="O142" s="130">
        <f>N142*(1+PARAMETRES!L$14)</f>
        <v>158.7516873499408</v>
      </c>
      <c r="P142" s="130">
        <f>O142*(1+PARAMETRES!M$14)</f>
        <v>161.18711162464442</v>
      </c>
      <c r="Q142" s="130">
        <f>P142*(1+PARAMETRES!N$14)</f>
        <v>163.78626383533188</v>
      </c>
      <c r="R142" s="130">
        <f>Q142*(1+PARAMETRES!O$14)</f>
        <v>150.71486845135368</v>
      </c>
      <c r="S142" s="130">
        <f>R142*(1+PARAMETRES!P$14)</f>
        <v>160.70187224145388</v>
      </c>
      <c r="T142" s="130">
        <f>S142*(1+PARAMETRES!Q$14)</f>
        <v>164.50394883255944</v>
      </c>
      <c r="U142" s="130">
        <f>T142*(1+PARAMETRES!R$14)</f>
        <v>166.45198448609827</v>
      </c>
      <c r="V142" s="130">
        <f>U142*(1+PARAMETRES!S$14)</f>
        <v>168.73448976399794</v>
      </c>
      <c r="W142" s="130">
        <f>V142*(1+PARAMETRES!T$14)</f>
        <v>171.27451597592764</v>
      </c>
      <c r="X142" s="130">
        <f>W142*(1+PARAMETRES!U$14)</f>
        <v>173.87587329520343</v>
      </c>
      <c r="Y142" s="130">
        <f>X142*(1+PARAMETRES!V$14)</f>
        <v>176.7118299595781</v>
      </c>
      <c r="Z142" s="130">
        <f>Y142*(1+PARAMETRES!W$14)</f>
        <v>177.56789209161391</v>
      </c>
      <c r="AA142" s="130">
        <f>Z142*(1+PARAMETRES!X$14)</f>
        <v>178.42891097444502</v>
      </c>
      <c r="AB142" s="130">
        <f>AA142*(1+PARAMETRES!Y$14)</f>
        <v>179.38301362457386</v>
      </c>
      <c r="AC142" s="130">
        <f>AB142*(1+PARAMETRES!Z$14)</f>
        <v>180.41336941173927</v>
      </c>
      <c r="AD142" s="130">
        <f>AC142*(1+PARAMETRES!AA$14)</f>
        <v>181.41318343583077</v>
      </c>
      <c r="AE142" s="130">
        <f>AD142*(1+PARAMETRES!AB$14)</f>
        <v>183.17946966806954</v>
      </c>
      <c r="AF142" s="130">
        <f>AE142*(1+PARAMETRES!AC$14)</f>
        <v>185.03672805877503</v>
      </c>
      <c r="AG142" s="130">
        <f>AF142*(1+PARAMETRES!AD$14)</f>
        <v>187.00658580950432</v>
      </c>
      <c r="AH142" s="130">
        <f>AG142*(1+PARAMETRES!AE$14)</f>
        <v>188.92491855425502</v>
      </c>
      <c r="AI142" s="130">
        <f>AH142*(1+PARAMETRES!AF$14)</f>
        <v>190.79046896104296</v>
      </c>
      <c r="AJ142" s="130">
        <f>AI142*(1+PARAMETRES!AG$14)</f>
        <v>192.69690950051131</v>
      </c>
      <c r="AK142" s="130">
        <f>AJ142*(1+PARAMETRES!AH$14)</f>
        <v>194.56807895782555</v>
      </c>
      <c r="AL142" s="130">
        <f>AK142*(1+PARAMETRES!AI$14)</f>
        <v>196.30477386776846</v>
      </c>
      <c r="AM142" s="130">
        <f>AL142*(1+PARAMETRES!AJ$14)</f>
        <v>197.98026157813754</v>
      </c>
      <c r="AN142" s="130">
        <f>AM142*(1+PARAMETRES!AK$14)</f>
        <v>199.6310597754854</v>
      </c>
      <c r="AO142" s="130">
        <f>AN142*(1+PARAMETRES!AL$14)</f>
        <v>201.2948066400337</v>
      </c>
      <c r="AP142" s="130">
        <f>AO142*(1+PARAMETRES!AM$14)</f>
        <v>203.01033804037758</v>
      </c>
      <c r="AQ142" s="130">
        <f>AP142*(1+PARAMETRES!AN$14)</f>
        <v>204.71640197010177</v>
      </c>
      <c r="AR142" s="130">
        <f>AQ142*(1+PARAMETRES!AO$14)</f>
        <v>206.28868198285437</v>
      </c>
      <c r="AS142" s="130">
        <f>AR142*(1+PARAMETRES!AP$14)</f>
        <v>207.90882285667533</v>
      </c>
      <c r="AT142" s="130">
        <f>AS142*(1+PARAMETRES!AQ$14)</f>
        <v>209.59849137289504</v>
      </c>
      <c r="AU142" s="130">
        <f>AT142*(1+PARAMETRES!AR$14)</f>
        <v>211.40107913430515</v>
      </c>
      <c r="AV142" s="130">
        <f>AU142*(1+PARAMETRES!AS$14)</f>
        <v>213.15044783368526</v>
      </c>
      <c r="AW142" s="130">
        <f>AV142*(1+PARAMETRES!AT$14)</f>
        <v>214.95198893951141</v>
      </c>
      <c r="AX142" s="130">
        <f>AW142*(1+PARAMETRES!AU$14)</f>
        <v>216.87163438245585</v>
      </c>
      <c r="AY142" s="130">
        <f>AX142*(1+PARAMETRES!AV$14)</f>
        <v>218.8687121520509</v>
      </c>
      <c r="AZ142" s="130">
        <f>AY142*(1+PARAMETRES!AW$14)</f>
        <v>220.99055959624758</v>
      </c>
      <c r="BA142" s="130">
        <f>AZ142*(1+PARAMETRES!AX$14)</f>
        <v>223.2169755955147</v>
      </c>
      <c r="BB142" s="130">
        <f>BA142*(1+PARAMETRES!AY$14)</f>
        <v>225.39236046004757</v>
      </c>
      <c r="BC142" s="130">
        <f>BB142*(1+PARAMETRES!AZ$14)</f>
        <v>227.67031512454005</v>
      </c>
      <c r="BD142" s="130">
        <f>BC142*(1+PARAMETRES!BA$14)</f>
        <v>230.00500764329038</v>
      </c>
      <c r="BE142" s="130">
        <f>BD142*(1+PARAMETRES!BB$14)</f>
        <v>232.41737923538491</v>
      </c>
      <c r="BF142" s="130">
        <f>BE142*(1+PARAMETRES!BC$14)</f>
        <v>234.83613017923369</v>
      </c>
      <c r="BG142" s="130">
        <f>BF142*(1+PARAMETRES!BD$14)</f>
        <v>237.23388346326291</v>
      </c>
      <c r="BH142" s="130">
        <f>BG142*(1+PARAMETRES!BE$14)</f>
        <v>239.67738181088316</v>
      </c>
      <c r="BI142" s="130">
        <f>BH142*(1+PARAMETRES!BF$14)</f>
        <v>242.16443816585766</v>
      </c>
      <c r="BJ142" s="130">
        <f>BI142*(1+PARAMETRES!BG$14)</f>
        <v>244.62027581556308</v>
      </c>
      <c r="BK142" s="130">
        <f>BJ142*(1+PARAMETRES!BH$14)</f>
        <v>246.99213808008867</v>
      </c>
      <c r="BL142" s="130">
        <f>BK142*(1+PARAMETRES!BI$14)</f>
        <v>249.25029948635614</v>
      </c>
      <c r="BM142" s="130">
        <f>BL142*(1+PARAMETRES!BJ$14)</f>
        <v>251.53949351662325</v>
      </c>
      <c r="BN142" s="130">
        <f>BM142*(1+PARAMETRES!BK$14)</f>
        <v>253.80933393604539</v>
      </c>
      <c r="BO142" s="130">
        <f>BN142*(1+PARAMETRES!BL$14)</f>
        <v>256.05912556026232</v>
      </c>
      <c r="BP142" s="130">
        <f>BO142*(1+PARAMETRES!BM$14)</f>
        <v>258.21230344937396</v>
      </c>
    </row>
    <row r="143" spans="1:72" ht="16.5" customHeight="1" thickBot="1" x14ac:dyDescent="0.3">
      <c r="A143" s="601"/>
      <c r="C143" s="572" t="s">
        <v>158</v>
      </c>
      <c r="D143" s="573"/>
      <c r="E143" s="573"/>
      <c r="F143" s="573"/>
      <c r="G143" s="573"/>
      <c r="H143" s="574"/>
      <c r="I143" s="73">
        <v>2011</v>
      </c>
      <c r="J143" s="6">
        <v>2012</v>
      </c>
      <c r="K143" s="6">
        <v>2013</v>
      </c>
      <c r="L143" s="6">
        <v>2014</v>
      </c>
      <c r="M143" s="6">
        <v>2015</v>
      </c>
      <c r="N143" s="6">
        <v>2016</v>
      </c>
      <c r="O143" s="6">
        <v>2017</v>
      </c>
      <c r="P143" s="6">
        <v>2018</v>
      </c>
      <c r="Q143" s="6">
        <v>2019</v>
      </c>
      <c r="R143" s="6">
        <v>2020</v>
      </c>
      <c r="S143" s="6">
        <v>2021</v>
      </c>
      <c r="T143" s="6">
        <v>2022</v>
      </c>
      <c r="U143" s="6">
        <v>2023</v>
      </c>
      <c r="V143" s="6">
        <v>2024</v>
      </c>
      <c r="W143" s="6">
        <v>2025</v>
      </c>
      <c r="X143" s="6">
        <v>2026</v>
      </c>
      <c r="Y143" s="6">
        <v>2027</v>
      </c>
      <c r="Z143" s="6">
        <v>2028</v>
      </c>
      <c r="AA143" s="6">
        <v>2029</v>
      </c>
      <c r="AB143" s="6">
        <v>2030</v>
      </c>
      <c r="AC143" s="6">
        <v>2031</v>
      </c>
      <c r="AD143" s="6">
        <v>2032</v>
      </c>
      <c r="AE143" s="6">
        <v>2033</v>
      </c>
      <c r="AF143" s="6">
        <v>2034</v>
      </c>
      <c r="AG143" s="6">
        <v>2035</v>
      </c>
      <c r="AH143" s="6">
        <v>2036</v>
      </c>
      <c r="AI143" s="6">
        <v>2037</v>
      </c>
      <c r="AJ143" s="6">
        <v>2038</v>
      </c>
      <c r="AK143" s="6">
        <v>2039</v>
      </c>
      <c r="AL143" s="6">
        <v>2040</v>
      </c>
      <c r="AM143" s="6">
        <v>2041</v>
      </c>
      <c r="AN143" s="6">
        <v>2042</v>
      </c>
      <c r="AO143" s="6">
        <v>2043</v>
      </c>
      <c r="AP143" s="6">
        <v>2044</v>
      </c>
      <c r="AQ143" s="6">
        <v>2045</v>
      </c>
      <c r="AR143" s="6">
        <v>2046</v>
      </c>
      <c r="AS143" s="6">
        <v>2047</v>
      </c>
      <c r="AT143" s="6">
        <v>2048</v>
      </c>
      <c r="AU143" s="6">
        <v>2049</v>
      </c>
      <c r="AV143" s="6">
        <v>2050</v>
      </c>
      <c r="AW143" s="6">
        <v>2051</v>
      </c>
      <c r="AX143" s="6">
        <v>2052</v>
      </c>
      <c r="AY143" s="6">
        <v>2053</v>
      </c>
      <c r="AZ143" s="6">
        <v>2054</v>
      </c>
      <c r="BA143" s="6">
        <v>2055</v>
      </c>
      <c r="BB143" s="6">
        <v>2056</v>
      </c>
      <c r="BC143" s="6">
        <v>2057</v>
      </c>
      <c r="BD143" s="6">
        <v>2058</v>
      </c>
      <c r="BE143" s="6">
        <v>2059</v>
      </c>
      <c r="BF143" s="6">
        <v>2060</v>
      </c>
      <c r="BG143" s="6">
        <v>2061</v>
      </c>
      <c r="BH143" s="6">
        <v>2062</v>
      </c>
      <c r="BI143" s="6">
        <v>2063</v>
      </c>
      <c r="BJ143" s="6">
        <v>2064</v>
      </c>
      <c r="BK143" s="6">
        <v>2065</v>
      </c>
      <c r="BL143" s="6">
        <v>2066</v>
      </c>
      <c r="BM143" s="6">
        <v>2067</v>
      </c>
      <c r="BN143" s="6">
        <v>2068</v>
      </c>
      <c r="BO143" s="6">
        <v>2069</v>
      </c>
      <c r="BP143" s="7">
        <v>2070</v>
      </c>
    </row>
    <row r="144" spans="1:72" ht="16.5" thickBot="1" x14ac:dyDescent="0.3">
      <c r="A144" s="601"/>
      <c r="C144" s="643" t="s">
        <v>50</v>
      </c>
      <c r="D144" s="644"/>
      <c r="E144" s="644"/>
      <c r="F144" s="645"/>
      <c r="G144" s="637">
        <f>IFERROR(58.38*Transf2010,"")</f>
        <v>61.116484616298095</v>
      </c>
      <c r="H144" s="638"/>
      <c r="I144" s="130">
        <f>IFERROR(G144+(G144*PARAMETRES!F$14),"")</f>
        <v>62.148336076509153</v>
      </c>
      <c r="J144" s="130">
        <f>I144*(1+PARAMETRES!G$14)</f>
        <v>62.048797119582694</v>
      </c>
      <c r="K144" s="130">
        <f>J144*(1+PARAMETRES!H$14)</f>
        <v>62.09846818690113</v>
      </c>
      <c r="L144" s="130">
        <f>K144*(1+PARAMETRES!I$14)</f>
        <v>62.363303170440432</v>
      </c>
      <c r="M144" s="130">
        <f>L144*(1+PARAMETRES!J$14)</f>
        <v>62.780529000329445</v>
      </c>
      <c r="N144" s="130">
        <f>M144*(1+PARAMETRES!K$14)</f>
        <v>63.296569446048231</v>
      </c>
      <c r="O144" s="130">
        <f>N144*(1+PARAMETRES!L$14)</f>
        <v>64.580332433207047</v>
      </c>
      <c r="P144" s="130">
        <f>O144*(1+PARAMETRES!M$14)</f>
        <v>65.571065268251274</v>
      </c>
      <c r="Q144" s="130">
        <f>P144*(1+PARAMETRES!N$14)</f>
        <v>66.62840277825012</v>
      </c>
      <c r="R144" s="130">
        <f>Q144*(1+PARAMETRES!O$14)</f>
        <v>61.31094711302368</v>
      </c>
      <c r="S144" s="130">
        <f>R144*(1+PARAMETRES!P$14)</f>
        <v>65.373669440847863</v>
      </c>
      <c r="T144" s="130">
        <f>S144*(1+PARAMETRES!Q$14)</f>
        <v>66.920357695246466</v>
      </c>
      <c r="U144" s="130">
        <f>T144*(1+PARAMETRES!R$14)</f>
        <v>67.712820390902493</v>
      </c>
      <c r="V144" s="130">
        <f>U144*(1+PARAMETRES!S$14)</f>
        <v>68.641345637392504</v>
      </c>
      <c r="W144" s="130">
        <f>V144*(1+PARAMETRES!T$14)</f>
        <v>69.674630636712806</v>
      </c>
      <c r="X144" s="130">
        <f>W144*(1+PARAMETRES!U$14)</f>
        <v>70.732865186913628</v>
      </c>
      <c r="Y144" s="130">
        <f>X144*(1+PARAMETRES!V$14)</f>
        <v>71.886534966484334</v>
      </c>
      <c r="Z144" s="130">
        <f>Y144*(1+PARAMETRES!W$14)</f>
        <v>72.234781829199477</v>
      </c>
      <c r="AA144" s="130">
        <f>Z144*(1+PARAMETRES!X$14)</f>
        <v>72.58504510269735</v>
      </c>
      <c r="AB144" s="130">
        <f>AA144*(1+PARAMETRES!Y$14)</f>
        <v>72.97317493835007</v>
      </c>
      <c r="AC144" s="130">
        <f>AB144*(1+PARAMETRES!Z$14)</f>
        <v>73.39232462028663</v>
      </c>
      <c r="AD144" s="130">
        <f>AC144*(1+PARAMETRES!AA$14)</f>
        <v>73.799049884912534</v>
      </c>
      <c r="AE144" s="130">
        <f>AD144*(1+PARAMETRES!AB$14)</f>
        <v>74.517576748811223</v>
      </c>
      <c r="AF144" s="130">
        <f>AE144*(1+PARAMETRES!AC$14)</f>
        <v>75.273111170450036</v>
      </c>
      <c r="AG144" s="130">
        <f>AF144*(1+PARAMETRES!AD$14)</f>
        <v>76.074451115315043</v>
      </c>
      <c r="AH144" s="130">
        <f>AG144*(1+PARAMETRES!AE$14)</f>
        <v>76.854830640355431</v>
      </c>
      <c r="AI144" s="130">
        <f>AH144*(1+PARAMETRES!AF$14)</f>
        <v>77.613738261763558</v>
      </c>
      <c r="AJ144" s="130">
        <f>AI144*(1+PARAMETRES!AG$14)</f>
        <v>78.38928002675668</v>
      </c>
      <c r="AK144" s="130">
        <f>AJ144*(1+PARAMETRES!AH$14)</f>
        <v>79.150473483087296</v>
      </c>
      <c r="AL144" s="130">
        <f>AK144*(1+PARAMETRES!AI$14)</f>
        <v>79.856962569858027</v>
      </c>
      <c r="AM144" s="130">
        <f>AL144*(1+PARAMETRES!AJ$14)</f>
        <v>80.538552511543955</v>
      </c>
      <c r="AN144" s="130">
        <f>AM144*(1+PARAMETRES!AK$14)</f>
        <v>81.210098736623522</v>
      </c>
      <c r="AO144" s="130">
        <f>AN144*(1+PARAMETRES!AL$14)</f>
        <v>81.886912491430365</v>
      </c>
      <c r="AP144" s="130">
        <f>AO144*(1+PARAMETRES!AM$14)</f>
        <v>82.58479224303008</v>
      </c>
      <c r="AQ144" s="130">
        <f>AP144*(1+PARAMETRES!AN$14)</f>
        <v>83.278820618873567</v>
      </c>
      <c r="AR144" s="130">
        <f>AQ144*(1+PARAMETRES!AO$14)</f>
        <v>83.918425574239023</v>
      </c>
      <c r="AS144" s="130">
        <f>AR144*(1+PARAMETRES!AP$14)</f>
        <v>84.577500371909338</v>
      </c>
      <c r="AT144" s="130">
        <f>AS144*(1+PARAMETRES!AQ$14)</f>
        <v>85.264859078458755</v>
      </c>
      <c r="AU144" s="130">
        <f>AT144*(1+PARAMETRES!AR$14)</f>
        <v>85.998153437814352</v>
      </c>
      <c r="AV144" s="130">
        <f>AU144*(1+PARAMETRES!AS$14)</f>
        <v>86.709798233785435</v>
      </c>
      <c r="AW144" s="130">
        <f>AV144*(1+PARAMETRES!AT$14)</f>
        <v>87.442666812686767</v>
      </c>
      <c r="AX144" s="130">
        <f>AW144*(1+PARAMETRES!AU$14)</f>
        <v>88.223580344559792</v>
      </c>
      <c r="AY144" s="130">
        <f>AX144*(1+PARAMETRES!AV$14)</f>
        <v>89.035993418136258</v>
      </c>
      <c r="AZ144" s="130">
        <f>AY144*(1+PARAMETRES!AW$14)</f>
        <v>89.899162910103385</v>
      </c>
      <c r="BA144" s="130">
        <f>AZ144*(1+PARAMETRES!AX$14)</f>
        <v>90.804870986454958</v>
      </c>
      <c r="BB144" s="130">
        <f>BA144*(1+PARAMETRES!AY$14)</f>
        <v>91.689819550258377</v>
      </c>
      <c r="BC144" s="130">
        <f>BB144*(1+PARAMETRES!AZ$14)</f>
        <v>92.616493603028715</v>
      </c>
      <c r="BD144" s="130">
        <f>BC144*(1+PARAMETRES!BA$14)</f>
        <v>93.566248667098435</v>
      </c>
      <c r="BE144" s="130">
        <f>BD144*(1+PARAMETRES!BB$14)</f>
        <v>94.54760364965351</v>
      </c>
      <c r="BF144" s="130">
        <f>BE144*(1+PARAMETRES!BC$14)</f>
        <v>95.531553758369924</v>
      </c>
      <c r="BG144" s="130">
        <f>BF144*(1+PARAMETRES!BD$14)</f>
        <v>96.506961999758161</v>
      </c>
      <c r="BH144" s="130">
        <f>BG144*(1+PARAMETRES!BE$14)</f>
        <v>97.500979375091376</v>
      </c>
      <c r="BI144" s="130">
        <f>BH144*(1+PARAMETRES!BF$14)</f>
        <v>98.512716187880812</v>
      </c>
      <c r="BJ144" s="130">
        <f>BI144*(1+PARAMETRES!BG$14)</f>
        <v>99.511753202651917</v>
      </c>
      <c r="BK144" s="130">
        <f>BJ144*(1+PARAMETRES!BH$14)</f>
        <v>100.47662895349161</v>
      </c>
      <c r="BL144" s="130">
        <f>BK144*(1+PARAMETRES!BI$14)</f>
        <v>101.39525109061024</v>
      </c>
      <c r="BM144" s="130">
        <f>BL144*(1+PARAMETRES!BJ$14)</f>
        <v>102.32649732771563</v>
      </c>
      <c r="BN144" s="130">
        <f>BM144*(1+PARAMETRES!BK$14)</f>
        <v>103.24987049812789</v>
      </c>
      <c r="BO144" s="130">
        <f>BN144*(1+PARAMETRES!BL$14)</f>
        <v>104.16508780020986</v>
      </c>
      <c r="BP144" s="130">
        <f>BO144*(1+PARAMETRES!BM$14)</f>
        <v>105.04100254598605</v>
      </c>
    </row>
    <row r="145" spans="1:72" ht="16.5" customHeight="1" thickBot="1" x14ac:dyDescent="0.3">
      <c r="A145" s="601"/>
      <c r="C145" s="572" t="s">
        <v>54</v>
      </c>
      <c r="D145" s="573"/>
      <c r="E145" s="573"/>
      <c r="F145" s="573"/>
      <c r="G145" s="573"/>
      <c r="H145" s="574"/>
      <c r="I145" s="73">
        <v>2011</v>
      </c>
      <c r="J145" s="6">
        <v>2012</v>
      </c>
      <c r="K145" s="6">
        <v>2013</v>
      </c>
      <c r="L145" s="6">
        <v>2014</v>
      </c>
      <c r="M145" s="6">
        <v>2015</v>
      </c>
      <c r="N145" s="6">
        <v>2016</v>
      </c>
      <c r="O145" s="6">
        <v>2017</v>
      </c>
      <c r="P145" s="6">
        <v>2018</v>
      </c>
      <c r="Q145" s="6">
        <v>2019</v>
      </c>
      <c r="R145" s="6">
        <v>2020</v>
      </c>
      <c r="S145" s="6">
        <v>2021</v>
      </c>
      <c r="T145" s="6">
        <v>2022</v>
      </c>
      <c r="U145" s="6">
        <v>2023</v>
      </c>
      <c r="V145" s="6">
        <v>2024</v>
      </c>
      <c r="W145" s="6">
        <v>2025</v>
      </c>
      <c r="X145" s="6">
        <v>2026</v>
      </c>
      <c r="Y145" s="6">
        <v>2027</v>
      </c>
      <c r="Z145" s="6">
        <v>2028</v>
      </c>
      <c r="AA145" s="6">
        <v>2029</v>
      </c>
      <c r="AB145" s="6">
        <v>2030</v>
      </c>
      <c r="AC145" s="6">
        <v>2031</v>
      </c>
      <c r="AD145" s="6">
        <v>2032</v>
      </c>
      <c r="AE145" s="6">
        <v>2033</v>
      </c>
      <c r="AF145" s="6">
        <v>2034</v>
      </c>
      <c r="AG145" s="6">
        <v>2035</v>
      </c>
      <c r="AH145" s="6">
        <v>2036</v>
      </c>
      <c r="AI145" s="6">
        <v>2037</v>
      </c>
      <c r="AJ145" s="6">
        <v>2038</v>
      </c>
      <c r="AK145" s="6">
        <v>2039</v>
      </c>
      <c r="AL145" s="6">
        <v>2040</v>
      </c>
      <c r="AM145" s="6">
        <v>2041</v>
      </c>
      <c r="AN145" s="6">
        <v>2042</v>
      </c>
      <c r="AO145" s="6">
        <v>2043</v>
      </c>
      <c r="AP145" s="6">
        <v>2044</v>
      </c>
      <c r="AQ145" s="6">
        <v>2045</v>
      </c>
      <c r="AR145" s="6">
        <v>2046</v>
      </c>
      <c r="AS145" s="6">
        <v>2047</v>
      </c>
      <c r="AT145" s="6">
        <v>2048</v>
      </c>
      <c r="AU145" s="6">
        <v>2049</v>
      </c>
      <c r="AV145" s="6">
        <v>2050</v>
      </c>
      <c r="AW145" s="6">
        <v>2051</v>
      </c>
      <c r="AX145" s="6">
        <v>2052</v>
      </c>
      <c r="AY145" s="6">
        <v>2053</v>
      </c>
      <c r="AZ145" s="6">
        <v>2054</v>
      </c>
      <c r="BA145" s="6">
        <v>2055</v>
      </c>
      <c r="BB145" s="6">
        <v>2056</v>
      </c>
      <c r="BC145" s="6">
        <v>2057</v>
      </c>
      <c r="BD145" s="6">
        <v>2058</v>
      </c>
      <c r="BE145" s="6">
        <v>2059</v>
      </c>
      <c r="BF145" s="6">
        <v>2060</v>
      </c>
      <c r="BG145" s="6">
        <v>2061</v>
      </c>
      <c r="BH145" s="6">
        <v>2062</v>
      </c>
      <c r="BI145" s="6">
        <v>2063</v>
      </c>
      <c r="BJ145" s="6">
        <v>2064</v>
      </c>
      <c r="BK145" s="6">
        <v>2065</v>
      </c>
      <c r="BL145" s="6">
        <v>2066</v>
      </c>
      <c r="BM145" s="6">
        <v>2067</v>
      </c>
      <c r="BN145" s="6">
        <v>2068</v>
      </c>
      <c r="BO145" s="6">
        <v>2069</v>
      </c>
      <c r="BP145" s="7">
        <v>2070</v>
      </c>
    </row>
    <row r="146" spans="1:72" ht="16.5" thickBot="1" x14ac:dyDescent="0.3">
      <c r="A146" s="601"/>
      <c r="C146" s="634" t="s">
        <v>72</v>
      </c>
      <c r="D146" s="635"/>
      <c r="E146" s="635"/>
      <c r="F146" s="636"/>
      <c r="G146" s="639">
        <f>IFERROR(96.61*Transf2010,"")</f>
        <v>101.13846486434667</v>
      </c>
      <c r="H146" s="640"/>
      <c r="I146" s="134">
        <f>IFERROR(G146+(G146*PARAMETRES!F$14),"")</f>
        <v>102.84602172578879</v>
      </c>
      <c r="J146" s="130">
        <f>I146*(1+PARAMETRES!G$14)</f>
        <v>102.68129992673663</v>
      </c>
      <c r="K146" s="130">
        <f>J146*(1+PARAMETRES!H$14)</f>
        <v>102.76349797082081</v>
      </c>
      <c r="L146" s="130">
        <f>K146*(1+PARAMETRES!I$14)</f>
        <v>103.20175949462575</v>
      </c>
      <c r="M146" s="130">
        <f>L146*(1+PARAMETRES!J$14)</f>
        <v>103.89220463723585</v>
      </c>
      <c r="N146" s="130">
        <f>M146*(1+PARAMETRES!K$14)</f>
        <v>104.74617290480852</v>
      </c>
      <c r="O146" s="130">
        <f>N146*(1+PARAMETRES!L$14)</f>
        <v>106.87060493957064</v>
      </c>
      <c r="P146" s="130">
        <f>O146*(1+PARAMETRES!M$14)</f>
        <v>108.51011674487422</v>
      </c>
      <c r="Q146" s="130">
        <f>P146*(1+PARAMETRES!N$14)</f>
        <v>110.25984913338036</v>
      </c>
      <c r="R146" s="130">
        <f>Q146*(1+PARAMETRES!O$14)</f>
        <v>101.46027065072317</v>
      </c>
      <c r="S146" s="130">
        <f>R146*(1+PARAMETRES!P$14)</f>
        <v>108.18345674341066</v>
      </c>
      <c r="T146" s="130">
        <f>S146*(1+PARAMETRES!Q$14)</f>
        <v>110.74299001263725</v>
      </c>
      <c r="U146" s="130">
        <f>T146*(1+PARAMETRES!R$14)</f>
        <v>112.05439496343081</v>
      </c>
      <c r="V146" s="130">
        <f>U146*(1+PARAMETRES!S$14)</f>
        <v>113.59096269319102</v>
      </c>
      <c r="W146" s="130">
        <f>V146*(1+PARAMETRES!T$14)</f>
        <v>115.30089184331663</v>
      </c>
      <c r="X146" s="130">
        <f>W146*(1+PARAMETRES!U$14)</f>
        <v>117.05210869660374</v>
      </c>
      <c r="Y146" s="130">
        <f>X146*(1+PARAMETRES!V$14)</f>
        <v>118.96125630544796</v>
      </c>
      <c r="Z146" s="130">
        <f>Y146*(1+PARAMETRES!W$14)</f>
        <v>119.53755177319223</v>
      </c>
      <c r="AA146" s="130">
        <f>Z146*(1+PARAMETRES!X$14)</f>
        <v>120.11718409338117</v>
      </c>
      <c r="AB146" s="130">
        <f>AA146*(1+PARAMETRES!Y$14)</f>
        <v>120.75947980119906</v>
      </c>
      <c r="AC146" s="130">
        <f>AB146*(1+PARAMETRES!Z$14)</f>
        <v>121.45310862565763</v>
      </c>
      <c r="AD146" s="130">
        <f>AC146*(1+PARAMETRES!AA$14)</f>
        <v>122.12617693356287</v>
      </c>
      <c r="AE146" s="130">
        <f>AD146*(1+PARAMETRES!AB$14)</f>
        <v>123.31522935427634</v>
      </c>
      <c r="AF146" s="130">
        <f>AE146*(1+PARAMETRES!AC$14)</f>
        <v>124.56552364126719</v>
      </c>
      <c r="AG146" s="130">
        <f>AF146*(1+PARAMETRES!AD$14)</f>
        <v>125.89161908616968</v>
      </c>
      <c r="AH146" s="130">
        <f>AG146*(1+PARAMETRES!AE$14)</f>
        <v>127.18302823166732</v>
      </c>
      <c r="AI146" s="130">
        <f>AH146*(1+PARAMETRES!AF$14)</f>
        <v>128.43890465003389</v>
      </c>
      <c r="AJ146" s="130">
        <f>AI146*(1+PARAMETRES!AG$14)</f>
        <v>129.72230804016723</v>
      </c>
      <c r="AK146" s="130">
        <f>AJ146*(1+PARAMETRES!AH$14)</f>
        <v>130.98196716685618</v>
      </c>
      <c r="AL146" s="130">
        <f>AK146*(1+PARAMETRES!AI$14)</f>
        <v>132.15109890157561</v>
      </c>
      <c r="AM146" s="130">
        <f>AL146*(1+PARAMETRES!AJ$14)</f>
        <v>133.27902634704114</v>
      </c>
      <c r="AN146" s="130">
        <f>AM146*(1+PARAMETRES!AK$14)</f>
        <v>134.39033297268239</v>
      </c>
      <c r="AO146" s="130">
        <f>AN146*(1+PARAMETRES!AL$14)</f>
        <v>135.51035655699019</v>
      </c>
      <c r="AP146" s="130">
        <f>AO146*(1+PARAMETRES!AM$14)</f>
        <v>136.66524115449016</v>
      </c>
      <c r="AQ146" s="130">
        <f>AP146*(1+PARAMETRES!AN$14)</f>
        <v>137.81375231225377</v>
      </c>
      <c r="AR146" s="130">
        <f>AQ146*(1+PARAMETRES!AO$14)</f>
        <v>138.8722010059478</v>
      </c>
      <c r="AS146" s="130">
        <f>AR146*(1+PARAMETRES!AP$14)</f>
        <v>139.96286932048923</v>
      </c>
      <c r="AT146" s="130">
        <f>AS146*(1+PARAMETRES!AQ$14)</f>
        <v>141.10034319235871</v>
      </c>
      <c r="AU146" s="130">
        <f>AT146*(1+PARAMETRES!AR$14)</f>
        <v>142.31383356675653</v>
      </c>
      <c r="AV146" s="130">
        <f>AU146*(1+PARAMETRES!AS$14)</f>
        <v>143.49149721421742</v>
      </c>
      <c r="AW146" s="130">
        <f>AV146*(1+PARAMETRES!AT$14)</f>
        <v>144.70428298687344</v>
      </c>
      <c r="AX146" s="130">
        <f>AW146*(1+PARAMETRES!AU$14)</f>
        <v>145.99657583227003</v>
      </c>
      <c r="AY146" s="130">
        <f>AX146*(1+PARAMETRES!AV$14)</f>
        <v>147.34099561709741</v>
      </c>
      <c r="AZ146" s="130">
        <f>AY146*(1+PARAMETRES!AW$14)</f>
        <v>148.76940953657228</v>
      </c>
      <c r="BA146" s="130">
        <f>AZ146*(1+PARAMETRES!AX$14)</f>
        <v>150.26821832821884</v>
      </c>
      <c r="BB146" s="130">
        <f>BA146*(1+PARAMETRES!AY$14)</f>
        <v>151.73267329137485</v>
      </c>
      <c r="BC146" s="130">
        <f>BB146*(1+PARAMETRES!AZ$14)</f>
        <v>153.2661775777425</v>
      </c>
      <c r="BD146" s="130">
        <f>BC146*(1+PARAMETRES!BA$14)</f>
        <v>154.83787741912269</v>
      </c>
      <c r="BE146" s="130">
        <f>BD146*(1+PARAMETRES!BB$14)</f>
        <v>156.46187030820533</v>
      </c>
      <c r="BF146" s="130">
        <f>BE146*(1+PARAMETRES!BC$14)</f>
        <v>158.0901577354594</v>
      </c>
      <c r="BG146" s="130">
        <f>BF146*(1+PARAMETRES!BD$14)</f>
        <v>159.70430967448848</v>
      </c>
      <c r="BH146" s="130">
        <f>BG146*(1+PARAMETRES!BE$14)</f>
        <v>161.3492568932439</v>
      </c>
      <c r="BI146" s="130">
        <f>BH146*(1+PARAMETRES!BF$14)</f>
        <v>163.02352707967054</v>
      </c>
      <c r="BJ146" s="130">
        <f>BI146*(1+PARAMETRES!BG$14)</f>
        <v>164.67678103645432</v>
      </c>
      <c r="BK146" s="130">
        <f>BJ146*(1+PARAMETRES!BH$14)</f>
        <v>166.27350330929815</v>
      </c>
      <c r="BL146" s="130">
        <f>BK146*(1+PARAMETRES!BI$14)</f>
        <v>167.79368290277247</v>
      </c>
      <c r="BM146" s="130">
        <f>BL146*(1+PARAMETRES!BJ$14)</f>
        <v>169.33475345718753</v>
      </c>
      <c r="BN146" s="130">
        <f>BM146*(1+PARAMETRES!BK$14)</f>
        <v>170.86279528647032</v>
      </c>
      <c r="BO146" s="130">
        <f>BN146*(1+PARAMETRES!BL$14)</f>
        <v>172.37734039702426</v>
      </c>
      <c r="BP146" s="130">
        <f>BO146*(1+PARAMETRES!BM$14)</f>
        <v>173.82684576854595</v>
      </c>
    </row>
    <row r="147" spans="1:72" ht="15.75" customHeight="1" x14ac:dyDescent="0.25">
      <c r="A147" s="518"/>
      <c r="C147" s="296"/>
      <c r="D147" s="296"/>
      <c r="E147" s="296"/>
      <c r="F147" s="296"/>
      <c r="G147" s="301"/>
      <c r="H147" s="301"/>
      <c r="I147" s="302"/>
      <c r="J147" s="302"/>
      <c r="K147" s="302"/>
      <c r="L147" s="302"/>
      <c r="M147" s="302"/>
      <c r="N147" s="302"/>
      <c r="O147" s="302"/>
      <c r="P147" s="302"/>
      <c r="Q147" s="302"/>
      <c r="R147" s="302"/>
      <c r="S147" s="302"/>
      <c r="T147" s="302"/>
      <c r="U147" s="302"/>
      <c r="V147" s="302"/>
      <c r="W147" s="302"/>
      <c r="X147" s="302"/>
      <c r="Y147" s="302"/>
      <c r="Z147" s="302"/>
      <c r="AA147" s="302"/>
      <c r="AB147" s="302"/>
      <c r="AC147" s="302"/>
      <c r="AD147" s="302"/>
      <c r="AE147" s="302"/>
      <c r="AF147" s="302"/>
      <c r="AG147" s="302"/>
      <c r="AH147" s="302"/>
      <c r="AI147" s="302"/>
      <c r="AJ147" s="302"/>
      <c r="AK147" s="302"/>
      <c r="AL147" s="302"/>
      <c r="AM147" s="302"/>
      <c r="AN147" s="302"/>
      <c r="AO147" s="302"/>
      <c r="AP147" s="302"/>
      <c r="AQ147" s="302"/>
      <c r="AR147" s="302"/>
      <c r="AS147" s="302"/>
      <c r="AT147" s="302"/>
      <c r="AU147" s="302"/>
      <c r="AV147" s="302"/>
      <c r="AW147" s="302"/>
      <c r="AX147" s="302"/>
      <c r="AY147" s="302"/>
      <c r="AZ147" s="302"/>
      <c r="BA147" s="302"/>
      <c r="BB147" s="302"/>
      <c r="BC147" s="302"/>
      <c r="BD147" s="302"/>
      <c r="BE147" s="302"/>
      <c r="BF147" s="302"/>
      <c r="BG147" s="302"/>
      <c r="BH147" s="302"/>
      <c r="BI147" s="302"/>
      <c r="BJ147" s="302"/>
      <c r="BK147" s="302"/>
      <c r="BL147" s="302"/>
      <c r="BM147" s="302"/>
      <c r="BN147" s="302"/>
      <c r="BO147" s="302"/>
      <c r="BP147" s="302"/>
    </row>
    <row r="148" spans="1:72" x14ac:dyDescent="0.25">
      <c r="A148" s="518"/>
      <c r="C148" s="296"/>
      <c r="D148" s="296"/>
      <c r="E148" s="296"/>
      <c r="F148" s="296"/>
      <c r="G148" s="301"/>
      <c r="H148" s="301"/>
      <c r="I148" s="302"/>
      <c r="J148" s="302"/>
      <c r="K148" s="302"/>
      <c r="L148" s="302"/>
      <c r="M148" s="302"/>
      <c r="N148" s="302"/>
      <c r="O148" s="302"/>
      <c r="P148" s="302"/>
      <c r="Q148" s="302"/>
      <c r="R148" s="302"/>
      <c r="S148" s="302"/>
      <c r="T148" s="302"/>
      <c r="U148" s="302"/>
      <c r="V148" s="302"/>
      <c r="W148" s="302"/>
      <c r="X148" s="302"/>
      <c r="Y148" s="302"/>
      <c r="Z148" s="302"/>
      <c r="AA148" s="302"/>
      <c r="AB148" s="302"/>
      <c r="AC148" s="302"/>
      <c r="AD148" s="302"/>
      <c r="AE148" s="302"/>
      <c r="AF148" s="302"/>
      <c r="AG148" s="302"/>
      <c r="AH148" s="302"/>
      <c r="AI148" s="302"/>
      <c r="AJ148" s="302"/>
      <c r="AK148" s="302"/>
      <c r="AL148" s="302"/>
      <c r="AM148" s="302"/>
      <c r="AN148" s="302"/>
      <c r="AO148" s="302"/>
      <c r="AP148" s="302"/>
      <c r="AQ148" s="302"/>
      <c r="AR148" s="302"/>
      <c r="AS148" s="302"/>
      <c r="AT148" s="302"/>
      <c r="AU148" s="302"/>
      <c r="AV148" s="302"/>
      <c r="AW148" s="302"/>
      <c r="AX148" s="302"/>
      <c r="AY148" s="302"/>
      <c r="AZ148" s="302"/>
      <c r="BA148" s="302"/>
      <c r="BB148" s="302"/>
      <c r="BC148" s="302"/>
      <c r="BD148" s="302"/>
      <c r="BE148" s="302"/>
      <c r="BF148" s="302"/>
      <c r="BG148" s="302"/>
      <c r="BH148" s="302"/>
      <c r="BI148" s="302"/>
      <c r="BJ148" s="302"/>
      <c r="BK148" s="302"/>
      <c r="BL148" s="302"/>
      <c r="BM148" s="302"/>
      <c r="BN148" s="302"/>
      <c r="BO148" s="302"/>
      <c r="BP148" s="302"/>
    </row>
    <row r="149" spans="1:72" x14ac:dyDescent="0.25">
      <c r="C149" s="296"/>
      <c r="D149" s="296"/>
      <c r="E149" s="296"/>
      <c r="F149" s="296"/>
      <c r="G149" s="301"/>
      <c r="H149" s="301"/>
      <c r="I149" s="302"/>
      <c r="J149" s="302"/>
      <c r="K149" s="302"/>
      <c r="L149" s="302"/>
      <c r="M149" s="302"/>
      <c r="N149" s="302"/>
      <c r="O149" s="302"/>
      <c r="P149" s="302"/>
      <c r="Q149" s="302"/>
      <c r="R149" s="302"/>
      <c r="S149" s="302"/>
      <c r="T149" s="302"/>
      <c r="U149" s="302"/>
      <c r="V149" s="302"/>
      <c r="W149" s="302"/>
      <c r="X149" s="302"/>
      <c r="Y149" s="302"/>
      <c r="Z149" s="302"/>
      <c r="AA149" s="302"/>
      <c r="AB149" s="302"/>
      <c r="AC149" s="302"/>
      <c r="AD149" s="302"/>
      <c r="AE149" s="302"/>
      <c r="AF149" s="302"/>
      <c r="AG149" s="302"/>
      <c r="AH149" s="302"/>
      <c r="AI149" s="302"/>
      <c r="AJ149" s="302"/>
      <c r="AK149" s="302"/>
      <c r="AL149" s="302"/>
      <c r="AM149" s="302"/>
      <c r="AN149" s="302"/>
      <c r="AO149" s="302"/>
      <c r="AP149" s="302"/>
      <c r="AQ149" s="302"/>
      <c r="AR149" s="302"/>
      <c r="AS149" s="302"/>
      <c r="AT149" s="302"/>
      <c r="AU149" s="302"/>
      <c r="AV149" s="302"/>
      <c r="AW149" s="302"/>
      <c r="AX149" s="302"/>
      <c r="AY149" s="302"/>
      <c r="AZ149" s="302"/>
      <c r="BA149" s="302"/>
      <c r="BB149" s="302"/>
      <c r="BC149" s="302"/>
      <c r="BD149" s="302"/>
      <c r="BE149" s="302"/>
      <c r="BF149" s="302"/>
      <c r="BG149" s="302"/>
      <c r="BH149" s="302"/>
      <c r="BI149" s="302"/>
      <c r="BJ149" s="302"/>
      <c r="BK149" s="302"/>
      <c r="BL149" s="302"/>
      <c r="BM149" s="302"/>
      <c r="BN149" s="302"/>
      <c r="BO149" s="302"/>
      <c r="BP149" s="302"/>
    </row>
    <row r="150" spans="1:72" ht="16.5" thickBot="1" x14ac:dyDescent="0.3"/>
    <row r="151" spans="1:72" s="193" customFormat="1" ht="15" customHeight="1" x14ac:dyDescent="0.3">
      <c r="C151" s="657" t="s">
        <v>147</v>
      </c>
      <c r="D151" s="658"/>
      <c r="E151" s="658"/>
      <c r="F151" s="658"/>
      <c r="G151" s="658"/>
      <c r="H151" s="658"/>
      <c r="I151" s="658"/>
      <c r="J151" s="659"/>
    </row>
    <row r="152" spans="1:72" s="193" customFormat="1" ht="15.75" customHeight="1" thickBot="1" x14ac:dyDescent="0.35">
      <c r="C152" s="660"/>
      <c r="D152" s="661"/>
      <c r="E152" s="661"/>
      <c r="F152" s="661"/>
      <c r="G152" s="661"/>
      <c r="H152" s="661"/>
      <c r="I152" s="661"/>
      <c r="J152" s="662"/>
    </row>
    <row r="153" spans="1:72" s="193" customFormat="1" ht="15" customHeight="1" x14ac:dyDescent="0.3">
      <c r="C153" s="651" t="s">
        <v>136</v>
      </c>
      <c r="D153" s="652"/>
      <c r="E153" s="652"/>
      <c r="F153" s="652"/>
      <c r="G153" s="652"/>
      <c r="H153" s="652"/>
      <c r="I153" s="652"/>
      <c r="J153" s="653"/>
    </row>
    <row r="154" spans="1:72" s="193" customFormat="1" ht="15" customHeight="1" thickBot="1" x14ac:dyDescent="0.35">
      <c r="C154" s="654"/>
      <c r="D154" s="655"/>
      <c r="E154" s="655"/>
      <c r="F154" s="655"/>
      <c r="G154" s="655"/>
      <c r="H154" s="655"/>
      <c r="I154" s="655"/>
      <c r="J154" s="656"/>
    </row>
    <row r="155" spans="1:72" x14ac:dyDescent="0.25">
      <c r="C155" s="663" t="s">
        <v>137</v>
      </c>
      <c r="D155" s="664"/>
      <c r="E155" s="664"/>
      <c r="F155" s="665"/>
      <c r="G155" s="664" t="s">
        <v>145</v>
      </c>
      <c r="H155" s="664"/>
      <c r="I155" s="664"/>
      <c r="J155" s="665"/>
    </row>
    <row r="156" spans="1:72" s="10" customFormat="1" ht="21" x14ac:dyDescent="0.35">
      <c r="B156" s="41"/>
      <c r="C156" s="586"/>
      <c r="D156" s="587"/>
      <c r="E156" s="135" t="s">
        <v>144</v>
      </c>
      <c r="F156" s="136" t="s">
        <v>7</v>
      </c>
      <c r="G156" s="587"/>
      <c r="H156" s="587"/>
      <c r="I156" s="135" t="s">
        <v>144</v>
      </c>
      <c r="J156" s="136" t="s">
        <v>7</v>
      </c>
      <c r="K156" s="41"/>
      <c r="L156" s="41"/>
      <c r="M156" s="41"/>
      <c r="N156" s="41"/>
      <c r="O156" s="41"/>
      <c r="P156" s="41"/>
      <c r="Q156" s="41"/>
      <c r="R156" s="41"/>
      <c r="S156" s="41"/>
      <c r="T156" s="41"/>
      <c r="U156" s="41"/>
      <c r="V156" s="41"/>
      <c r="W156" s="41"/>
      <c r="X156" s="41"/>
      <c r="Y156" s="41"/>
      <c r="Z156" s="41"/>
      <c r="AA156" s="41"/>
      <c r="AB156" s="41"/>
      <c r="AC156" s="41"/>
      <c r="AD156" s="41"/>
      <c r="AE156" s="41"/>
      <c r="AF156" s="41"/>
      <c r="AG156" s="41"/>
      <c r="AH156" s="41"/>
      <c r="AI156" s="41"/>
      <c r="AJ156" s="41"/>
      <c r="AK156" s="41"/>
      <c r="AL156" s="41"/>
      <c r="AM156" s="41"/>
      <c r="AN156" s="41"/>
      <c r="AO156" s="41"/>
      <c r="AP156" s="41"/>
      <c r="AQ156" s="41"/>
      <c r="AR156" s="41"/>
      <c r="AS156" s="41"/>
      <c r="AT156" s="41"/>
      <c r="AU156" s="41"/>
      <c r="AV156" s="41"/>
      <c r="AW156" s="41"/>
      <c r="AX156" s="41"/>
      <c r="AY156" s="41"/>
      <c r="AZ156" s="41"/>
      <c r="BA156" s="41"/>
      <c r="BB156" s="41"/>
      <c r="BC156" s="41"/>
      <c r="BD156" s="41"/>
      <c r="BE156" s="41"/>
      <c r="BF156" s="41"/>
      <c r="BG156" s="41"/>
      <c r="BH156" s="41"/>
      <c r="BI156" s="41"/>
      <c r="BJ156" s="41"/>
      <c r="BK156" s="41"/>
      <c r="BL156" s="41"/>
      <c r="BM156" s="41"/>
      <c r="BN156" s="41"/>
      <c r="BO156" s="41"/>
      <c r="BP156" s="41"/>
      <c r="BQ156" s="41"/>
      <c r="BR156" s="41"/>
      <c r="BS156" s="41"/>
      <c r="BT156" s="41"/>
    </row>
    <row r="157" spans="1:72" x14ac:dyDescent="0.25">
      <c r="C157" s="586" t="s">
        <v>138</v>
      </c>
      <c r="D157" s="587"/>
      <c r="E157" s="11">
        <v>6</v>
      </c>
      <c r="F157" s="339">
        <v>0.02</v>
      </c>
      <c r="G157" s="587" t="s">
        <v>146</v>
      </c>
      <c r="H157" s="587"/>
      <c r="I157" s="11">
        <v>6.6</v>
      </c>
      <c r="J157" s="342">
        <v>0.05</v>
      </c>
    </row>
    <row r="158" spans="1:72" x14ac:dyDescent="0.25">
      <c r="C158" s="588" t="s">
        <v>139</v>
      </c>
      <c r="D158" s="589"/>
      <c r="E158" s="137">
        <v>21.3</v>
      </c>
      <c r="F158" s="340">
        <v>7.0000000000000007E-2</v>
      </c>
      <c r="G158" s="589" t="s">
        <v>139</v>
      </c>
      <c r="H158" s="589"/>
      <c r="I158" s="137">
        <v>15</v>
      </c>
      <c r="J158" s="343">
        <v>0.12</v>
      </c>
    </row>
    <row r="159" spans="1:72" x14ac:dyDescent="0.25">
      <c r="C159" s="586" t="s">
        <v>140</v>
      </c>
      <c r="D159" s="587"/>
      <c r="E159" s="11">
        <v>43.9</v>
      </c>
      <c r="F159" s="339">
        <v>0.15</v>
      </c>
      <c r="G159" s="587" t="s">
        <v>140</v>
      </c>
      <c r="H159" s="587"/>
      <c r="I159" s="11">
        <v>28.5</v>
      </c>
      <c r="J159" s="342">
        <v>0.23</v>
      </c>
    </row>
    <row r="160" spans="1:72" x14ac:dyDescent="0.25">
      <c r="C160" s="588" t="s">
        <v>141</v>
      </c>
      <c r="D160" s="589"/>
      <c r="E160" s="137">
        <v>81.2</v>
      </c>
      <c r="F160" s="340">
        <v>0.27</v>
      </c>
      <c r="G160" s="589" t="s">
        <v>141</v>
      </c>
      <c r="H160" s="589"/>
      <c r="I160" s="137">
        <v>30.5</v>
      </c>
      <c r="J160" s="343">
        <v>0.25</v>
      </c>
    </row>
    <row r="161" spans="3:72" x14ac:dyDescent="0.25">
      <c r="C161" s="586" t="s">
        <v>142</v>
      </c>
      <c r="D161" s="587"/>
      <c r="E161" s="11">
        <v>145.80000000000001</v>
      </c>
      <c r="F161" s="339">
        <v>0.49</v>
      </c>
      <c r="G161" s="587" t="s">
        <v>142</v>
      </c>
      <c r="H161" s="587"/>
      <c r="I161" s="11">
        <v>40.9</v>
      </c>
      <c r="J161" s="342">
        <v>0.34</v>
      </c>
    </row>
    <row r="162" spans="3:72" ht="16.5" thickBot="1" x14ac:dyDescent="0.3">
      <c r="C162" s="590" t="s">
        <v>143</v>
      </c>
      <c r="D162" s="591"/>
      <c r="E162" s="138">
        <v>298.2</v>
      </c>
      <c r="F162" s="341">
        <v>1</v>
      </c>
      <c r="G162" s="591" t="s">
        <v>143</v>
      </c>
      <c r="H162" s="591"/>
      <c r="I162" s="138">
        <v>121.5</v>
      </c>
      <c r="J162" s="344">
        <v>1</v>
      </c>
    </row>
    <row r="164" spans="3:72" ht="16.5" thickBot="1" x14ac:dyDescent="0.3"/>
    <row r="165" spans="3:72" s="193" customFormat="1" ht="36.75" customHeight="1" thickBot="1" x14ac:dyDescent="0.35">
      <c r="C165" s="648" t="s">
        <v>242</v>
      </c>
      <c r="D165" s="649"/>
      <c r="E165" s="649"/>
      <c r="F165" s="649"/>
      <c r="G165" s="649"/>
      <c r="H165" s="650"/>
    </row>
    <row r="166" spans="3:72" s="193" customFormat="1" ht="24.95" customHeight="1" thickBot="1" x14ac:dyDescent="0.35">
      <c r="C166" s="581" t="s">
        <v>159</v>
      </c>
      <c r="D166" s="582"/>
      <c r="E166" s="582"/>
      <c r="F166" s="582"/>
      <c r="G166" s="582"/>
      <c r="H166" s="583"/>
      <c r="BM166" s="213"/>
      <c r="BN166" s="213"/>
      <c r="BO166" s="213"/>
      <c r="BP166" s="213"/>
      <c r="BQ166" s="213"/>
    </row>
    <row r="167" spans="3:72" s="41" customFormat="1" ht="24.95" customHeight="1" thickBot="1" x14ac:dyDescent="0.3">
      <c r="C167" s="569" t="s">
        <v>51</v>
      </c>
      <c r="D167" s="570"/>
      <c r="E167" s="570"/>
      <c r="F167" s="570"/>
      <c r="G167" s="570"/>
      <c r="H167" s="571"/>
      <c r="I167" s="70"/>
      <c r="J167" s="71"/>
      <c r="K167" s="71"/>
      <c r="L167" s="71"/>
      <c r="M167" s="71"/>
      <c r="N167" s="71"/>
      <c r="O167" s="71"/>
      <c r="P167" s="71"/>
      <c r="Q167" s="71"/>
      <c r="R167" s="71"/>
      <c r="S167" s="71"/>
      <c r="T167" s="71"/>
      <c r="U167" s="71"/>
      <c r="V167" s="71"/>
      <c r="W167" s="71"/>
      <c r="X167" s="71"/>
      <c r="Y167" s="71"/>
      <c r="Z167" s="71"/>
      <c r="AA167" s="71"/>
      <c r="AB167" s="71"/>
      <c r="AC167" s="71"/>
      <c r="AD167" s="71"/>
      <c r="AE167" s="71"/>
      <c r="AF167" s="71"/>
      <c r="AG167" s="71"/>
      <c r="AH167" s="71"/>
      <c r="AI167" s="71"/>
      <c r="AJ167" s="71"/>
      <c r="AK167" s="71"/>
      <c r="AL167" s="71"/>
      <c r="AM167" s="71"/>
      <c r="AN167" s="71"/>
      <c r="AO167" s="71"/>
      <c r="AP167" s="71"/>
      <c r="AQ167" s="71"/>
      <c r="AR167" s="71"/>
      <c r="AS167" s="71"/>
      <c r="AT167" s="71"/>
      <c r="AU167" s="71"/>
      <c r="AV167" s="71"/>
      <c r="AW167" s="71"/>
      <c r="AX167" s="71"/>
      <c r="AY167" s="71"/>
      <c r="AZ167" s="71"/>
      <c r="BA167" s="71"/>
      <c r="BB167" s="71"/>
      <c r="BC167" s="71"/>
      <c r="BD167" s="71"/>
      <c r="BE167" s="71"/>
      <c r="BF167" s="71"/>
      <c r="BG167" s="71"/>
      <c r="BH167" s="71"/>
      <c r="BI167" s="71"/>
      <c r="BJ167" s="71"/>
      <c r="BK167" s="71"/>
      <c r="BL167" s="71"/>
      <c r="BM167" s="126"/>
      <c r="BN167" s="126"/>
      <c r="BO167" s="126"/>
      <c r="BP167" s="126"/>
      <c r="BQ167" s="126"/>
    </row>
    <row r="168" spans="3:72" ht="16.5" thickBot="1" x14ac:dyDescent="0.3">
      <c r="C168" s="161"/>
      <c r="D168" s="73">
        <v>2010</v>
      </c>
      <c r="E168" s="74">
        <v>2011</v>
      </c>
      <c r="F168" s="6">
        <v>2012</v>
      </c>
      <c r="G168" s="6">
        <v>2013</v>
      </c>
      <c r="H168" s="6">
        <v>2014</v>
      </c>
      <c r="I168" s="6">
        <v>2015</v>
      </c>
      <c r="J168" s="6">
        <v>2016</v>
      </c>
      <c r="K168" s="6">
        <v>2017</v>
      </c>
      <c r="L168" s="6">
        <v>2018</v>
      </c>
      <c r="M168" s="6">
        <v>2019</v>
      </c>
      <c r="N168" s="6">
        <v>2020</v>
      </c>
      <c r="O168" s="6">
        <v>2021</v>
      </c>
      <c r="P168" s="6">
        <v>2022</v>
      </c>
      <c r="Q168" s="6">
        <v>2023</v>
      </c>
      <c r="R168" s="6">
        <v>2024</v>
      </c>
      <c r="S168" s="6">
        <v>2025</v>
      </c>
      <c r="T168" s="6">
        <v>2026</v>
      </c>
      <c r="U168" s="6">
        <v>2027</v>
      </c>
      <c r="V168" s="6">
        <v>2028</v>
      </c>
      <c r="W168" s="6">
        <v>2029</v>
      </c>
      <c r="X168" s="6">
        <v>2030</v>
      </c>
      <c r="Y168" s="6">
        <v>2031</v>
      </c>
      <c r="Z168" s="6">
        <v>2032</v>
      </c>
      <c r="AA168" s="6">
        <v>2033</v>
      </c>
      <c r="AB168" s="6">
        <v>2034</v>
      </c>
      <c r="AC168" s="6">
        <v>2035</v>
      </c>
      <c r="AD168" s="6">
        <v>2036</v>
      </c>
      <c r="AE168" s="6">
        <v>2037</v>
      </c>
      <c r="AF168" s="6">
        <v>2038</v>
      </c>
      <c r="AG168" s="6">
        <v>2039</v>
      </c>
      <c r="AH168" s="6">
        <v>2040</v>
      </c>
      <c r="AI168" s="6">
        <v>2041</v>
      </c>
      <c r="AJ168" s="6">
        <v>2042</v>
      </c>
      <c r="AK168" s="6">
        <v>2043</v>
      </c>
      <c r="AL168" s="6">
        <v>2044</v>
      </c>
      <c r="AM168" s="6">
        <v>2045</v>
      </c>
      <c r="AN168" s="6">
        <v>2046</v>
      </c>
      <c r="AO168" s="6">
        <v>2047</v>
      </c>
      <c r="AP168" s="6">
        <v>2048</v>
      </c>
      <c r="AQ168" s="6">
        <v>2049</v>
      </c>
      <c r="AR168" s="6">
        <v>2050</v>
      </c>
      <c r="AS168" s="6">
        <v>2051</v>
      </c>
      <c r="AT168" s="6">
        <v>2052</v>
      </c>
      <c r="AU168" s="6">
        <v>2053</v>
      </c>
      <c r="AV168" s="6">
        <v>2054</v>
      </c>
      <c r="AW168" s="6">
        <v>2055</v>
      </c>
      <c r="AX168" s="6">
        <v>2056</v>
      </c>
      <c r="AY168" s="6">
        <v>2057</v>
      </c>
      <c r="AZ168" s="6">
        <v>2058</v>
      </c>
      <c r="BA168" s="6">
        <v>2059</v>
      </c>
      <c r="BB168" s="6">
        <v>2060</v>
      </c>
      <c r="BC168" s="6">
        <v>2061</v>
      </c>
      <c r="BD168" s="6">
        <v>2062</v>
      </c>
      <c r="BE168" s="6">
        <v>2063</v>
      </c>
      <c r="BF168" s="6">
        <v>2064</v>
      </c>
      <c r="BG168" s="6">
        <v>2065</v>
      </c>
      <c r="BH168" s="6">
        <v>2066</v>
      </c>
      <c r="BI168" s="6">
        <v>2067</v>
      </c>
      <c r="BJ168" s="6">
        <v>2068</v>
      </c>
      <c r="BK168" s="6">
        <v>2069</v>
      </c>
      <c r="BL168" s="7">
        <v>2070</v>
      </c>
      <c r="BM168" s="126"/>
      <c r="BN168" s="126"/>
      <c r="BO168" s="126"/>
      <c r="BP168" s="126"/>
      <c r="BQ168" s="126"/>
    </row>
    <row r="169" spans="3:72" x14ac:dyDescent="0.25">
      <c r="C169" s="129" t="s">
        <v>148</v>
      </c>
      <c r="D169" s="77">
        <f>32.3*Transf2010</f>
        <v>33.814019409154305</v>
      </c>
      <c r="E169" s="225">
        <f>D169*(1+PARAMETRES!F$14)</f>
        <v>34.384913588065189</v>
      </c>
      <c r="F169" s="142">
        <f>E169*(1+PARAMETRES!G$14)</f>
        <v>34.329841503297722</v>
      </c>
      <c r="G169" s="142">
        <f>F169*(1+PARAMETRES!H$14)</f>
        <v>34.35732309758319</v>
      </c>
      <c r="H169" s="142">
        <f>G169*(1+PARAMETRES!I$14)</f>
        <v>34.503848790771258</v>
      </c>
      <c r="I169" s="142">
        <f>H169*(1+PARAMETRES!J$14)</f>
        <v>34.73468802176501</v>
      </c>
      <c r="J169" s="142">
        <f>I169*(1+PARAMETRES!K$14)</f>
        <v>35.020198580119185</v>
      </c>
      <c r="K169" s="142">
        <f>J169*(1+PARAMETRES!L$14)</f>
        <v>35.730468269828499</v>
      </c>
      <c r="L169" s="142">
        <f>K169*(1+PARAMETRES!M$14)</f>
        <v>36.278612678391852</v>
      </c>
      <c r="M169" s="142">
        <f>L169*(1+PARAMETRES!N$14)</f>
        <v>36.863607566589224</v>
      </c>
      <c r="N169" s="142">
        <f>M169*(1+PARAMETRES!O$14)</f>
        <v>33.921609999154931</v>
      </c>
      <c r="O169" s="142">
        <f>N169*(1+PARAMETRES!P$14)</f>
        <v>36.169399159633201</v>
      </c>
      <c r="P169" s="142">
        <f>O169*(1+PARAMETRES!Q$14)</f>
        <v>37.025137950607416</v>
      </c>
      <c r="Q169" s="142">
        <f>P169*(1+PARAMETRES!R$14)</f>
        <v>37.463585108361606</v>
      </c>
      <c r="R169" s="142">
        <f>Q169*(1+PARAMETRES!S$14)</f>
        <v>37.977311820619697</v>
      </c>
      <c r="S169" s="142">
        <f>R169*(1+PARAMETRES!T$14)</f>
        <v>38.54899913610523</v>
      </c>
      <c r="T169" s="142">
        <f>S169*(1+PARAMETRES!U$14)</f>
        <v>39.13449033123176</v>
      </c>
      <c r="U169" s="142">
        <f>T169*(1+PARAMETRES!V$14)</f>
        <v>39.772783134933952</v>
      </c>
      <c r="V169" s="142">
        <f>U169*(1+PARAMETRES!W$14)</f>
        <v>39.965458257676318</v>
      </c>
      <c r="W169" s="142">
        <f>V169*(1+PARAMETRES!X$14)</f>
        <v>40.15924900337658</v>
      </c>
      <c r="X169" s="142">
        <f>W169*(1+PARAMETRES!Y$14)</f>
        <v>40.373990245096053</v>
      </c>
      <c r="Y169" s="142">
        <f>X169*(1+PARAMETRES!Z$14)</f>
        <v>40.605893888921862</v>
      </c>
      <c r="Z169" s="142">
        <f>Y169*(1+PARAMETRES!AA$14)</f>
        <v>40.830923454653558</v>
      </c>
      <c r="AA169" s="142">
        <f>Z169*(1+PARAMETRES!AB$14)</f>
        <v>41.228464011418332</v>
      </c>
      <c r="AB169" s="142">
        <f>AA169*(1+PARAMETRES!AC$14)</f>
        <v>41.646479801396637</v>
      </c>
      <c r="AC169" s="142">
        <f>AB169*(1+PARAMETRES!AD$14)</f>
        <v>42.089838489631298</v>
      </c>
      <c r="AD169" s="142">
        <f>AC169*(1+PARAMETRES!AE$14)</f>
        <v>42.521600371419659</v>
      </c>
      <c r="AE169" s="142">
        <f>AD169*(1+PARAMETRES!AF$14)</f>
        <v>42.941482457262119</v>
      </c>
      <c r="AF169" s="142">
        <f>AE169*(1+PARAMETRES!AG$14)</f>
        <v>43.370567743477906</v>
      </c>
      <c r="AG169" s="142">
        <f>AF169*(1+PARAMETRES!AH$14)</f>
        <v>43.79171451702156</v>
      </c>
      <c r="AH169" s="142">
        <f>AG169*(1+PARAMETRES!AI$14)</f>
        <v>44.182594912751171</v>
      </c>
      <c r="AI169" s="142">
        <f>AH169*(1+PARAMETRES!AJ$14)</f>
        <v>44.559699316938485</v>
      </c>
      <c r="AJ169" s="142">
        <f>AI169*(1+PARAMETRES!AK$14)</f>
        <v>44.931246817282265</v>
      </c>
      <c r="AK169" s="142">
        <f>AJ169*(1+PARAMETRES!AL$14)</f>
        <v>45.305708692586492</v>
      </c>
      <c r="AL169" s="142">
        <f>AK169*(1+PARAMETRES!AM$14)</f>
        <v>45.691825787082394</v>
      </c>
      <c r="AM169" s="142">
        <f>AL169*(1+PARAMETRES!AN$14)</f>
        <v>46.075812024488087</v>
      </c>
      <c r="AN169" s="142">
        <f>AM169*(1+PARAMETRES!AO$14)</f>
        <v>46.429687325246981</v>
      </c>
      <c r="AO169" s="142">
        <f>AN169*(1+PARAMETRES!AP$14)</f>
        <v>46.794334738140975</v>
      </c>
      <c r="AP169" s="142">
        <f>AO169*(1+PARAMETRES!AQ$14)</f>
        <v>47.174630836488802</v>
      </c>
      <c r="AQ169" s="142">
        <f>AP169*(1+PARAMETRES!AR$14)</f>
        <v>47.58034183010281</v>
      </c>
      <c r="AR169" s="142">
        <f>AQ169*(1+PARAMETRES!AS$14)</f>
        <v>47.974074733663379</v>
      </c>
      <c r="AS169" s="142">
        <f>AR169*(1+PARAMETRES!AT$14)</f>
        <v>48.379550155015096</v>
      </c>
      <c r="AT169" s="142">
        <f>AS169*(1+PARAMETRES!AU$14)</f>
        <v>48.811607487654676</v>
      </c>
      <c r="AU169" s="142">
        <f>AT169*(1+PARAMETRES!AV$14)</f>
        <v>49.261092624285716</v>
      </c>
      <c r="AV169" s="142">
        <f>AU169*(1+PARAMETRES!AW$14)</f>
        <v>49.738659849200722</v>
      </c>
      <c r="AW169" s="142">
        <f>AV169*(1+PARAMETRES!AX$14)</f>
        <v>50.239762467668619</v>
      </c>
      <c r="AX169" s="142">
        <f>AW169*(1+PARAMETRES!AY$14)</f>
        <v>50.729379435994254</v>
      </c>
      <c r="AY169" s="142">
        <f>AX169*(1+PARAMETRES!AZ$14)</f>
        <v>51.242081935214564</v>
      </c>
      <c r="AZ169" s="142">
        <f>AY169*(1+PARAMETRES!BA$14)</f>
        <v>51.767554504064371</v>
      </c>
      <c r="BA169" s="142">
        <f>AZ169*(1+PARAMETRES!BB$14)</f>
        <v>52.31051041253523</v>
      </c>
      <c r="BB169" s="142">
        <f>BA169*(1+PARAMETRES!BC$14)</f>
        <v>52.854902130787032</v>
      </c>
      <c r="BC169" s="142">
        <f>BB169*(1+PARAMETRES!BD$14)</f>
        <v>53.394567875851095</v>
      </c>
      <c r="BD169" s="142">
        <f>BC169*(1+PARAMETRES!BE$14)</f>
        <v>53.944529527499995</v>
      </c>
      <c r="BE169" s="142">
        <f>BD169*(1+PARAMETRES!BF$14)</f>
        <v>54.50429484187304</v>
      </c>
      <c r="BF169" s="142">
        <f>BE169*(1+PARAMETRES!BG$14)</f>
        <v>55.057033717808409</v>
      </c>
      <c r="BG169" s="142">
        <f>BF169*(1+PARAMETRES!BH$14)</f>
        <v>55.590872134254489</v>
      </c>
      <c r="BH169" s="142">
        <f>BG169*(1+PARAMETRES!BI$14)</f>
        <v>56.099119736668534</v>
      </c>
      <c r="BI169" s="142">
        <f>BH169*(1+PARAMETRES!BJ$14)</f>
        <v>56.61435189594404</v>
      </c>
      <c r="BJ169" s="142">
        <f>BI169*(1+PARAMETRES!BK$14)</f>
        <v>57.125228110474978</v>
      </c>
      <c r="BK169" s="142">
        <f>BJ169*(1+PARAMETRES!BL$14)</f>
        <v>57.631591914127725</v>
      </c>
      <c r="BL169" s="143">
        <f>BK169*(1+PARAMETRES!BM$14)</f>
        <v>58.11621072688159</v>
      </c>
      <c r="BM169" s="140"/>
      <c r="BN169" s="140"/>
      <c r="BO169" s="140"/>
      <c r="BP169" s="140"/>
      <c r="BQ169" s="140"/>
    </row>
    <row r="170" spans="3:72" x14ac:dyDescent="0.25">
      <c r="C170" s="129" t="s">
        <v>149</v>
      </c>
      <c r="D170" s="77">
        <f>18.8*Transf2010</f>
        <v>19.681224919260092</v>
      </c>
      <c r="E170" s="226">
        <f>D170*(1+PARAMETRES!F$14)</f>
        <v>20.013510076025558</v>
      </c>
      <c r="F170" s="144">
        <f>E170*(1+PARAMETRES!G$14)</f>
        <v>19.981455735665548</v>
      </c>
      <c r="G170" s="144">
        <f>F170*(1+PARAMETRES!H$14)</f>
        <v>19.997451214692383</v>
      </c>
      <c r="H170" s="144">
        <f>G170*(1+PARAMETRES!I$14)</f>
        <v>20.082735519086679</v>
      </c>
      <c r="I170" s="144">
        <f>H170*(1+PARAMETRES!J$14)</f>
        <v>20.217093956940626</v>
      </c>
      <c r="J170" s="144">
        <f>I170*(1+PARAMETRES!K$14)</f>
        <v>20.383273476973397</v>
      </c>
      <c r="K170" s="144">
        <f>J170*(1+PARAMETRES!L$14)</f>
        <v>20.79668122206736</v>
      </c>
      <c r="L170" s="144">
        <f>K170*(1+PARAMETRES!M$14)</f>
        <v>21.115725026432408</v>
      </c>
      <c r="M170" s="144">
        <f>L170*(1+PARAMETRES!N$14)</f>
        <v>21.456217407178865</v>
      </c>
      <c r="N170" s="144">
        <f>M170*(1+PARAMETRES!O$14)</f>
        <v>19.74384730600968</v>
      </c>
      <c r="O170" s="144">
        <f>N170*(1+PARAMETRES!P$14)</f>
        <v>21.052158024801987</v>
      </c>
      <c r="P170" s="144">
        <f>O170*(1+PARAMETRES!Q$14)</f>
        <v>21.550235091994409</v>
      </c>
      <c r="Q170" s="144">
        <f>P170*(1+PARAMETRES!R$14)</f>
        <v>21.80543034170892</v>
      </c>
      <c r="R170" s="144">
        <f>Q170*(1+PARAMETRES!S$14)</f>
        <v>22.104441555035613</v>
      </c>
      <c r="S170" s="144">
        <f>R170*(1+PARAMETRES!T$14)</f>
        <v>22.437188351664965</v>
      </c>
      <c r="T170" s="144">
        <f>S170*(1+PARAMETRES!U$14)</f>
        <v>22.777969604555945</v>
      </c>
      <c r="U170" s="144">
        <f>T170*(1+PARAMETRES!V$14)</f>
        <v>23.149483682252576</v>
      </c>
      <c r="V170" s="144">
        <f>U170*(1+PARAMETRES!W$14)</f>
        <v>23.261628954932345</v>
      </c>
      <c r="W170" s="144">
        <f>V170*(1+PARAMETRES!X$14)</f>
        <v>23.374423568528783</v>
      </c>
      <c r="X170" s="144">
        <f>W170*(1+PARAMETRES!Y$14)</f>
        <v>23.499412278879436</v>
      </c>
      <c r="Y170" s="144">
        <f>X170*(1+PARAMETRES!Z$14)</f>
        <v>23.634390251137184</v>
      </c>
      <c r="Z170" s="144">
        <f>Y170*(1+PARAMETRES!AA$14)</f>
        <v>23.765367211996502</v>
      </c>
      <c r="AA170" s="144">
        <f>Z170*(1+PARAMETRES!AB$14)</f>
        <v>23.996753046893645</v>
      </c>
      <c r="AB170" s="144">
        <f>AA170*(1+PARAMETRES!AC$14)</f>
        <v>24.240056354992475</v>
      </c>
      <c r="AC170" s="144">
        <f>AB170*(1+PARAMETRES!AD$14)</f>
        <v>24.498110328330299</v>
      </c>
      <c r="AD170" s="144">
        <f>AC170*(1+PARAMETRES!AE$14)</f>
        <v>24.749414457668419</v>
      </c>
      <c r="AE170" s="144">
        <f>AD170*(1+PARAMETRES!AF$14)</f>
        <v>24.993804030852264</v>
      </c>
      <c r="AF170" s="144">
        <f>AE170*(1+PARAMETRES!AG$14)</f>
        <v>25.243550265553711</v>
      </c>
      <c r="AG170" s="144">
        <f>AF170*(1+PARAMETRES!AH$14)</f>
        <v>25.48867594179584</v>
      </c>
      <c r="AH170" s="144">
        <f>AG170*(1+PARAMETRES!AI$14)</f>
        <v>25.716185274294808</v>
      </c>
      <c r="AI170" s="144">
        <f>AH170*(1+PARAMETRES!AJ$14)</f>
        <v>25.935676382614361</v>
      </c>
      <c r="AJ170" s="144">
        <f>AI170*(1+PARAMETRES!AK$14)</f>
        <v>26.151933132040462</v>
      </c>
      <c r="AK170" s="144">
        <f>AJ170*(1+PARAMETRES!AL$14)</f>
        <v>26.369886174013203</v>
      </c>
      <c r="AL170" s="144">
        <f>AK170*(1+PARAMETRES!AM$14)</f>
        <v>26.594623058735277</v>
      </c>
      <c r="AM170" s="144">
        <f>AL170*(1+PARAMETRES!AN$14)</f>
        <v>26.818119692271718</v>
      </c>
      <c r="AN170" s="144">
        <f>AM170*(1+PARAMETRES!AO$14)</f>
        <v>27.024090455561726</v>
      </c>
      <c r="AO170" s="144">
        <f>AN170*(1+PARAMETRES!AP$14)</f>
        <v>27.236331055017054</v>
      </c>
      <c r="AP170" s="144">
        <f>AO170*(1+PARAMETRES!AQ$14)</f>
        <v>27.457679867677708</v>
      </c>
      <c r="AQ170" s="144">
        <f>AP170*(1+PARAMETRES!AR$14)</f>
        <v>27.69382125095769</v>
      </c>
      <c r="AR170" s="144">
        <f>AQ170*(1+PARAMETRES!AS$14)</f>
        <v>27.922990866652388</v>
      </c>
      <c r="AS170" s="144">
        <f>AR170*(1+PARAMETRES!AT$14)</f>
        <v>28.158995136665151</v>
      </c>
      <c r="AT170" s="144">
        <f>AS170*(1+PARAMETRES!AU$14)</f>
        <v>28.410471231204596</v>
      </c>
      <c r="AU170" s="144">
        <f>AT170*(1+PARAMETRES!AV$14)</f>
        <v>28.672091063051763</v>
      </c>
      <c r="AV170" s="144">
        <f>AU170*(1+PARAMETRES!AW$14)</f>
        <v>28.950055887460497</v>
      </c>
      <c r="AW170" s="144">
        <f>AV170*(1+PARAMETRES!AX$14)</f>
        <v>29.24171933102695</v>
      </c>
      <c r="AX170" s="144">
        <f>AW170*(1+PARAMETRES!AY$14)</f>
        <v>29.526697628380568</v>
      </c>
      <c r="AY170" s="144">
        <f>AX170*(1+PARAMETRES!AZ$14)</f>
        <v>29.825112705326138</v>
      </c>
      <c r="AZ170" s="144">
        <f>AY170*(1+PARAMETRES!BA$14)</f>
        <v>30.130960516297542</v>
      </c>
      <c r="BA170" s="144">
        <f>AZ170*(1+PARAMETRES!BB$14)</f>
        <v>30.44698438872021</v>
      </c>
      <c r="BB170" s="144">
        <f>BA170*(1+PARAMETRES!BC$14)</f>
        <v>30.763843964668627</v>
      </c>
      <c r="BC170" s="144">
        <f>BB170*(1+PARAMETRES!BD$14)</f>
        <v>31.077952819380837</v>
      </c>
      <c r="BD170" s="144">
        <f>BC170*(1+PARAMETRES!BE$14)</f>
        <v>31.398054337987627</v>
      </c>
      <c r="BE170" s="144">
        <f>BD170*(1+PARAMETRES!BF$14)</f>
        <v>31.72386201322643</v>
      </c>
      <c r="BF170" s="144">
        <f>BE170*(1+PARAMETRES!BG$14)</f>
        <v>32.045579996742994</v>
      </c>
      <c r="BG170" s="144">
        <f>BF170*(1+PARAMETRES!BH$14)</f>
        <v>32.356297093621826</v>
      </c>
      <c r="BH170" s="144">
        <f>BG170*(1+PARAMETRES!BI$14)</f>
        <v>32.652119227534641</v>
      </c>
      <c r="BI170" s="144">
        <f>BH170*(1+PARAMETRES!BJ$14)</f>
        <v>32.952006676277044</v>
      </c>
      <c r="BJ170" s="144">
        <f>BI170*(1+PARAMETRES!BK$14)</f>
        <v>33.249358776375544</v>
      </c>
      <c r="BK170" s="144">
        <f>BJ170*(1+PARAMETRES!BL$14)</f>
        <v>33.544084457758565</v>
      </c>
      <c r="BL170" s="145">
        <f>BK170*(1+PARAMETRES!BM$14)</f>
        <v>33.82615361193109</v>
      </c>
      <c r="BM170" s="140"/>
      <c r="BN170" s="140"/>
      <c r="BO170" s="140"/>
      <c r="BP170" s="140"/>
      <c r="BQ170" s="140"/>
    </row>
    <row r="171" spans="3:72" x14ac:dyDescent="0.25">
      <c r="C171" s="129" t="s">
        <v>150</v>
      </c>
      <c r="D171" s="77">
        <f>11.6*Transf2010</f>
        <v>12.143734524649844</v>
      </c>
      <c r="E171" s="226">
        <f>D171*(1+PARAMETRES!F$14)</f>
        <v>12.348761536271089</v>
      </c>
      <c r="F171" s="144">
        <f>E171*(1+PARAMETRES!G$14)</f>
        <v>12.328983326261721</v>
      </c>
      <c r="G171" s="144">
        <f>F171*(1+PARAMETRES!H$14)</f>
        <v>12.33885287715062</v>
      </c>
      <c r="H171" s="144">
        <f>G171*(1+PARAMETRES!I$14)</f>
        <v>12.391475107521568</v>
      </c>
      <c r="I171" s="144">
        <f>H171*(1+PARAMETRES!J$14)</f>
        <v>12.474377122367621</v>
      </c>
      <c r="J171" s="144">
        <f>I171*(1+PARAMETRES!K$14)</f>
        <v>12.57691342196231</v>
      </c>
      <c r="K171" s="144">
        <f>J171*(1+PARAMETRES!L$14)</f>
        <v>12.831994796594756</v>
      </c>
      <c r="L171" s="144">
        <f>K171*(1+PARAMETRES!M$14)</f>
        <v>13.028851612054041</v>
      </c>
      <c r="M171" s="144">
        <f>L171*(1+PARAMETRES!N$14)</f>
        <v>13.238942655493345</v>
      </c>
      <c r="N171" s="144">
        <f>M171*(1+PARAMETRES!O$14)</f>
        <v>12.182373869665549</v>
      </c>
      <c r="O171" s="144">
        <f>N171*(1+PARAMETRES!P$14)</f>
        <v>12.989629419558673</v>
      </c>
      <c r="P171" s="144">
        <f>O171*(1+PARAMETRES!Q$14)</f>
        <v>13.296953567400806</v>
      </c>
      <c r="Q171" s="144">
        <f>P171*(1+PARAMETRES!R$14)</f>
        <v>13.454414466160824</v>
      </c>
      <c r="R171" s="144">
        <f>Q171*(1+PARAMETRES!S$14)</f>
        <v>13.638910746724102</v>
      </c>
      <c r="S171" s="144">
        <f>R171*(1+PARAMETRES!T$14)</f>
        <v>13.844222599963489</v>
      </c>
      <c r="T171" s="144">
        <f>S171*(1+PARAMETRES!U$14)</f>
        <v>14.054491883662179</v>
      </c>
      <c r="U171" s="144">
        <f>T171*(1+PARAMETRES!V$14)</f>
        <v>14.283723974155844</v>
      </c>
      <c r="V171" s="144">
        <f>U171*(1+PARAMETRES!W$14)</f>
        <v>14.352919993468893</v>
      </c>
      <c r="W171" s="144">
        <f>V171*(1+PARAMETRES!X$14)</f>
        <v>14.42251666994329</v>
      </c>
      <c r="X171" s="144">
        <f>W171*(1+PARAMETRES!Y$14)</f>
        <v>14.499637363563904</v>
      </c>
      <c r="Y171" s="144">
        <f>X171*(1+PARAMETRES!Z$14)</f>
        <v>14.582921644318684</v>
      </c>
      <c r="Z171" s="144">
        <f>Y171*(1+PARAMETRES!AA$14)</f>
        <v>14.663737215912731</v>
      </c>
      <c r="AA171" s="144">
        <f>Z171*(1+PARAMETRES!AB$14)</f>
        <v>14.806507199147138</v>
      </c>
      <c r="AB171" s="144">
        <f>AA171*(1+PARAMETRES!AC$14)</f>
        <v>14.956630516910245</v>
      </c>
      <c r="AC171" s="144">
        <f>AB171*(1+PARAMETRES!AD$14)</f>
        <v>15.115855308969753</v>
      </c>
      <c r="AD171" s="144">
        <f>AC171*(1+PARAMETRES!AE$14)</f>
        <v>15.27091530366774</v>
      </c>
      <c r="AE171" s="144">
        <f>AD171*(1+PARAMETRES!AF$14)</f>
        <v>15.421708870100325</v>
      </c>
      <c r="AF171" s="144">
        <f>AE171*(1+PARAMETRES!AG$14)</f>
        <v>15.575807610660794</v>
      </c>
      <c r="AG171" s="144">
        <f>AF171*(1+PARAMETRES!AH$14)</f>
        <v>15.727055368342107</v>
      </c>
      <c r="AH171" s="144">
        <f>AG171*(1+PARAMETRES!AI$14)</f>
        <v>15.867433467118067</v>
      </c>
      <c r="AI171" s="144">
        <f>AH171*(1+PARAMETRES!AJ$14)</f>
        <v>16.002864150974812</v>
      </c>
      <c r="AJ171" s="144">
        <f>AI171*(1+PARAMETRES!AK$14)</f>
        <v>16.136299166578151</v>
      </c>
      <c r="AK171" s="144">
        <f>AJ171*(1+PARAMETRES!AL$14)</f>
        <v>16.270780830774097</v>
      </c>
      <c r="AL171" s="144">
        <f>AK171*(1+PARAMETRES!AM$14)</f>
        <v>16.409448270283463</v>
      </c>
      <c r="AM171" s="144">
        <f>AL171*(1+PARAMETRES!AN$14)</f>
        <v>16.547350448422968</v>
      </c>
      <c r="AN171" s="144">
        <f>AM171*(1+PARAMETRES!AO$14)</f>
        <v>16.674438791729568</v>
      </c>
      <c r="AO171" s="144">
        <f>AN171*(1+PARAMETRES!AP$14)</f>
        <v>16.80539575735094</v>
      </c>
      <c r="AP171" s="144">
        <f>AO171*(1+PARAMETRES!AQ$14)</f>
        <v>16.941972684311768</v>
      </c>
      <c r="AQ171" s="144">
        <f>AP171*(1+PARAMETRES!AR$14)</f>
        <v>17.087676942080268</v>
      </c>
      <c r="AR171" s="144">
        <f>AQ171*(1+PARAMETRES!AS$14)</f>
        <v>17.229079470913167</v>
      </c>
      <c r="AS171" s="144">
        <f>AR171*(1+PARAMETRES!AT$14)</f>
        <v>17.37469912687849</v>
      </c>
      <c r="AT171" s="144">
        <f>AS171*(1+PARAMETRES!AU$14)</f>
        <v>17.529865227764532</v>
      </c>
      <c r="AU171" s="144">
        <f>AT171*(1+PARAMETRES!AV$14)</f>
        <v>17.691290230393633</v>
      </c>
      <c r="AV171" s="144">
        <f>AU171*(1+PARAMETRES!AW$14)</f>
        <v>17.862800441199024</v>
      </c>
      <c r="AW171" s="144">
        <f>AV171*(1+PARAMETRES!AX$14)</f>
        <v>18.042762991484707</v>
      </c>
      <c r="AX171" s="144">
        <f>AW171*(1+PARAMETRES!AY$14)</f>
        <v>18.218600664319919</v>
      </c>
      <c r="AY171" s="144">
        <f>AX171*(1+PARAMETRES!AZ$14)</f>
        <v>18.402729116052292</v>
      </c>
      <c r="AZ171" s="144">
        <f>AY171*(1+PARAMETRES!BA$14)</f>
        <v>18.591443722821882</v>
      </c>
      <c r="BA171" s="144">
        <f>AZ171*(1+PARAMETRES!BB$14)</f>
        <v>18.786437176018847</v>
      </c>
      <c r="BB171" s="144">
        <f>BA171*(1+PARAMETRES!BC$14)</f>
        <v>18.981946276072126</v>
      </c>
      <c r="BC171" s="144">
        <f>BB171*(1+PARAMETRES!BD$14)</f>
        <v>19.17575812259668</v>
      </c>
      <c r="BD171" s="144">
        <f>BC171*(1+PARAMETRES!BE$14)</f>
        <v>19.373267570247677</v>
      </c>
      <c r="BE171" s="144">
        <f>BD171*(1+PARAMETRES!BF$14)</f>
        <v>19.574297837948215</v>
      </c>
      <c r="BF171" s="144">
        <f>BE171*(1+PARAMETRES!BG$14)</f>
        <v>19.772804678841414</v>
      </c>
      <c r="BG171" s="144">
        <f>BF171*(1+PARAMETRES!BH$14)</f>
        <v>19.964523738617714</v>
      </c>
      <c r="BH171" s="144">
        <f>BG171*(1+PARAMETRES!BI$14)</f>
        <v>20.147052289329878</v>
      </c>
      <c r="BI171" s="144">
        <f>BH171*(1+PARAMETRES!BJ$14)</f>
        <v>20.332089225787954</v>
      </c>
      <c r="BJ171" s="144">
        <f>BI171*(1+PARAMETRES!BK$14)</f>
        <v>20.515561798189157</v>
      </c>
      <c r="BK171" s="144">
        <f>BJ171*(1+PARAMETRES!BL$14)</f>
        <v>20.69741381436166</v>
      </c>
      <c r="BL171" s="145">
        <f>BK171*(1+PARAMETRES!BM$14)</f>
        <v>20.871456483957473</v>
      </c>
      <c r="BM171" s="140"/>
      <c r="BN171" s="140"/>
      <c r="BO171" s="140"/>
      <c r="BP171" s="140"/>
      <c r="BQ171" s="140"/>
    </row>
    <row r="172" spans="3:72" x14ac:dyDescent="0.25">
      <c r="C172" s="129" t="s">
        <v>151</v>
      </c>
      <c r="D172" s="77">
        <f>5.81*Transf2010</f>
        <v>6.0823359989841022</v>
      </c>
      <c r="E172" s="226">
        <f>D172*(1+PARAMETRES!F$14)</f>
        <v>6.1850262522185364</v>
      </c>
      <c r="F172" s="144">
        <f>E172*(1+PARAMETRES!G$14)</f>
        <v>6.17512009703281</v>
      </c>
      <c r="G172" s="144">
        <f>F172*(1+PARAMETRES!H$14)</f>
        <v>6.1800633807107843</v>
      </c>
      <c r="H172" s="144">
        <f>G172*(1+PARAMETRES!I$14)</f>
        <v>6.2064198598879576</v>
      </c>
      <c r="I172" s="144">
        <f>H172*(1+PARAMETRES!J$14)</f>
        <v>6.2479423345651615</v>
      </c>
      <c r="J172" s="144">
        <f>I172*(1+PARAMETRES!K$14)</f>
        <v>6.2992988777242251</v>
      </c>
      <c r="K172" s="144">
        <f>J172*(1+PARAMETRES!L$14)</f>
        <v>6.4270594627772004</v>
      </c>
      <c r="L172" s="144">
        <f>K172*(1+PARAMETRES!M$14)</f>
        <v>6.5256575746581014</v>
      </c>
      <c r="M172" s="144">
        <f>L172*(1+PARAMETRES!N$14)</f>
        <v>6.6308842093462355</v>
      </c>
      <c r="N172" s="144">
        <f>M172*(1+PARAMETRES!O$14)</f>
        <v>6.1016889812721411</v>
      </c>
      <c r="O172" s="144">
        <f>N172*(1+PARAMETRES!P$14)</f>
        <v>6.5060126661755078</v>
      </c>
      <c r="P172" s="144">
        <f>O172*(1+PARAMETRES!Q$14)</f>
        <v>6.6599396747067834</v>
      </c>
      <c r="Q172" s="144">
        <f>P172*(1+PARAMETRES!R$14)</f>
        <v>6.7388058662408961</v>
      </c>
      <c r="R172" s="144">
        <f>Q172*(1+PARAMETRES!S$14)</f>
        <v>6.8312130550402621</v>
      </c>
      <c r="S172" s="144">
        <f>R172*(1+PARAMETRES!T$14)</f>
        <v>6.9340459746368861</v>
      </c>
      <c r="T172" s="144">
        <f>S172*(1+PARAMETRES!U$14)</f>
        <v>7.0393618831101099</v>
      </c>
      <c r="U172" s="144">
        <f>T172*(1+PARAMETRES!V$14)</f>
        <v>7.1541755422280584</v>
      </c>
      <c r="V172" s="144">
        <f>U172*(1+PARAMETRES!W$14)</f>
        <v>7.1888332036253697</v>
      </c>
      <c r="W172" s="144">
        <f>V172*(1+PARAMETRES!X$14)</f>
        <v>7.2236915389974605</v>
      </c>
      <c r="X172" s="144">
        <f>W172*(1+PARAMETRES!Y$14)</f>
        <v>7.2623183691643378</v>
      </c>
      <c r="Y172" s="144">
        <f>X172*(1+PARAMETRES!Z$14)</f>
        <v>7.3040323063354826</v>
      </c>
      <c r="Z172" s="144">
        <f>Y172*(1+PARAMETRES!AA$14)</f>
        <v>7.344509760728708</v>
      </c>
      <c r="AA172" s="144">
        <f>Z172*(1+PARAMETRES!AB$14)</f>
        <v>7.4160178299176653</v>
      </c>
      <c r="AB172" s="144">
        <f>AA172*(1+PARAMETRES!AC$14)</f>
        <v>7.4912089054524635</v>
      </c>
      <c r="AC172" s="144">
        <f>AB172*(1+PARAMETRES!AD$14)</f>
        <v>7.570958564233992</v>
      </c>
      <c r="AD172" s="144">
        <f>AC172*(1+PARAMETRES!AE$14)</f>
        <v>7.6486222339922083</v>
      </c>
      <c r="AE172" s="144">
        <f>AD172*(1+PARAMETRES!AF$14)</f>
        <v>7.7241490116623224</v>
      </c>
      <c r="AF172" s="144">
        <f>AE172*(1+PARAMETRES!AG$14)</f>
        <v>7.8013312256844189</v>
      </c>
      <c r="AG172" s="144">
        <f>AF172*(1+PARAMETRES!AH$14)</f>
        <v>7.8770854905230765</v>
      </c>
      <c r="AH172" s="144">
        <f>AG172*(1+PARAMETRES!AI$14)</f>
        <v>7.9473955555134488</v>
      </c>
      <c r="AI172" s="144">
        <f>AH172*(1+PARAMETRES!AJ$14)</f>
        <v>8.0152276480313525</v>
      </c>
      <c r="AJ172" s="144">
        <f>AI172*(1+PARAMETRES!AK$14)</f>
        <v>8.0820601860188876</v>
      </c>
      <c r="AK172" s="144">
        <f>AJ172*(1+PARAMETRES!AL$14)</f>
        <v>8.1494169505859944</v>
      </c>
      <c r="AL172" s="144">
        <f>AK172*(1+PARAMETRES!AM$14)</f>
        <v>8.2188702112368048</v>
      </c>
      <c r="AM172" s="144">
        <f>AL172*(1+PARAMETRES!AN$14)</f>
        <v>8.2879401814946085</v>
      </c>
      <c r="AN172" s="144">
        <f>AM172*(1+PARAMETRES!AO$14)</f>
        <v>8.351593912064553</v>
      </c>
      <c r="AO172" s="144">
        <f>AN172*(1+PARAMETRES!AP$14)</f>
        <v>8.4171852888111189</v>
      </c>
      <c r="AP172" s="144">
        <f>AO172*(1+PARAMETRES!AQ$14)</f>
        <v>8.4855914910216725</v>
      </c>
      <c r="AQ172" s="144">
        <f>AP172*(1+PARAMETRES!AR$14)</f>
        <v>8.5585692270246874</v>
      </c>
      <c r="AR172" s="144">
        <f>AQ172*(1+PARAMETRES!AS$14)</f>
        <v>8.6293923901728888</v>
      </c>
      <c r="AS172" s="144">
        <f>AR172*(1+PARAMETRES!AT$14)</f>
        <v>8.7023277523417271</v>
      </c>
      <c r="AT172" s="144">
        <f>AS172*(1+PARAMETRES!AU$14)</f>
        <v>8.7800445666648219</v>
      </c>
      <c r="AU172" s="144">
        <f>AT172*(1+PARAMETRES!AV$14)</f>
        <v>8.8608962274643979</v>
      </c>
      <c r="AV172" s="144">
        <f>AU172*(1+PARAMETRES!AW$14)</f>
        <v>8.9467991864970973</v>
      </c>
      <c r="AW172" s="144">
        <f>AV172*(1+PARAMETRES!AX$14)</f>
        <v>9.0369356017694962</v>
      </c>
      <c r="AX172" s="144">
        <f>AW172*(1+PARAMETRES!AY$14)</f>
        <v>9.1250060223878222</v>
      </c>
      <c r="AY172" s="144">
        <f>AX172*(1+PARAMETRES!AZ$14)</f>
        <v>9.2172289796779161</v>
      </c>
      <c r="AZ172" s="144">
        <f>AY172*(1+PARAMETRES!BA$14)</f>
        <v>9.3117489680685477</v>
      </c>
      <c r="BA172" s="144">
        <f>AZ172*(1+PARAMETRES!BB$14)</f>
        <v>9.4094137924715096</v>
      </c>
      <c r="BB172" s="144">
        <f>BA172*(1+PARAMETRES!BC$14)</f>
        <v>9.5073368848257811</v>
      </c>
      <c r="BC172" s="144">
        <f>BB172*(1+PARAMETRES!BD$14)</f>
        <v>9.6044098872660975</v>
      </c>
      <c r="BD172" s="144">
        <f>BC172*(1+PARAMETRES!BE$14)</f>
        <v>9.7033348778568129</v>
      </c>
      <c r="BE172" s="144">
        <f>BD172*(1+PARAMETRES!BF$14)</f>
        <v>9.8040233136619968</v>
      </c>
      <c r="BF172" s="144">
        <f>BE172*(1+PARAMETRES!BG$14)</f>
        <v>9.9034478606955716</v>
      </c>
      <c r="BG172" s="144">
        <f>BF172*(1+PARAMETRES!BH$14)</f>
        <v>9.9994726656352526</v>
      </c>
      <c r="BH172" s="144">
        <f>BG172*(1+PARAMETRES!BI$14)</f>
        <v>10.090894293190225</v>
      </c>
      <c r="BI172" s="144">
        <f>BH172*(1+PARAMETRES!BJ$14)</f>
        <v>10.183572276019659</v>
      </c>
      <c r="BJ172" s="144">
        <f>BI172*(1+PARAMETRES!BK$14)</f>
        <v>10.275466728230951</v>
      </c>
      <c r="BK172" s="144">
        <f>BJ172*(1+PARAMETRES!BL$14)</f>
        <v>10.366549505296662</v>
      </c>
      <c r="BL172" s="145">
        <f>BK172*(1+PARAMETRES!BM$14)</f>
        <v>10.453720876878704</v>
      </c>
      <c r="BM172" s="140"/>
      <c r="BN172" s="140"/>
      <c r="BO172" s="140"/>
      <c r="BP172" s="140"/>
      <c r="BQ172" s="140"/>
    </row>
    <row r="173" spans="3:72" x14ac:dyDescent="0.25">
      <c r="C173" s="129" t="s">
        <v>152</v>
      </c>
      <c r="D173" s="77">
        <f>1.3*Transf2010</f>
        <v>1.360935765693517</v>
      </c>
      <c r="E173" s="226">
        <f>D173*(1+PARAMETRES!F$14)</f>
        <v>1.3839129307890015</v>
      </c>
      <c r="F173" s="144">
        <f>E173*(1+PARAMETRES!G$14)</f>
        <v>1.3816964072534688</v>
      </c>
      <c r="G173" s="144">
        <f>F173*(1+PARAMETRES!H$14)</f>
        <v>1.3828024776117074</v>
      </c>
      <c r="H173" s="144">
        <f>G173*(1+PARAMETRES!I$14)</f>
        <v>1.3886997965325893</v>
      </c>
      <c r="I173" s="144">
        <f>H173*(1+PARAMETRES!J$14)</f>
        <v>1.3979905395756815</v>
      </c>
      <c r="J173" s="144">
        <f>I173*(1+PARAMETRES!K$14)</f>
        <v>1.4094816765992242</v>
      </c>
      <c r="K173" s="144">
        <f>J173*(1+PARAMETRES!L$14)</f>
        <v>1.4380683823769984</v>
      </c>
      <c r="L173" s="144">
        <f>K173*(1+PARAMETRES!M$14)</f>
        <v>1.460129922040539</v>
      </c>
      <c r="M173" s="144">
        <f>L173*(1+PARAMETRES!N$14)</f>
        <v>1.4836746079432197</v>
      </c>
      <c r="N173" s="144">
        <f>M173*(1+PARAMETRES!O$14)</f>
        <v>1.3652660371176908</v>
      </c>
      <c r="O173" s="144">
        <f>N173*(1+PARAMETRES!P$14)</f>
        <v>1.4557343315022651</v>
      </c>
      <c r="P173" s="144">
        <f>O173*(1+PARAMETRES!Q$14)</f>
        <v>1.4901758308294006</v>
      </c>
      <c r="Q173" s="144">
        <f>P173*(1+PARAMETRES!R$14)</f>
        <v>1.507822310862851</v>
      </c>
      <c r="R173" s="144">
        <f>Q173*(1+PARAMETRES!S$14)</f>
        <v>1.5284986181673563</v>
      </c>
      <c r="S173" s="144">
        <f>R173*(1+PARAMETRES!T$14)</f>
        <v>1.5515077051683221</v>
      </c>
      <c r="T173" s="144">
        <f>S173*(1+PARAMETRES!U$14)</f>
        <v>1.5750723662724857</v>
      </c>
      <c r="U173" s="144">
        <f>T173*(1+PARAMETRES!V$14)</f>
        <v>1.6007621695174654</v>
      </c>
      <c r="V173" s="144">
        <f>U173*(1+PARAMETRES!W$14)</f>
        <v>1.6085168958197897</v>
      </c>
      <c r="W173" s="144">
        <f>V173*(1+PARAMETRES!X$14)</f>
        <v>1.6163165233557137</v>
      </c>
      <c r="X173" s="144">
        <f>W173*(1+PARAMETRES!Y$14)</f>
        <v>1.6249593597097483</v>
      </c>
      <c r="Y173" s="144">
        <f>X173*(1+PARAMETRES!Z$14)</f>
        <v>1.6342929428977839</v>
      </c>
      <c r="Z173" s="144">
        <f>Y173*(1+PARAMETRES!AA$14)</f>
        <v>1.6433498604040133</v>
      </c>
      <c r="AA173" s="144">
        <f>Z173*(1+PARAMETRES!AB$14)</f>
        <v>1.6593499447320073</v>
      </c>
      <c r="AB173" s="144">
        <f>AA173*(1+PARAMETRES!AC$14)</f>
        <v>1.6761741096537348</v>
      </c>
      <c r="AC173" s="144">
        <f>AB173*(1+PARAMETRES!AD$14)</f>
        <v>1.6940182673845416</v>
      </c>
      <c r="AD173" s="144">
        <f>AC173*(1+PARAMETRES!AE$14)</f>
        <v>1.711395680583454</v>
      </c>
      <c r="AE173" s="144">
        <f>AD173*(1+PARAMETRES!AF$14)</f>
        <v>1.7282949595802093</v>
      </c>
      <c r="AF173" s="144">
        <f>AE173*(1+PARAMETRES!AG$14)</f>
        <v>1.7455646460223309</v>
      </c>
      <c r="AG173" s="144">
        <f>AF173*(1+PARAMETRES!AH$14)</f>
        <v>1.7625148257624781</v>
      </c>
      <c r="AH173" s="144">
        <f>AG173*(1+PARAMETRES!AI$14)</f>
        <v>1.778246854073577</v>
      </c>
      <c r="AI173" s="144">
        <f>AH173*(1+PARAMETRES!AJ$14)</f>
        <v>1.793424430712695</v>
      </c>
      <c r="AJ173" s="144">
        <f>AI173*(1+PARAMETRES!AK$14)</f>
        <v>1.8083783548751382</v>
      </c>
      <c r="AK173" s="144">
        <f>AJ173*(1+PARAMETRES!AL$14)</f>
        <v>1.8234495758626148</v>
      </c>
      <c r="AL173" s="144">
        <f>AK173*(1+PARAMETRES!AM$14)</f>
        <v>1.838989892359354</v>
      </c>
      <c r="AM173" s="144">
        <f>AL173*(1+PARAMETRES!AN$14)</f>
        <v>1.8544444468060228</v>
      </c>
      <c r="AN173" s="144">
        <f>AM173*(1+PARAMETRES!AO$14)</f>
        <v>1.8686871059696937</v>
      </c>
      <c r="AO173" s="144">
        <f>AN173*(1+PARAMETRES!AP$14)</f>
        <v>1.8833633176341578</v>
      </c>
      <c r="AP173" s="144">
        <f>AO173*(1+PARAMETRES!AQ$14)</f>
        <v>1.8986693525521818</v>
      </c>
      <c r="AQ173" s="144">
        <f>AP173*(1+PARAMETRES!AR$14)</f>
        <v>1.9149982779917549</v>
      </c>
      <c r="AR173" s="144">
        <f>AQ173*(1+PARAMETRES!AS$14)</f>
        <v>1.9308451131195798</v>
      </c>
      <c r="AS173" s="144">
        <f>AR173*(1+PARAMETRES!AT$14)</f>
        <v>1.9471645573225902</v>
      </c>
      <c r="AT173" s="144">
        <f>AS173*(1+PARAMETRES!AU$14)</f>
        <v>1.9645538617322327</v>
      </c>
      <c r="AU173" s="144">
        <f>AT173*(1+PARAMETRES!AV$14)</f>
        <v>1.9826445947854943</v>
      </c>
      <c r="AV173" s="144">
        <f>AU173*(1+PARAMETRES!AW$14)</f>
        <v>2.0018655666860985</v>
      </c>
      <c r="AW173" s="144">
        <f>AV173*(1+PARAMETRES!AX$14)</f>
        <v>2.0220337835284599</v>
      </c>
      <c r="AX173" s="144">
        <f>AW173*(1+PARAMETRES!AY$14)</f>
        <v>2.0417397296220612</v>
      </c>
      <c r="AY173" s="144">
        <f>AX173*(1+PARAMETRES!AZ$14)</f>
        <v>2.0623748147299996</v>
      </c>
      <c r="AZ173" s="144">
        <f>AY173*(1+PARAMETRES!BA$14)</f>
        <v>2.0835238654886608</v>
      </c>
      <c r="BA173" s="144">
        <f>AZ173*(1+PARAMETRES!BB$14)</f>
        <v>2.1053765800710793</v>
      </c>
      <c r="BB173" s="144">
        <f>BA173*(1+PARAMETRES!BC$14)</f>
        <v>2.1272870826632571</v>
      </c>
      <c r="BC173" s="144">
        <f>BB173*(1+PARAMETRES!BD$14)</f>
        <v>2.1490073758082504</v>
      </c>
      <c r="BD173" s="144">
        <f>BC173*(1+PARAMETRES!BE$14)</f>
        <v>2.1711420552863796</v>
      </c>
      <c r="BE173" s="144">
        <f>BD173*(1+PARAMETRES!BF$14)</f>
        <v>2.1936713094252331</v>
      </c>
      <c r="BF173" s="144">
        <f>BE173*(1+PARAMETRES!BG$14)</f>
        <v>2.2159177657322293</v>
      </c>
      <c r="BG173" s="144">
        <f>BF173*(1+PARAMETRES!BH$14)</f>
        <v>2.2374035224312974</v>
      </c>
      <c r="BH173" s="144">
        <f>BG173*(1+PARAMETRES!BI$14)</f>
        <v>2.2578593082869709</v>
      </c>
      <c r="BI173" s="144">
        <f>BH173*(1+PARAMETRES!BJ$14)</f>
        <v>2.2785962063383072</v>
      </c>
      <c r="BJ173" s="144">
        <f>BI173*(1+PARAMETRES!BK$14)</f>
        <v>2.2991577877280971</v>
      </c>
      <c r="BK173" s="144">
        <f>BJ173*(1+PARAMETRES!BL$14)</f>
        <v>2.3195377550577745</v>
      </c>
      <c r="BL173" s="145">
        <f>BK173*(1+PARAMETRES!BM$14)</f>
        <v>2.3390425369952363</v>
      </c>
      <c r="BM173" s="140"/>
      <c r="BN173" s="140"/>
      <c r="BO173" s="140"/>
      <c r="BP173" s="140"/>
      <c r="BQ173" s="140"/>
    </row>
    <row r="174" spans="3:72" ht="16.5" thickBot="1" x14ac:dyDescent="0.3">
      <c r="C174" s="129" t="s">
        <v>153</v>
      </c>
      <c r="D174" s="77">
        <f>1.1*Transf2010</f>
        <v>1.1515610325098991</v>
      </c>
      <c r="E174" s="227">
        <f>D174*(1+PARAMETRES!F$14)</f>
        <v>1.1710032491291551</v>
      </c>
      <c r="F174" s="146">
        <f>E174*(1+PARAMETRES!G$14)</f>
        <v>1.1691277292144737</v>
      </c>
      <c r="G174" s="146">
        <f>F174*(1+PARAMETRES!H$14)</f>
        <v>1.170063634902214</v>
      </c>
      <c r="H174" s="146">
        <f>G174*(1+PARAMETRES!I$14)</f>
        <v>1.1750536739891142</v>
      </c>
      <c r="I174" s="146">
        <f>H174*(1+PARAMETRES!J$14)</f>
        <v>1.1829150719486536</v>
      </c>
      <c r="J174" s="146">
        <f>I174*(1+PARAMETRES!K$14)</f>
        <v>1.1926383417378053</v>
      </c>
      <c r="K174" s="146">
        <f>J174*(1+PARAMETRES!L$14)</f>
        <v>1.2168270927805371</v>
      </c>
      <c r="L174" s="146">
        <f>K174*(1+PARAMETRES!M$14)</f>
        <v>1.2354945494189176</v>
      </c>
      <c r="M174" s="146">
        <f>L174*(1+PARAMETRES!N$14)</f>
        <v>1.2554169759519549</v>
      </c>
      <c r="N174" s="146">
        <f>M174*(1+PARAMETRES!O$14)</f>
        <v>1.1552251083303535</v>
      </c>
      <c r="O174" s="146">
        <f>N174*(1+PARAMETRES!P$14)</f>
        <v>1.2317752035788394</v>
      </c>
      <c r="P174" s="146">
        <f>O174*(1+PARAMETRES!Q$14)</f>
        <v>1.2609180107018003</v>
      </c>
      <c r="Q174" s="146">
        <f>P174*(1+PARAMETRES!R$14)</f>
        <v>1.2758496476531813</v>
      </c>
      <c r="R174" s="146">
        <f>Q174*(1+PARAMETRES!S$14)</f>
        <v>1.2933449846031473</v>
      </c>
      <c r="S174" s="146">
        <f>R174*(1+PARAMETRES!T$14)</f>
        <v>1.3128142120655029</v>
      </c>
      <c r="T174" s="146">
        <f>S174*(1+PARAMETRES!U$14)</f>
        <v>1.3327535406921027</v>
      </c>
      <c r="U174" s="146">
        <f>T174*(1+PARAMETRES!V$14)</f>
        <v>1.354491066514778</v>
      </c>
      <c r="V174" s="146">
        <f>U174*(1+PARAMETRES!W$14)</f>
        <v>1.3610527580013601</v>
      </c>
      <c r="W174" s="146">
        <f>V174*(1+PARAMETRES!X$14)</f>
        <v>1.3676524428394494</v>
      </c>
      <c r="X174" s="146">
        <f>W174*(1+PARAMETRES!Y$14)</f>
        <v>1.3749656120620939</v>
      </c>
      <c r="Y174" s="146">
        <f>X174*(1+PARAMETRES!Z$14)</f>
        <v>1.3828632593750472</v>
      </c>
      <c r="Z174" s="146">
        <f>Y174*(1+PARAMETRES!AA$14)</f>
        <v>1.3905268049572412</v>
      </c>
      <c r="AA174" s="146">
        <f>Z174*(1+PARAMETRES!AB$14)</f>
        <v>1.4040653378501593</v>
      </c>
      <c r="AB174" s="146">
        <f>AA174*(1+PARAMETRES!AC$14)</f>
        <v>1.4183011697070058</v>
      </c>
      <c r="AC174" s="146">
        <f>AB174*(1+PARAMETRES!AD$14)</f>
        <v>1.4334000724023039</v>
      </c>
      <c r="AD174" s="146">
        <f>AC174*(1+PARAMETRES!AE$14)</f>
        <v>1.4481040374167684</v>
      </c>
      <c r="AE174" s="146">
        <f>AD174*(1+PARAMETRES!AF$14)</f>
        <v>1.4624034273370998</v>
      </c>
      <c r="AF174" s="146">
        <f>AE174*(1+PARAMETRES!AG$14)</f>
        <v>1.4770162389419719</v>
      </c>
      <c r="AG174" s="146">
        <f>AF174*(1+PARAMETRES!AH$14)</f>
        <v>1.4913586987220964</v>
      </c>
      <c r="AH174" s="146">
        <f>AG174*(1+PARAMETRES!AI$14)</f>
        <v>1.5046704149853338</v>
      </c>
      <c r="AI174" s="146">
        <f>AH174*(1+PARAMETRES!AJ$14)</f>
        <v>1.5175129798338183</v>
      </c>
      <c r="AJ174" s="146">
        <f>AI174*(1+PARAMETRES!AK$14)</f>
        <v>1.5301663002789625</v>
      </c>
      <c r="AK174" s="146">
        <f>AJ174*(1+PARAMETRES!AL$14)</f>
        <v>1.5429188718837505</v>
      </c>
      <c r="AL174" s="146">
        <f>AK174*(1+PARAMETRES!AM$14)</f>
        <v>1.5560683704579144</v>
      </c>
      <c r="AM174" s="146">
        <f>AL174*(1+PARAMETRES!AN$14)</f>
        <v>1.5691453011435572</v>
      </c>
      <c r="AN174" s="146">
        <f>AM174*(1+PARAMETRES!AO$14)</f>
        <v>1.5811967819743555</v>
      </c>
      <c r="AO174" s="146">
        <f>AN174*(1+PARAMETRES!AP$14)</f>
        <v>1.5936151149212099</v>
      </c>
      <c r="AP174" s="146">
        <f>AO174*(1+PARAMETRES!AQ$14)</f>
        <v>1.606566375236461</v>
      </c>
      <c r="AQ174" s="146">
        <f>AP174*(1+PARAMETRES!AR$14)</f>
        <v>1.6203831583007151</v>
      </c>
      <c r="AR174" s="146">
        <f>AQ174*(1+PARAMETRES!AS$14)</f>
        <v>1.63379201879349</v>
      </c>
      <c r="AS174" s="146">
        <f>AR174*(1+PARAMETRES!AT$14)</f>
        <v>1.6476007792729601</v>
      </c>
      <c r="AT174" s="146">
        <f>AS174*(1+PARAMETRES!AU$14)</f>
        <v>1.662314806081119</v>
      </c>
      <c r="AU174" s="146">
        <f>AT174*(1+PARAMETRES!AV$14)</f>
        <v>1.6776223494338789</v>
      </c>
      <c r="AV174" s="146">
        <f>AU174*(1+PARAMETRES!AW$14)</f>
        <v>1.69388624873439</v>
      </c>
      <c r="AW174" s="146">
        <f>AV174*(1+PARAMETRES!AX$14)</f>
        <v>1.7109516629856187</v>
      </c>
      <c r="AX174" s="146">
        <f>AW174*(1+PARAMETRES!AY$14)</f>
        <v>1.7276259250648198</v>
      </c>
      <c r="AY174" s="146">
        <f>AX174*(1+PARAMETRES!AZ$14)</f>
        <v>1.7450863816946138</v>
      </c>
      <c r="AZ174" s="146">
        <f>AY174*(1+PARAMETRES!BA$14)</f>
        <v>1.7629817323365577</v>
      </c>
      <c r="BA174" s="146">
        <f>AZ174*(1+PARAMETRES!BB$14)</f>
        <v>1.7814724908293733</v>
      </c>
      <c r="BB174" s="146">
        <f>BA174*(1+PARAMETRES!BC$14)</f>
        <v>1.8000121468689083</v>
      </c>
      <c r="BC174" s="146">
        <f>BB174*(1+PARAMETRES!BD$14)</f>
        <v>1.8183908564531335</v>
      </c>
      <c r="BD174" s="146">
        <f>BC174*(1+PARAMETRES!BE$14)</f>
        <v>1.8371202006269352</v>
      </c>
      <c r="BE174" s="146">
        <f>BD174*(1+PARAMETRES!BF$14)</f>
        <v>1.8561834156675034</v>
      </c>
      <c r="BF174" s="146">
        <f>BE174*(1+PARAMETRES!BG$14)</f>
        <v>1.8750073402349619</v>
      </c>
      <c r="BG174" s="146">
        <f>BF174*(1+PARAMETRES!BH$14)</f>
        <v>1.8931875959034041</v>
      </c>
      <c r="BH174" s="146">
        <f>BG174*(1+PARAMETRES!BI$14)</f>
        <v>1.9104963377812818</v>
      </c>
      <c r="BI174" s="146">
        <f>BH174*(1+PARAMETRES!BJ$14)</f>
        <v>1.9280429438247202</v>
      </c>
      <c r="BJ174" s="146">
        <f>BI174*(1+PARAMETRES!BK$14)</f>
        <v>1.9454412050006964</v>
      </c>
      <c r="BK174" s="146">
        <f>BJ174*(1+PARAMETRES!BL$14)</f>
        <v>1.9626857927411925</v>
      </c>
      <c r="BL174" s="147">
        <f>BK174*(1+PARAMETRES!BM$14)</f>
        <v>1.9791898389959681</v>
      </c>
      <c r="BM174" s="140"/>
      <c r="BN174" s="140"/>
      <c r="BO174" s="140"/>
      <c r="BP174" s="140"/>
      <c r="BQ174" s="140"/>
    </row>
    <row r="175" spans="3:72" s="41" customFormat="1" ht="24.95" customHeight="1" thickBot="1" x14ac:dyDescent="0.3">
      <c r="C175" s="569" t="s">
        <v>51</v>
      </c>
      <c r="D175" s="570"/>
      <c r="E175" s="584"/>
      <c r="F175" s="584"/>
      <c r="G175" s="584"/>
      <c r="H175" s="585"/>
      <c r="I175" s="78"/>
      <c r="J175" s="79"/>
      <c r="K175" s="75"/>
      <c r="L175" s="75"/>
      <c r="M175" s="75"/>
      <c r="N175" s="75"/>
      <c r="O175" s="75"/>
      <c r="P175" s="75"/>
      <c r="Q175" s="75"/>
      <c r="R175" s="75"/>
      <c r="S175" s="75"/>
      <c r="T175" s="75"/>
      <c r="U175" s="75"/>
      <c r="V175" s="75"/>
      <c r="W175" s="75"/>
      <c r="X175" s="75"/>
      <c r="Y175" s="75"/>
      <c r="Z175" s="75"/>
      <c r="AA175" s="75"/>
      <c r="AB175" s="75"/>
      <c r="AC175" s="75"/>
      <c r="AD175" s="75"/>
      <c r="AE175" s="75"/>
      <c r="AF175" s="75"/>
      <c r="AG175" s="75"/>
      <c r="AH175" s="75"/>
      <c r="AI175" s="75"/>
      <c r="AJ175" s="75"/>
      <c r="AK175" s="75"/>
      <c r="AL175" s="75"/>
      <c r="AM175" s="75"/>
      <c r="AN175" s="75"/>
      <c r="AO175" s="75"/>
      <c r="AP175" s="75"/>
      <c r="AQ175" s="75"/>
      <c r="AR175" s="75"/>
      <c r="AS175" s="75"/>
      <c r="AT175" s="75"/>
      <c r="AU175" s="75"/>
      <c r="AV175" s="75"/>
      <c r="AW175" s="75"/>
      <c r="AX175" s="75"/>
      <c r="AY175" s="75"/>
      <c r="AZ175" s="75"/>
      <c r="BA175" s="75"/>
      <c r="BB175" s="75"/>
      <c r="BC175" s="75"/>
      <c r="BD175" s="75"/>
      <c r="BE175" s="75"/>
      <c r="BF175" s="75"/>
      <c r="BG175" s="75"/>
      <c r="BH175" s="75"/>
      <c r="BI175" s="75"/>
      <c r="BJ175" s="75"/>
      <c r="BK175" s="75"/>
      <c r="BL175" s="162"/>
      <c r="BM175" s="153"/>
      <c r="BN175" s="153"/>
      <c r="BO175" s="153"/>
      <c r="BP175" s="153"/>
      <c r="BQ175" s="153"/>
      <c r="BR175" s="153"/>
      <c r="BS175" s="153"/>
      <c r="BT175" s="153"/>
    </row>
    <row r="176" spans="3:72" ht="16.5" thickBot="1" x14ac:dyDescent="0.3">
      <c r="C176" s="72"/>
      <c r="D176" s="73">
        <v>2010</v>
      </c>
      <c r="E176" s="74">
        <v>2011</v>
      </c>
      <c r="F176" s="6">
        <v>2012</v>
      </c>
      <c r="G176" s="6">
        <v>2013</v>
      </c>
      <c r="H176" s="6">
        <v>2014</v>
      </c>
      <c r="I176" s="6">
        <v>2015</v>
      </c>
      <c r="J176" s="6">
        <v>2016</v>
      </c>
      <c r="K176" s="6">
        <v>2017</v>
      </c>
      <c r="L176" s="6">
        <v>2018</v>
      </c>
      <c r="M176" s="6">
        <v>2019</v>
      </c>
      <c r="N176" s="6">
        <v>2020</v>
      </c>
      <c r="O176" s="6">
        <v>2021</v>
      </c>
      <c r="P176" s="6">
        <v>2022</v>
      </c>
      <c r="Q176" s="6">
        <v>2023</v>
      </c>
      <c r="R176" s="6">
        <v>2024</v>
      </c>
      <c r="S176" s="6">
        <v>2025</v>
      </c>
      <c r="T176" s="6">
        <v>2026</v>
      </c>
      <c r="U176" s="6">
        <v>2027</v>
      </c>
      <c r="V176" s="6">
        <v>2028</v>
      </c>
      <c r="W176" s="6">
        <v>2029</v>
      </c>
      <c r="X176" s="6">
        <v>2030</v>
      </c>
      <c r="Y176" s="6">
        <v>2031</v>
      </c>
      <c r="Z176" s="6">
        <v>2032</v>
      </c>
      <c r="AA176" s="6">
        <v>2033</v>
      </c>
      <c r="AB176" s="6">
        <v>2034</v>
      </c>
      <c r="AC176" s="6">
        <v>2035</v>
      </c>
      <c r="AD176" s="6">
        <v>2036</v>
      </c>
      <c r="AE176" s="6">
        <v>2037</v>
      </c>
      <c r="AF176" s="6">
        <v>2038</v>
      </c>
      <c r="AG176" s="6">
        <v>2039</v>
      </c>
      <c r="AH176" s="6">
        <v>2040</v>
      </c>
      <c r="AI176" s="6">
        <v>2041</v>
      </c>
      <c r="AJ176" s="6">
        <v>2042</v>
      </c>
      <c r="AK176" s="6">
        <v>2043</v>
      </c>
      <c r="AL176" s="6">
        <v>2044</v>
      </c>
      <c r="AM176" s="6">
        <v>2045</v>
      </c>
      <c r="AN176" s="6">
        <v>2046</v>
      </c>
      <c r="AO176" s="6">
        <v>2047</v>
      </c>
      <c r="AP176" s="6">
        <v>2048</v>
      </c>
      <c r="AQ176" s="6">
        <v>2049</v>
      </c>
      <c r="AR176" s="6">
        <v>2050</v>
      </c>
      <c r="AS176" s="6">
        <v>2051</v>
      </c>
      <c r="AT176" s="6">
        <v>2052</v>
      </c>
      <c r="AU176" s="6">
        <v>2053</v>
      </c>
      <c r="AV176" s="6">
        <v>2054</v>
      </c>
      <c r="AW176" s="6">
        <v>2055</v>
      </c>
      <c r="AX176" s="6">
        <v>2056</v>
      </c>
      <c r="AY176" s="6">
        <v>2057</v>
      </c>
      <c r="AZ176" s="6">
        <v>2058</v>
      </c>
      <c r="BA176" s="6">
        <v>2059</v>
      </c>
      <c r="BB176" s="6">
        <v>2060</v>
      </c>
      <c r="BC176" s="6">
        <v>2061</v>
      </c>
      <c r="BD176" s="6">
        <v>2062</v>
      </c>
      <c r="BE176" s="6">
        <v>2063</v>
      </c>
      <c r="BF176" s="6">
        <v>2064</v>
      </c>
      <c r="BG176" s="6">
        <v>2065</v>
      </c>
      <c r="BH176" s="6">
        <v>2066</v>
      </c>
      <c r="BI176" s="6">
        <v>2067</v>
      </c>
      <c r="BJ176" s="6">
        <v>2068</v>
      </c>
      <c r="BK176" s="6">
        <v>2069</v>
      </c>
      <c r="BL176" s="7">
        <v>2070</v>
      </c>
      <c r="BM176" s="126"/>
      <c r="BN176" s="126"/>
      <c r="BO176" s="126"/>
      <c r="BP176" s="126"/>
      <c r="BQ176" s="126"/>
    </row>
    <row r="177" spans="3:69" x14ac:dyDescent="0.25">
      <c r="C177" s="129" t="s">
        <v>148</v>
      </c>
      <c r="D177" s="76">
        <f>8.6*Transf2010</f>
        <v>9.0031135268955733</v>
      </c>
      <c r="E177" s="144">
        <f>D177*(1+PARAMETRES!F$14)</f>
        <v>9.1551163113733924</v>
      </c>
      <c r="F177" s="144">
        <f>E177*(1+PARAMETRES!G$14)</f>
        <v>9.1404531556767914</v>
      </c>
      <c r="G177" s="144">
        <f>F177*(1+PARAMETRES!H$14)</f>
        <v>9.1477702365082152</v>
      </c>
      <c r="H177" s="144">
        <f>G177*(1+PARAMETRES!I$14)</f>
        <v>9.1867832693694353</v>
      </c>
      <c r="I177" s="144">
        <f>H177*(1+PARAMETRES!J$14)</f>
        <v>9.2482451079621981</v>
      </c>
      <c r="J177" s="144">
        <f>I177*(1+PARAMETRES!K$14)</f>
        <v>9.3242633990410191</v>
      </c>
      <c r="K177" s="144">
        <f>J177*(1+PARAMETRES!L$14)</f>
        <v>9.513375452647832</v>
      </c>
      <c r="L177" s="144">
        <f>K177*(1+PARAMETRES!M$14)</f>
        <v>9.6593210227297153</v>
      </c>
      <c r="M177" s="144">
        <f>L177*(1+PARAMETRES!N$14)</f>
        <v>9.8150781756243717</v>
      </c>
      <c r="N177" s="144">
        <f>M177*(1+PARAMETRES!O$14)</f>
        <v>9.0317599378554885</v>
      </c>
      <c r="O177" s="144">
        <f>N177*(1+PARAMETRES!P$14)</f>
        <v>9.630242500707288</v>
      </c>
      <c r="P177" s="144">
        <f>O177*(1+PARAMETRES!Q$14)</f>
        <v>9.8580862654868007</v>
      </c>
      <c r="Q177" s="144">
        <f>P177*(1+PARAMETRES!R$14)</f>
        <v>9.9748245180157795</v>
      </c>
      <c r="R177" s="144">
        <f>Q177*(1+PARAMETRES!S$14)</f>
        <v>10.111606243260969</v>
      </c>
      <c r="S177" s="144">
        <f>R177*(1+PARAMETRES!T$14)</f>
        <v>10.263820203421204</v>
      </c>
      <c r="T177" s="144">
        <f>S177*(1+PARAMETRES!U$14)</f>
        <v>10.41970949995644</v>
      </c>
      <c r="U177" s="144">
        <f>T177*(1+PARAMETRES!V$14)</f>
        <v>10.589657429115537</v>
      </c>
      <c r="V177" s="144">
        <f>U177*(1+PARAMETRES!W$14)</f>
        <v>10.640957926192451</v>
      </c>
      <c r="W177" s="144">
        <f>V177*(1+PARAMETRES!X$14)</f>
        <v>10.692555462199332</v>
      </c>
      <c r="X177" s="144">
        <f>W177*(1+PARAMETRES!Y$14)</f>
        <v>10.749731148849097</v>
      </c>
      <c r="Y177" s="144">
        <f>X177*(1+PARAMETRES!Z$14)</f>
        <v>10.811476391477642</v>
      </c>
      <c r="Z177" s="144">
        <f>Y177*(1+PARAMETRES!AA$14)</f>
        <v>10.87139138421116</v>
      </c>
      <c r="AA177" s="144">
        <f>Z177*(1+PARAMETRES!AB$14)</f>
        <v>10.977238095919427</v>
      </c>
      <c r="AB177" s="144">
        <f>AA177*(1+PARAMETRES!AC$14)</f>
        <v>11.088536417709317</v>
      </c>
      <c r="AC177" s="144">
        <f>AB177*(1+PARAMETRES!AD$14)</f>
        <v>11.206582384236192</v>
      </c>
      <c r="AD177" s="144">
        <f>AC177*(1+PARAMETRES!AE$14)</f>
        <v>11.321540656167459</v>
      </c>
      <c r="AE177" s="144">
        <f>AD177*(1+PARAMETRES!AF$14)</f>
        <v>11.433335886453685</v>
      </c>
      <c r="AF177" s="144">
        <f>AE177*(1+PARAMETRES!AG$14)</f>
        <v>11.547581504455412</v>
      </c>
      <c r="AG177" s="144">
        <f>AF177*(1+PARAMETRES!AH$14)</f>
        <v>11.659713462736386</v>
      </c>
      <c r="AH177" s="144">
        <f>AG177*(1+PARAMETRES!AI$14)</f>
        <v>11.763786880794425</v>
      </c>
      <c r="AI177" s="144">
        <f>AH177*(1+PARAMETRES!AJ$14)</f>
        <v>11.864192387791666</v>
      </c>
      <c r="AJ177" s="144">
        <f>AI177*(1+PARAMETRES!AK$14)</f>
        <v>11.963118347635522</v>
      </c>
      <c r="AK177" s="144">
        <f>AJ177*(1+PARAMETRES!AL$14)</f>
        <v>12.062820271091137</v>
      </c>
      <c r="AL177" s="144">
        <f>AK177*(1+PARAMETRES!AM$14)</f>
        <v>12.165625441761874</v>
      </c>
      <c r="AM177" s="144">
        <f>AL177*(1+PARAMETRES!AN$14)</f>
        <v>12.267863263485991</v>
      </c>
      <c r="AN177" s="144">
        <f>AM177*(1+PARAMETRES!AO$14)</f>
        <v>12.362083931799505</v>
      </c>
      <c r="AO177" s="144">
        <f>AN177*(1+PARAMETRES!AP$14)</f>
        <v>12.459172716656729</v>
      </c>
      <c r="AP177" s="144">
        <f>AO177*(1+PARAMETRES!AQ$14)</f>
        <v>12.560428024575964</v>
      </c>
      <c r="AQ177" s="144">
        <f>AP177*(1+PARAMETRES!AR$14)</f>
        <v>12.66845014671468</v>
      </c>
      <c r="AR177" s="144">
        <f>AQ177*(1+PARAMETRES!AS$14)</f>
        <v>12.773283056021828</v>
      </c>
      <c r="AS177" s="144">
        <f>AR177*(1+PARAMETRES!AT$14)</f>
        <v>12.88124245613405</v>
      </c>
      <c r="AT177" s="144">
        <f>AS177*(1+PARAMETRES!AU$14)</f>
        <v>12.996279392997838</v>
      </c>
      <c r="AU177" s="144">
        <f>AT177*(1+PARAMETRES!AV$14)</f>
        <v>13.115956550119416</v>
      </c>
      <c r="AV177" s="144">
        <f>AU177*(1+PARAMETRES!AW$14)</f>
        <v>13.243110671923411</v>
      </c>
      <c r="AW177" s="144">
        <f>AV177*(1+PARAMETRES!AX$14)</f>
        <v>13.376531183342108</v>
      </c>
      <c r="AX177" s="144">
        <f>AW177*(1+PARAMETRES!AY$14)</f>
        <v>13.506893595961316</v>
      </c>
      <c r="AY177" s="144">
        <f>AX177*(1+PARAMETRES!AZ$14)</f>
        <v>13.643402620521522</v>
      </c>
      <c r="AZ177" s="144">
        <f>AY177*(1+PARAMETRES!BA$14)</f>
        <v>13.783311725540356</v>
      </c>
      <c r="BA177" s="144">
        <f>AZ177*(1+PARAMETRES!BB$14)</f>
        <v>13.927875837393279</v>
      </c>
      <c r="BB177" s="144">
        <f>BA177*(1+PARAMETRES!BC$14)</f>
        <v>14.072822239156915</v>
      </c>
      <c r="BC177" s="144">
        <f>BB177*(1+PARAMETRES!BD$14)</f>
        <v>14.216510332269948</v>
      </c>
      <c r="BD177" s="144">
        <f>BC177*(1+PARAMETRES!BE$14)</f>
        <v>14.362939750356034</v>
      </c>
      <c r="BE177" s="144">
        <f>BD177*(1+PARAMETRES!BF$14)</f>
        <v>14.511979431582295</v>
      </c>
      <c r="BF177" s="144">
        <f>BE177*(1+PARAMETRES!BG$14)</f>
        <v>14.659148296382424</v>
      </c>
      <c r="BG177" s="144">
        <f>BF177*(1+PARAMETRES!BH$14)</f>
        <v>14.801284840699337</v>
      </c>
      <c r="BH177" s="144">
        <f>BG177*(1+PARAMETRES!BI$14)</f>
        <v>14.936607731744562</v>
      </c>
      <c r="BI177" s="144">
        <f>BH177*(1+PARAMETRES!BJ$14)</f>
        <v>15.073790288084171</v>
      </c>
      <c r="BJ177" s="144">
        <f>BI177*(1+PARAMETRES!BK$14)</f>
        <v>15.209813057278167</v>
      </c>
      <c r="BK177" s="144">
        <f>BJ177*(1+PARAMETRES!BL$14)</f>
        <v>15.344634379612954</v>
      </c>
      <c r="BL177" s="145">
        <f>BK177*(1+PARAMETRES!BM$14)</f>
        <v>15.473666013968472</v>
      </c>
      <c r="BM177" s="140"/>
      <c r="BN177" s="140"/>
      <c r="BO177" s="140"/>
      <c r="BP177" s="140"/>
      <c r="BQ177" s="140"/>
    </row>
    <row r="178" spans="3:69" x14ac:dyDescent="0.25">
      <c r="C178" s="129" t="s">
        <v>149</v>
      </c>
      <c r="D178" s="76">
        <f>5.1*Transf2010</f>
        <v>5.3390556961822586</v>
      </c>
      <c r="E178" s="144">
        <f>D178*(1+PARAMETRES!F$14)</f>
        <v>5.4291968823260817</v>
      </c>
      <c r="F178" s="144">
        <f>E178*(1+PARAMETRES!G$14)</f>
        <v>5.4205012899943767</v>
      </c>
      <c r="G178" s="144">
        <f>F178*(1+PARAMETRES!H$14)</f>
        <v>5.4248404890920821</v>
      </c>
      <c r="H178" s="144">
        <f>G178*(1+PARAMETRES!I$14)</f>
        <v>5.4479761248586192</v>
      </c>
      <c r="I178" s="144">
        <f>H178*(1+PARAMETRES!J$14)</f>
        <v>5.4844244244892115</v>
      </c>
      <c r="J178" s="144">
        <f>I178*(1+PARAMETRES!K$14)</f>
        <v>5.5295050389661871</v>
      </c>
      <c r="K178" s="144">
        <f>J178*(1+PARAMETRES!L$14)</f>
        <v>5.641652884709762</v>
      </c>
      <c r="L178" s="144">
        <f>K178*(1+PARAMETRES!M$14)</f>
        <v>5.7282020018513444</v>
      </c>
      <c r="M178" s="144">
        <f>L178*(1+PARAMETRES!N$14)</f>
        <v>5.8205696157772451</v>
      </c>
      <c r="N178" s="144">
        <f>M178*(1+PARAMETRES!O$14)</f>
        <v>5.3560436840770933</v>
      </c>
      <c r="O178" s="144">
        <f>N178*(1+PARAMETRES!P$14)</f>
        <v>5.7109577620473457</v>
      </c>
      <c r="P178" s="144">
        <f>O178*(1+PARAMETRES!Q$14)</f>
        <v>5.8460744132538007</v>
      </c>
      <c r="Q178" s="144">
        <f>P178*(1+PARAMETRES!R$14)</f>
        <v>5.9153029118465676</v>
      </c>
      <c r="R178" s="144">
        <f>Q178*(1+PARAMETRES!S$14)</f>
        <v>5.9964176558873197</v>
      </c>
      <c r="S178" s="144">
        <f>R178*(1+PARAMETRES!T$14)</f>
        <v>6.0866840741218775</v>
      </c>
      <c r="T178" s="144">
        <f>S178*(1+PARAMETRES!U$14)</f>
        <v>6.1791300522997501</v>
      </c>
      <c r="U178" s="144">
        <f>T178*(1+PARAMETRES!V$14)</f>
        <v>6.2799131265685171</v>
      </c>
      <c r="V178" s="144">
        <f>U178*(1+PARAMETRES!W$14)</f>
        <v>6.3103355143699433</v>
      </c>
      <c r="W178" s="144">
        <f>V178*(1+PARAMETRES!X$14)</f>
        <v>6.3409340531647214</v>
      </c>
      <c r="X178" s="144">
        <f>W178*(1+PARAMETRES!Y$14)</f>
        <v>6.3748405650151643</v>
      </c>
      <c r="Y178" s="144">
        <f>X178*(1+PARAMETRES!Z$14)</f>
        <v>6.4114569298297663</v>
      </c>
      <c r="Z178" s="144">
        <f>Y178*(1+PARAMETRES!AA$14)</f>
        <v>6.4469879138926665</v>
      </c>
      <c r="AA178" s="144">
        <f>Z178*(1+PARAMETRES!AB$14)</f>
        <v>6.5097574754871044</v>
      </c>
      <c r="AB178" s="144">
        <f>AA178*(1+PARAMETRES!AC$14)</f>
        <v>6.5757599686415737</v>
      </c>
      <c r="AC178" s="144">
        <f>AB178*(1+PARAMETRES!AD$14)</f>
        <v>6.6457639720470469</v>
      </c>
      <c r="AD178" s="144">
        <f>AC178*(1+PARAMETRES!AE$14)</f>
        <v>6.7139369007504728</v>
      </c>
      <c r="AE178" s="144">
        <f>AD178*(1+PARAMETRES!AF$14)</f>
        <v>6.7802340721992822</v>
      </c>
      <c r="AF178" s="144">
        <f>AE178*(1+PARAMETRES!AG$14)</f>
        <v>6.8479843805491436</v>
      </c>
      <c r="AG178" s="144">
        <f>AF178*(1+PARAMETRES!AH$14)</f>
        <v>6.9144812395297208</v>
      </c>
      <c r="AH178" s="144">
        <f>AG178*(1+PARAMETRES!AI$14)</f>
        <v>6.9761991967501853</v>
      </c>
      <c r="AI178" s="144">
        <f>AH178*(1+PARAMETRES!AJ$14)</f>
        <v>7.03574199741134</v>
      </c>
      <c r="AJ178" s="144">
        <f>AI178*(1+PARAMETRES!AK$14)</f>
        <v>7.0944073922024637</v>
      </c>
      <c r="AK178" s="144">
        <f>AJ178*(1+PARAMETRES!AL$14)</f>
        <v>7.1535329514610257</v>
      </c>
      <c r="AL178" s="144">
        <f>AK178*(1+PARAMETRES!AM$14)</f>
        <v>7.2144988084866943</v>
      </c>
      <c r="AM178" s="144">
        <f>AL178*(1+PARAMETRES!AN$14)</f>
        <v>7.2751282143928568</v>
      </c>
      <c r="AN178" s="144">
        <f>AM178*(1+PARAMETRES!AO$14)</f>
        <v>7.3310032618811034</v>
      </c>
      <c r="AO178" s="144">
        <f>AN178*(1+PARAMETRES!AP$14)</f>
        <v>7.3885791691801552</v>
      </c>
      <c r="AP178" s="144">
        <f>AO178*(1+PARAMETRES!AQ$14)</f>
        <v>7.4486259215508648</v>
      </c>
      <c r="AQ178" s="144">
        <f>AP178*(1+PARAMETRES!AR$14)</f>
        <v>7.5126855521214981</v>
      </c>
      <c r="AR178" s="144">
        <f>AQ178*(1+PARAMETRES!AS$14)</f>
        <v>7.5748539053152726</v>
      </c>
      <c r="AS178" s="144">
        <f>AR178*(1+PARAMETRES!AT$14)</f>
        <v>7.6388763402655435</v>
      </c>
      <c r="AT178" s="144">
        <f>AS178*(1+PARAMETRES!AU$14)</f>
        <v>7.7070959191033719</v>
      </c>
      <c r="AU178" s="144">
        <f>AT178*(1+PARAMETRES!AV$14)</f>
        <v>7.7780672564661675</v>
      </c>
      <c r="AV178" s="144">
        <f>AU178*(1+PARAMETRES!AW$14)</f>
        <v>7.8534726077685368</v>
      </c>
      <c r="AW178" s="144">
        <f>AV178*(1+PARAMETRES!AX$14)</f>
        <v>7.9325940738424157</v>
      </c>
      <c r="AX178" s="144">
        <f>AW178*(1+PARAMETRES!AY$14)</f>
        <v>8.0099020162096206</v>
      </c>
      <c r="AY178" s="144">
        <f>AX178*(1+PARAMETRES!AZ$14)</f>
        <v>8.0908550424023016</v>
      </c>
      <c r="AZ178" s="144">
        <f>AY178*(1+PARAMETRES!BA$14)</f>
        <v>8.1738243953785865</v>
      </c>
      <c r="BA178" s="144">
        <f>AZ178*(1+PARAMETRES!BB$14)</f>
        <v>8.2595542756634597</v>
      </c>
      <c r="BB178" s="144">
        <f>BA178*(1+PARAMETRES!BC$14)</f>
        <v>8.3455108627558499</v>
      </c>
      <c r="BC178" s="144">
        <f>BB178*(1+PARAMETRES!BD$14)</f>
        <v>8.4307212435554391</v>
      </c>
      <c r="BD178" s="144">
        <f>BC178*(1+PARAMETRES!BE$14)</f>
        <v>8.5175572938157913</v>
      </c>
      <c r="BE178" s="144">
        <f>BD178*(1+PARAMETRES!BF$14)</f>
        <v>8.6059412908220629</v>
      </c>
      <c r="BF178" s="144">
        <f>BE178*(1+PARAMETRES!BG$14)</f>
        <v>8.6932158501802785</v>
      </c>
      <c r="BG178" s="144">
        <f>BF178*(1+PARAMETRES!BH$14)</f>
        <v>8.7775061264612386</v>
      </c>
      <c r="BH178" s="144">
        <f>BG178*(1+PARAMETRES!BI$14)</f>
        <v>8.8577557478950339</v>
      </c>
      <c r="BI178" s="144">
        <f>BH178*(1+PARAMETRES!BJ$14)</f>
        <v>8.9391081940964305</v>
      </c>
      <c r="BJ178" s="144">
        <f>BI178*(1+PARAMETRES!BK$14)</f>
        <v>9.0197728595486844</v>
      </c>
      <c r="BK178" s="144">
        <f>BJ178*(1+PARAMETRES!BL$14)</f>
        <v>9.0997250390728031</v>
      </c>
      <c r="BL178" s="145">
        <f>BK178*(1+PARAMETRES!BM$14)</f>
        <v>9.1762437989813073</v>
      </c>
      <c r="BM178" s="140"/>
      <c r="BN178" s="140"/>
      <c r="BO178" s="140"/>
      <c r="BP178" s="140"/>
      <c r="BQ178" s="140"/>
    </row>
    <row r="179" spans="3:69" x14ac:dyDescent="0.25">
      <c r="C179" s="129" t="s">
        <v>150</v>
      </c>
      <c r="D179" s="76">
        <f>3.1*Transf2010</f>
        <v>3.2453083643460787</v>
      </c>
      <c r="E179" s="144">
        <f>D179*(1+PARAMETRES!F$14)</f>
        <v>3.3001000657276185</v>
      </c>
      <c r="F179" s="144">
        <f>E179*(1+PARAMETRES!G$14)</f>
        <v>3.2948145096044255</v>
      </c>
      <c r="G179" s="144">
        <f>F179*(1+PARAMETRES!H$14)</f>
        <v>3.2974520619971481</v>
      </c>
      <c r="H179" s="144">
        <f>G179*(1+PARAMETRES!I$14)</f>
        <v>3.3115148994238668</v>
      </c>
      <c r="I179" s="144">
        <f>H179*(1+PARAMETRES!J$14)</f>
        <v>3.3336697482189326</v>
      </c>
      <c r="J179" s="144">
        <f>I179*(1+PARAMETRES!K$14)</f>
        <v>3.3610716903519959</v>
      </c>
      <c r="K179" s="144">
        <f>J179*(1+PARAMETRES!L$14)</f>
        <v>3.4292399887451497</v>
      </c>
      <c r="L179" s="144">
        <f>K179*(1+PARAMETRES!M$14)</f>
        <v>3.481848275635131</v>
      </c>
      <c r="M179" s="144">
        <f>L179*(1+PARAMETRES!N$14)</f>
        <v>3.5379932958646001</v>
      </c>
      <c r="N179" s="144">
        <f>M179*(1+PARAMETRES!O$14)</f>
        <v>3.2556343962037237</v>
      </c>
      <c r="O179" s="144">
        <f>N179*(1+PARAMETRES!P$14)</f>
        <v>3.4713664828130932</v>
      </c>
      <c r="P179" s="144">
        <f>O179*(1+PARAMETRES!Q$14)</f>
        <v>3.5534962119778011</v>
      </c>
      <c r="Q179" s="144">
        <f>P179*(1+PARAMETRES!R$14)</f>
        <v>3.5955762797498747</v>
      </c>
      <c r="R179" s="144">
        <f>Q179*(1+PARAMETRES!S$14)</f>
        <v>3.6448813202452337</v>
      </c>
      <c r="S179" s="144">
        <f>R179*(1+PARAMETRES!T$14)</f>
        <v>3.6997491430936909</v>
      </c>
      <c r="T179" s="144">
        <f>S179*(1+PARAMETRES!U$14)</f>
        <v>3.755941796495927</v>
      </c>
      <c r="U179" s="144">
        <f>T179*(1+PARAMETRES!V$14)</f>
        <v>3.817202096541648</v>
      </c>
      <c r="V179" s="144">
        <f>U179*(1+PARAMETRES!W$14)</f>
        <v>3.8356941361856522</v>
      </c>
      <c r="W179" s="144">
        <f>V179*(1+PARAMETRES!X$14)</f>
        <v>3.8542932480020862</v>
      </c>
      <c r="X179" s="144">
        <f>W179*(1+PARAMETRES!Y$14)</f>
        <v>3.87490308853863</v>
      </c>
      <c r="Y179" s="144">
        <f>X179*(1+PARAMETRES!Z$14)</f>
        <v>3.8971600946024076</v>
      </c>
      <c r="Z179" s="144">
        <f>Y179*(1+PARAMETRES!AA$14)</f>
        <v>3.9187573594249545</v>
      </c>
      <c r="AA179" s="144">
        <f>Z179*(1+PARAMETRES!AB$14)</f>
        <v>3.9569114066686324</v>
      </c>
      <c r="AB179" s="144">
        <f>AA179*(1+PARAMETRES!AC$14)</f>
        <v>3.9970305691742904</v>
      </c>
      <c r="AC179" s="144">
        <f>AB179*(1+PARAMETRES!AD$14)</f>
        <v>4.0395820222246757</v>
      </c>
      <c r="AD179" s="144">
        <f>AC179*(1+PARAMETRES!AE$14)</f>
        <v>4.0810204690836205</v>
      </c>
      <c r="AE179" s="144">
        <f>AD179*(1+PARAMETRES!AF$14)</f>
        <v>4.1213187497681911</v>
      </c>
      <c r="AF179" s="144">
        <f>AE179*(1+PARAMETRES!AG$14)</f>
        <v>4.1625003097455577</v>
      </c>
      <c r="AG179" s="144">
        <f>AF179*(1+PARAMETRES!AH$14)</f>
        <v>4.2029199691259089</v>
      </c>
      <c r="AH179" s="144">
        <f>AG179*(1+PARAMETRES!AI$14)</f>
        <v>4.2404348058677597</v>
      </c>
      <c r="AI179" s="144">
        <f>AH179*(1+PARAMETRES!AJ$14)</f>
        <v>4.2766274886225792</v>
      </c>
      <c r="AJ179" s="144">
        <f>AI179*(1+PARAMETRES!AK$14)</f>
        <v>4.3122868462407133</v>
      </c>
      <c r="AK179" s="144">
        <f>AJ179*(1+PARAMETRES!AL$14)</f>
        <v>4.3482259116723885</v>
      </c>
      <c r="AL179" s="144">
        <f>AK179*(1+PARAMETRES!AM$14)</f>
        <v>4.385283589472305</v>
      </c>
      <c r="AM179" s="144">
        <f>AL179*(1+PARAMETRES!AN$14)</f>
        <v>4.4221367577682074</v>
      </c>
      <c r="AN179" s="144">
        <f>AM179*(1+PARAMETRES!AO$14)</f>
        <v>4.45610002192773</v>
      </c>
      <c r="AO179" s="144">
        <f>AN179*(1+PARAMETRES!AP$14)</f>
        <v>4.4910971420506831</v>
      </c>
      <c r="AP179" s="144">
        <f>AO179*(1+PARAMETRES!AQ$14)</f>
        <v>4.5275961483936635</v>
      </c>
      <c r="AQ179" s="144">
        <f>AP179*(1+PARAMETRES!AR$14)</f>
        <v>4.5665343552111075</v>
      </c>
      <c r="AR179" s="144">
        <f>AQ179*(1+PARAMETRES!AS$14)</f>
        <v>4.6043229620543817</v>
      </c>
      <c r="AS179" s="144">
        <f>AR179*(1+PARAMETRES!AT$14)</f>
        <v>4.6432385597692525</v>
      </c>
      <c r="AT179" s="144">
        <f>AS179*(1+PARAMETRES!AU$14)</f>
        <v>4.6847053625922461</v>
      </c>
      <c r="AU179" s="144">
        <f>AT179*(1+PARAMETRES!AV$14)</f>
        <v>4.727844802950024</v>
      </c>
      <c r="AV179" s="144">
        <f>AU179*(1+PARAMETRES!AW$14)</f>
        <v>4.7736794282514641</v>
      </c>
      <c r="AW179" s="144">
        <f>AV179*(1+PARAMETRES!AX$14)</f>
        <v>4.8217728684140173</v>
      </c>
      <c r="AX179" s="144">
        <f>AW179*(1+PARAMETRES!AY$14)</f>
        <v>4.8687639706372208</v>
      </c>
      <c r="AY179" s="144">
        <f>AX179*(1+PARAMETRES!AZ$14)</f>
        <v>4.9179707120484579</v>
      </c>
      <c r="AZ179" s="144">
        <f>AY179*(1+PARAMETRES!BA$14)</f>
        <v>4.9684030638575729</v>
      </c>
      <c r="BA179" s="144">
        <f>AZ179*(1+PARAMETRES!BB$14)</f>
        <v>5.020513383246417</v>
      </c>
      <c r="BB179" s="144">
        <f>BA179*(1+PARAMETRES!BC$14)</f>
        <v>5.0727615048123793</v>
      </c>
      <c r="BC179" s="144">
        <f>BB179*(1+PARAMETRES!BD$14)</f>
        <v>5.1245560500042862</v>
      </c>
      <c r="BD179" s="144">
        <f>BC179*(1+PARAMETRES!BE$14)</f>
        <v>5.1773387472213637</v>
      </c>
      <c r="BE179" s="144">
        <f>BD179*(1+PARAMETRES!BF$14)</f>
        <v>5.2310623532447833</v>
      </c>
      <c r="BF179" s="144">
        <f>BE179*(1+PARAMETRES!BG$14)</f>
        <v>5.2841115952076203</v>
      </c>
      <c r="BG179" s="144">
        <f>BF179*(1+PARAMETRES!BH$14)</f>
        <v>5.3353468611823214</v>
      </c>
      <c r="BH179" s="144">
        <f>BG179*(1+PARAMETRES!BI$14)</f>
        <v>5.3841260428381581</v>
      </c>
      <c r="BI179" s="144">
        <f>BH179*(1+PARAMETRES!BJ$14)</f>
        <v>5.4335755689605749</v>
      </c>
      <c r="BJ179" s="144">
        <f>BI179*(1+PARAMETRES!BK$14)</f>
        <v>5.4826070322746894</v>
      </c>
      <c r="BK179" s="144">
        <f>BJ179*(1+PARAMETRES!BL$14)</f>
        <v>5.5312054159069968</v>
      </c>
      <c r="BL179" s="145">
        <f>BK179*(1+PARAMETRES!BM$14)</f>
        <v>5.5777168189886366</v>
      </c>
      <c r="BM179" s="140"/>
      <c r="BN179" s="140"/>
      <c r="BO179" s="140"/>
      <c r="BP179" s="140"/>
      <c r="BQ179" s="140"/>
    </row>
    <row r="180" spans="3:69" x14ac:dyDescent="0.25">
      <c r="C180" s="129" t="s">
        <v>151</v>
      </c>
      <c r="D180" s="76">
        <f>1.56*Transf2010</f>
        <v>1.6331229188322203</v>
      </c>
      <c r="E180" s="144">
        <f>D180*(1+PARAMETRES!F$14)</f>
        <v>1.6606955169468016</v>
      </c>
      <c r="F180" s="144">
        <f>E180*(1+PARAMETRES!G$14)</f>
        <v>1.6580356887041625</v>
      </c>
      <c r="G180" s="144">
        <f>F180*(1+PARAMETRES!H$14)</f>
        <v>1.6593629731340489</v>
      </c>
      <c r="H180" s="144">
        <f>G180*(1+PARAMETRES!I$14)</f>
        <v>1.6664397558391073</v>
      </c>
      <c r="I180" s="144">
        <f>H180*(1+PARAMETRES!J$14)</f>
        <v>1.6775886474908179</v>
      </c>
      <c r="J180" s="144">
        <f>I180*(1+PARAMETRES!K$14)</f>
        <v>1.6913780119190691</v>
      </c>
      <c r="K180" s="144">
        <f>J180*(1+PARAMETRES!L$14)</f>
        <v>1.725682058852398</v>
      </c>
      <c r="L180" s="144">
        <f>K180*(1+PARAMETRES!M$14)</f>
        <v>1.7521559064486467</v>
      </c>
      <c r="M180" s="144">
        <f>L180*(1+PARAMETRES!N$14)</f>
        <v>1.7804095295318634</v>
      </c>
      <c r="N180" s="144">
        <f>M180*(1+PARAMETRES!O$14)</f>
        <v>1.6383192445412287</v>
      </c>
      <c r="O180" s="144">
        <f>N180*(1+PARAMETRES!P$14)</f>
        <v>1.7468811978027179</v>
      </c>
      <c r="P180" s="144">
        <f>O180*(1+PARAMETRES!Q$14)</f>
        <v>1.7882109969952806</v>
      </c>
      <c r="Q180" s="144">
        <f>P180*(1+PARAMETRES!R$14)</f>
        <v>1.8093867730354209</v>
      </c>
      <c r="R180" s="144">
        <f>Q180*(1+PARAMETRES!S$14)</f>
        <v>1.8341983418008274</v>
      </c>
      <c r="S180" s="144">
        <f>R180*(1+PARAMETRES!T$14)</f>
        <v>1.8618092462019864</v>
      </c>
      <c r="T180" s="144">
        <f>S180*(1+PARAMETRES!U$14)</f>
        <v>1.8900868395269828</v>
      </c>
      <c r="U180" s="144">
        <f>T180*(1+PARAMETRES!V$14)</f>
        <v>1.9209146034209585</v>
      </c>
      <c r="V180" s="144">
        <f>U180*(1+PARAMETRES!W$14)</f>
        <v>1.9302202749837478</v>
      </c>
      <c r="W180" s="144">
        <f>V180*(1+PARAMETRES!X$14)</f>
        <v>1.9395798280268566</v>
      </c>
      <c r="X180" s="144">
        <f>W180*(1+PARAMETRES!Y$14)</f>
        <v>1.9499512316516978</v>
      </c>
      <c r="Y180" s="144">
        <f>X180*(1+PARAMETRES!Z$14)</f>
        <v>1.9611515314773407</v>
      </c>
      <c r="Z180" s="144">
        <f>Y180*(1+PARAMETRES!AA$14)</f>
        <v>1.9720198324848159</v>
      </c>
      <c r="AA180" s="144">
        <f>Z180*(1+PARAMETRES!AB$14)</f>
        <v>1.9912199336784087</v>
      </c>
      <c r="AB180" s="144">
        <f>AA180*(1+PARAMETRES!AC$14)</f>
        <v>2.0114089315844819</v>
      </c>
      <c r="AC180" s="144">
        <f>AB180*(1+PARAMETRES!AD$14)</f>
        <v>2.03282192086145</v>
      </c>
      <c r="AD180" s="144">
        <f>AC180*(1+PARAMETRES!AE$14)</f>
        <v>2.0536748167001448</v>
      </c>
      <c r="AE180" s="144">
        <f>AD180*(1+PARAMETRES!AF$14)</f>
        <v>2.0739539514962511</v>
      </c>
      <c r="AF180" s="144">
        <f>AE180*(1+PARAMETRES!AG$14)</f>
        <v>2.0946775752267968</v>
      </c>
      <c r="AG180" s="144">
        <f>AF180*(1+PARAMETRES!AH$14)</f>
        <v>2.1150177909149734</v>
      </c>
      <c r="AH180" s="144">
        <f>AG180*(1+PARAMETRES!AI$14)</f>
        <v>2.133896224888292</v>
      </c>
      <c r="AI180" s="144">
        <f>AH180*(1+PARAMETRES!AJ$14)</f>
        <v>2.1521093168552334</v>
      </c>
      <c r="AJ180" s="144">
        <f>AI180*(1+PARAMETRES!AK$14)</f>
        <v>2.1700540258501655</v>
      </c>
      <c r="AK180" s="144">
        <f>AJ180*(1+PARAMETRES!AL$14)</f>
        <v>2.1881394910351375</v>
      </c>
      <c r="AL180" s="144">
        <f>AK180*(1+PARAMETRES!AM$14)</f>
        <v>2.2067878708312243</v>
      </c>
      <c r="AM180" s="144">
        <f>AL180*(1+PARAMETRES!AN$14)</f>
        <v>2.2253333361672269</v>
      </c>
      <c r="AN180" s="144">
        <f>AM180*(1+PARAMETRES!AO$14)</f>
        <v>2.2424245271636321</v>
      </c>
      <c r="AO180" s="144">
        <f>AN180*(1+PARAMETRES!AP$14)</f>
        <v>2.2600359811609891</v>
      </c>
      <c r="AP180" s="144">
        <f>AO180*(1+PARAMETRES!AQ$14)</f>
        <v>2.2784032230626181</v>
      </c>
      <c r="AQ180" s="144">
        <f>AP180*(1+PARAMETRES!AR$14)</f>
        <v>2.2979979335901057</v>
      </c>
      <c r="AR180" s="144">
        <f>AQ180*(1+PARAMETRES!AS$14)</f>
        <v>2.3170141357434955</v>
      </c>
      <c r="AS180" s="144">
        <f>AR180*(1+PARAMETRES!AT$14)</f>
        <v>2.3365974687871076</v>
      </c>
      <c r="AT180" s="144">
        <f>AS180*(1+PARAMETRES!AU$14)</f>
        <v>2.3574646340786787</v>
      </c>
      <c r="AU180" s="144">
        <f>AT180*(1+PARAMETRES!AV$14)</f>
        <v>2.3791735137425927</v>
      </c>
      <c r="AV180" s="144">
        <f>AU180*(1+PARAMETRES!AW$14)</f>
        <v>2.4022386800233173</v>
      </c>
      <c r="AW180" s="144">
        <f>AV180*(1+PARAMETRES!AX$14)</f>
        <v>2.4264405402341507</v>
      </c>
      <c r="AX180" s="144">
        <f>AW180*(1+PARAMETRES!AY$14)</f>
        <v>2.4500876755464724</v>
      </c>
      <c r="AY180" s="144">
        <f>AX180*(1+PARAMETRES!AZ$14)</f>
        <v>2.4748497776759986</v>
      </c>
      <c r="AZ180" s="144">
        <f>AY180*(1+PARAMETRES!BA$14)</f>
        <v>2.5002286385863917</v>
      </c>
      <c r="BA180" s="144">
        <f>AZ180*(1+PARAMETRES!BB$14)</f>
        <v>2.5264518960852937</v>
      </c>
      <c r="BB180" s="144">
        <f>BA180*(1+PARAMETRES!BC$14)</f>
        <v>2.552744499195907</v>
      </c>
      <c r="BC180" s="144">
        <f>BB180*(1+PARAMETRES!BD$14)</f>
        <v>2.578808850969899</v>
      </c>
      <c r="BD180" s="144">
        <f>BC180*(1+PARAMETRES!BE$14)</f>
        <v>2.6053704663436541</v>
      </c>
      <c r="BE180" s="144">
        <f>BD180*(1+PARAMETRES!BF$14)</f>
        <v>2.6324055713102781</v>
      </c>
      <c r="BF180" s="144">
        <f>BE180*(1+PARAMETRES!BG$14)</f>
        <v>2.6591013188786734</v>
      </c>
      <c r="BG180" s="144">
        <f>BF180*(1+PARAMETRES!BH$14)</f>
        <v>2.6848842269175552</v>
      </c>
      <c r="BH180" s="144">
        <f>BG180*(1+PARAMETRES!BI$14)</f>
        <v>2.7094311699443634</v>
      </c>
      <c r="BI180" s="144">
        <f>BH180*(1+PARAMETRES!BJ$14)</f>
        <v>2.734315447605967</v>
      </c>
      <c r="BJ180" s="144">
        <f>BI180*(1+PARAMETRES!BK$14)</f>
        <v>2.7589893452737151</v>
      </c>
      <c r="BK180" s="144">
        <f>BJ180*(1+PARAMETRES!BL$14)</f>
        <v>2.7834453060693276</v>
      </c>
      <c r="BL180" s="145">
        <f>BK180*(1+PARAMETRES!BM$14)</f>
        <v>2.806851044394282</v>
      </c>
      <c r="BM180" s="140"/>
      <c r="BN180" s="140"/>
      <c r="BO180" s="140"/>
      <c r="BP180" s="140"/>
      <c r="BQ180" s="140"/>
    </row>
    <row r="181" spans="3:69" x14ac:dyDescent="0.25">
      <c r="C181" s="129" t="s">
        <v>152</v>
      </c>
      <c r="D181" s="76">
        <f>0.4*Transf2010</f>
        <v>0.41874946636723598</v>
      </c>
      <c r="E181" s="144">
        <f>D181*(1+PARAMETRES!F$14)</f>
        <v>0.42581936331969272</v>
      </c>
      <c r="F181" s="144">
        <f>E181*(1+PARAMETRES!G$14)</f>
        <v>0.42513735607799036</v>
      </c>
      <c r="G181" s="144">
        <f>F181*(1+PARAMETRES!H$14)</f>
        <v>0.42547768541898684</v>
      </c>
      <c r="H181" s="144">
        <f>G181*(1+PARAMETRES!I$14)</f>
        <v>0.42729224508695057</v>
      </c>
      <c r="I181" s="144">
        <f>H181*(1+PARAMETRES!J$14)</f>
        <v>0.43015093525405584</v>
      </c>
      <c r="J181" s="144">
        <f>I181*(1+PARAMETRES!K$14)</f>
        <v>0.4336866697228382</v>
      </c>
      <c r="K181" s="144">
        <f>J181*(1+PARAMETRES!L$14)</f>
        <v>0.44248257919292255</v>
      </c>
      <c r="L181" s="144">
        <f>K181*(1+PARAMETRES!M$14)</f>
        <v>0.44927074524324273</v>
      </c>
      <c r="M181" s="144">
        <f>L181*(1+PARAMETRES!N$14)</f>
        <v>0.45651526398252906</v>
      </c>
      <c r="N181" s="144">
        <f>M181*(1+PARAMETRES!O$14)</f>
        <v>0.42008185757467403</v>
      </c>
      <c r="O181" s="144">
        <f>N181*(1+PARAMETRES!P$14)</f>
        <v>0.44791825584685074</v>
      </c>
      <c r="P181" s="144">
        <f>O181*(1+PARAMETRES!Q$14)</f>
        <v>0.4585156402552002</v>
      </c>
      <c r="Q181" s="144">
        <f>P181*(1+PARAMETRES!R$14)</f>
        <v>0.46394532641933878</v>
      </c>
      <c r="R181" s="144">
        <f>Q181*(1+PARAMETRES!S$14)</f>
        <v>0.47030726712841736</v>
      </c>
      <c r="S181" s="144">
        <f>R181*(1+PARAMETRES!T$14)</f>
        <v>0.47738698620563763</v>
      </c>
      <c r="T181" s="144">
        <f>S181*(1+PARAMETRES!U$14)</f>
        <v>0.4846376511607649</v>
      </c>
      <c r="U181" s="144">
        <f>T181*(1+PARAMETRES!V$14)</f>
        <v>0.49254220600537407</v>
      </c>
      <c r="V181" s="144">
        <f>U181*(1+PARAMETRES!W$14)</f>
        <v>0.49492827563685848</v>
      </c>
      <c r="W181" s="144">
        <f>V181*(1+PARAMETRES!X$14)</f>
        <v>0.49732816103252736</v>
      </c>
      <c r="X181" s="144">
        <f>W181*(1+PARAMETRES!Y$14)</f>
        <v>0.49998749529530717</v>
      </c>
      <c r="Y181" s="144">
        <f>X181*(1+PARAMETRES!Z$14)</f>
        <v>0.50285936704547207</v>
      </c>
      <c r="Z181" s="144">
        <f>Y181*(1+PARAMETRES!AA$14)</f>
        <v>0.50564611089354261</v>
      </c>
      <c r="AA181" s="144">
        <f>Z181*(1+PARAMETRES!AB$14)</f>
        <v>0.51056921376369457</v>
      </c>
      <c r="AB181" s="144">
        <f>AA181*(1+PARAMETRES!AC$14)</f>
        <v>0.51574587989345688</v>
      </c>
      <c r="AC181" s="144">
        <f>AB181*(1+PARAMETRES!AD$14)</f>
        <v>0.52123638996447441</v>
      </c>
      <c r="AD181" s="144">
        <f>AC181*(1+PARAMETRES!AE$14)</f>
        <v>0.52658328633337059</v>
      </c>
      <c r="AE181" s="144">
        <f>AD181*(1+PARAMETRES!AF$14)</f>
        <v>0.53178306448621837</v>
      </c>
      <c r="AF181" s="144">
        <f>AE181*(1+PARAMETRES!AG$14)</f>
        <v>0.53709681416071731</v>
      </c>
      <c r="AG181" s="144">
        <f>AF181*(1+PARAMETRES!AH$14)</f>
        <v>0.54231225408076256</v>
      </c>
      <c r="AH181" s="144">
        <f>AG181*(1+PARAMETRES!AI$14)</f>
        <v>0.54715287817648528</v>
      </c>
      <c r="AI181" s="144">
        <f>AH181*(1+PARAMETRES!AJ$14)</f>
        <v>0.55182290175775239</v>
      </c>
      <c r="AJ181" s="144">
        <f>AI181*(1+PARAMETRES!AK$14)</f>
        <v>0.5564241091923503</v>
      </c>
      <c r="AK181" s="144">
        <f>AJ181*(1+PARAMETRES!AL$14)</f>
        <v>0.56106140795772774</v>
      </c>
      <c r="AL181" s="144">
        <f>AK181*(1+PARAMETRES!AM$14)</f>
        <v>0.5658430438028782</v>
      </c>
      <c r="AM181" s="144">
        <f>AL181*(1+PARAMETRES!AN$14)</f>
        <v>0.57059829132493012</v>
      </c>
      <c r="AN181" s="144">
        <f>AM181*(1+PARAMETRES!AO$14)</f>
        <v>0.57498064799067494</v>
      </c>
      <c r="AO181" s="144">
        <f>AN181*(1+PARAMETRES!AP$14)</f>
        <v>0.57949640542589465</v>
      </c>
      <c r="AP181" s="144">
        <f>AO181*(1+PARAMETRES!AQ$14)</f>
        <v>0.58420595463144054</v>
      </c>
      <c r="AQ181" s="144">
        <f>AP181*(1+PARAMETRES!AR$14)</f>
        <v>0.58923023938207841</v>
      </c>
      <c r="AR181" s="144">
        <f>AQ181*(1+PARAMETRES!AS$14)</f>
        <v>0.59410618865217835</v>
      </c>
      <c r="AS181" s="144">
        <f>AR181*(1+PARAMETRES!AT$14)</f>
        <v>0.59912755609925838</v>
      </c>
      <c r="AT181" s="144">
        <f>AS181*(1+PARAMETRES!AU$14)</f>
        <v>0.60447811130222528</v>
      </c>
      <c r="AU181" s="144">
        <f>AT181*(1+PARAMETRES!AV$14)</f>
        <v>0.61004449070322886</v>
      </c>
      <c r="AV181" s="144">
        <f>AU181*(1+PARAMETRES!AW$14)</f>
        <v>0.61595863590341471</v>
      </c>
      <c r="AW181" s="144">
        <f>AV181*(1+PARAMETRES!AX$14)</f>
        <v>0.62216424108567969</v>
      </c>
      <c r="AX181" s="144">
        <f>AW181*(1+PARAMETRES!AY$14)</f>
        <v>0.62822760911448006</v>
      </c>
      <c r="AY181" s="144">
        <f>AX181*(1+PARAMETRES!AZ$14)</f>
        <v>0.6345768660707688</v>
      </c>
      <c r="AZ181" s="144">
        <f>AY181*(1+PARAMETRES!BA$14)</f>
        <v>0.6410842663042029</v>
      </c>
      <c r="BA181" s="144">
        <f>AZ181*(1+PARAMETRES!BB$14)</f>
        <v>0.64780817848340855</v>
      </c>
      <c r="BB181" s="144">
        <f>BA181*(1+PARAMETRES!BC$14)</f>
        <v>0.65454987158869404</v>
      </c>
      <c r="BC181" s="144">
        <f>BB181*(1+PARAMETRES!BD$14)</f>
        <v>0.66123303871023043</v>
      </c>
      <c r="BD181" s="144">
        <f>BC181*(1+PARAMETRES!BE$14)</f>
        <v>0.66804370931888557</v>
      </c>
      <c r="BE181" s="144">
        <f>BD181*(1+PARAMETRES!BF$14)</f>
        <v>0.67497578751545584</v>
      </c>
      <c r="BF181" s="144">
        <f>BE181*(1+PARAMETRES!BG$14)</f>
        <v>0.6818208509945316</v>
      </c>
      <c r="BG181" s="144">
        <f>BF181*(1+PARAMETRES!BH$14)</f>
        <v>0.68843185305578336</v>
      </c>
      <c r="BH181" s="144">
        <f>BG181*(1+PARAMETRES!BI$14)</f>
        <v>0.69472594101137519</v>
      </c>
      <c r="BI181" s="144">
        <f>BH181*(1+PARAMETRES!BJ$14)</f>
        <v>0.70110652502717097</v>
      </c>
      <c r="BJ181" s="144">
        <f>BI181*(1+PARAMETRES!BK$14)</f>
        <v>0.70743316545479873</v>
      </c>
      <c r="BK181" s="144">
        <f>BJ181*(1+PARAMETRES!BL$14)</f>
        <v>0.7137039246331609</v>
      </c>
      <c r="BL181" s="145">
        <f>BK181*(1+PARAMETRES!BM$14)</f>
        <v>0.71970539599853378</v>
      </c>
      <c r="BM181" s="140"/>
      <c r="BN181" s="140"/>
      <c r="BO181" s="140"/>
      <c r="BP181" s="140"/>
      <c r="BQ181" s="140"/>
    </row>
    <row r="182" spans="3:69" ht="16.5" thickBot="1" x14ac:dyDescent="0.3">
      <c r="C182" s="129" t="s">
        <v>153</v>
      </c>
      <c r="D182" s="76">
        <f>0.3*Transf2010</f>
        <v>0.31406209977542698</v>
      </c>
      <c r="E182" s="144">
        <f>D182*(1+PARAMETRES!F$14)</f>
        <v>0.31936452248976954</v>
      </c>
      <c r="F182" s="144">
        <f>E182*(1+PARAMETRES!G$14)</f>
        <v>0.31885301705849278</v>
      </c>
      <c r="G182" s="144">
        <f>F182*(1+PARAMETRES!H$14)</f>
        <v>0.31910826406424014</v>
      </c>
      <c r="H182" s="144">
        <f>G182*(1+PARAMETRES!I$14)</f>
        <v>0.32046918381521294</v>
      </c>
      <c r="I182" s="144">
        <f>H182*(1+PARAMETRES!J$14)</f>
        <v>0.3226132014405419</v>
      </c>
      <c r="J182" s="144">
        <f>I182*(1+PARAMETRES!K$14)</f>
        <v>0.32526500229212868</v>
      </c>
      <c r="K182" s="144">
        <f>J182*(1+PARAMETRES!L$14)</f>
        <v>0.33186193439469192</v>
      </c>
      <c r="L182" s="144">
        <f>K182*(1+PARAMETRES!M$14)</f>
        <v>0.33695305893243205</v>
      </c>
      <c r="M182" s="144">
        <f>L182*(1+PARAMETRES!N$14)</f>
        <v>0.34238644798689677</v>
      </c>
      <c r="N182" s="144">
        <f>M182*(1+PARAMETRES!O$14)</f>
        <v>0.31506139318100551</v>
      </c>
      <c r="O182" s="144">
        <f>N182*(1+PARAMETRES!P$14)</f>
        <v>0.33593869188513803</v>
      </c>
      <c r="P182" s="144">
        <f>O182*(1+PARAMETRES!Q$14)</f>
        <v>0.34388673019140009</v>
      </c>
      <c r="Q182" s="144">
        <f>P182*(1+PARAMETRES!R$14)</f>
        <v>0.34795899481450399</v>
      </c>
      <c r="R182" s="144">
        <f>Q182*(1+PARAMETRES!S$14)</f>
        <v>0.3527304503463129</v>
      </c>
      <c r="S182" s="144">
        <f>R182*(1+PARAMETRES!T$14)</f>
        <v>0.3580402396542281</v>
      </c>
      <c r="T182" s="144">
        <f>S182*(1+PARAMETRES!U$14)</f>
        <v>0.36347823837057353</v>
      </c>
      <c r="U182" s="144">
        <f>T182*(1+PARAMETRES!V$14)</f>
        <v>0.36940665450403037</v>
      </c>
      <c r="V182" s="144">
        <f>U182*(1+PARAMETRES!W$14)</f>
        <v>0.3711962067276437</v>
      </c>
      <c r="W182" s="144">
        <f>V182*(1+PARAMETRES!X$14)</f>
        <v>0.37299612077439537</v>
      </c>
      <c r="X182" s="144">
        <f>W182*(1+PARAMETRES!Y$14)</f>
        <v>0.37499062147148021</v>
      </c>
      <c r="Y182" s="144">
        <f>X182*(1+PARAMETRES!Z$14)</f>
        <v>0.37714452528410386</v>
      </c>
      <c r="Z182" s="144">
        <f>Y182*(1+PARAMETRES!AA$14)</f>
        <v>0.37923458317015679</v>
      </c>
      <c r="AA182" s="144">
        <f>Z182*(1+PARAMETRES!AB$14)</f>
        <v>0.38292691032277076</v>
      </c>
      <c r="AB182" s="144">
        <f>AA182*(1+PARAMETRES!AC$14)</f>
        <v>0.3868094099200925</v>
      </c>
      <c r="AC182" s="144">
        <f>AB182*(1+PARAMETRES!AD$14)</f>
        <v>0.39092729247335561</v>
      </c>
      <c r="AD182" s="144">
        <f>AC182*(1+PARAMETRES!AE$14)</f>
        <v>0.39493746475002772</v>
      </c>
      <c r="AE182" s="144">
        <f>AD182*(1+PARAMETRES!AF$14)</f>
        <v>0.39883729836466353</v>
      </c>
      <c r="AF182" s="144">
        <f>AE182*(1+PARAMETRES!AG$14)</f>
        <v>0.4028226106205377</v>
      </c>
      <c r="AG182" s="144">
        <f>AF182*(1+PARAMETRES!AH$14)</f>
        <v>0.40673419056057164</v>
      </c>
      <c r="AH182" s="144">
        <f>AG182*(1+PARAMETRES!AI$14)</f>
        <v>0.41036465863236371</v>
      </c>
      <c r="AI182" s="144">
        <f>AH182*(1+PARAMETRES!AJ$14)</f>
        <v>0.41386717631831399</v>
      </c>
      <c r="AJ182" s="144">
        <f>AI182*(1+PARAMETRES!AK$14)</f>
        <v>0.41731808189426239</v>
      </c>
      <c r="AK182" s="144">
        <f>AJ182*(1+PARAMETRES!AL$14)</f>
        <v>0.4207960559682955</v>
      </c>
      <c r="AL182" s="144">
        <f>AK182*(1+PARAMETRES!AM$14)</f>
        <v>0.42438228285215834</v>
      </c>
      <c r="AM182" s="144">
        <f>AL182*(1+PARAMETRES!AN$14)</f>
        <v>0.42794871849369731</v>
      </c>
      <c r="AN182" s="144">
        <f>AM182*(1+PARAMETRES!AO$14)</f>
        <v>0.43123548599300593</v>
      </c>
      <c r="AO182" s="144">
        <f>AN182*(1+PARAMETRES!AP$14)</f>
        <v>0.43462230406942071</v>
      </c>
      <c r="AP182" s="144">
        <f>AO182*(1+PARAMETRES!AQ$14)</f>
        <v>0.4381544659735801</v>
      </c>
      <c r="AQ182" s="144">
        <f>AP182*(1+PARAMETRES!AR$14)</f>
        <v>0.4419226795365585</v>
      </c>
      <c r="AR182" s="144">
        <f>AQ182*(1+PARAMETRES!AS$14)</f>
        <v>0.44557964148913348</v>
      </c>
      <c r="AS182" s="144">
        <f>AR182*(1+PARAMETRES!AT$14)</f>
        <v>0.44934566707444351</v>
      </c>
      <c r="AT182" s="144">
        <f>AS182*(1+PARAMETRES!AU$14)</f>
        <v>0.45335858347666869</v>
      </c>
      <c r="AU182" s="144">
        <f>AT182*(1+PARAMETRES!AV$14)</f>
        <v>0.45753336802742134</v>
      </c>
      <c r="AV182" s="144">
        <f>AU182*(1+PARAMETRES!AW$14)</f>
        <v>0.46196897692756073</v>
      </c>
      <c r="AW182" s="144">
        <f>AV182*(1+PARAMETRES!AX$14)</f>
        <v>0.46662318081425946</v>
      </c>
      <c r="AX182" s="144">
        <f>AW182*(1+PARAMETRES!AY$14)</f>
        <v>0.47117070683585976</v>
      </c>
      <c r="AY182" s="144">
        <f>AX182*(1+PARAMETRES!AZ$14)</f>
        <v>0.47593264955307629</v>
      </c>
      <c r="AZ182" s="144">
        <f>AY182*(1+PARAMETRES!BA$14)</f>
        <v>0.4808131997281519</v>
      </c>
      <c r="BA182" s="144">
        <f>AZ182*(1+PARAMETRES!BB$14)</f>
        <v>0.48585613386255616</v>
      </c>
      <c r="BB182" s="144">
        <f>BA182*(1+PARAMETRES!BC$14)</f>
        <v>0.49091240369152023</v>
      </c>
      <c r="BC182" s="144">
        <f>BB182*(1+PARAMETRES!BD$14)</f>
        <v>0.49592477903267251</v>
      </c>
      <c r="BD182" s="144">
        <f>BC182*(1+PARAMETRES!BE$14)</f>
        <v>0.5010327819891639</v>
      </c>
      <c r="BE182" s="144">
        <f>BD182*(1+PARAMETRES!BF$14)</f>
        <v>0.50623184063659155</v>
      </c>
      <c r="BF182" s="144">
        <f>BE182*(1+PARAMETRES!BG$14)</f>
        <v>0.51136563824589831</v>
      </c>
      <c r="BG182" s="144">
        <f>BF182*(1+PARAMETRES!BH$14)</f>
        <v>0.51632388979183708</v>
      </c>
      <c r="BH182" s="144">
        <f>BG182*(1+PARAMETRES!BI$14)</f>
        <v>0.52104445575853098</v>
      </c>
      <c r="BI182" s="144">
        <f>BH182*(1+PARAMETRES!BJ$14)</f>
        <v>0.52582989377037781</v>
      </c>
      <c r="BJ182" s="144">
        <f>BI182*(1+PARAMETRES!BK$14)</f>
        <v>0.5305748740910986</v>
      </c>
      <c r="BK182" s="144">
        <f>BJ182*(1+PARAMETRES!BL$14)</f>
        <v>0.53527794347487023</v>
      </c>
      <c r="BL182" s="145">
        <f>BK182*(1+PARAMETRES!BM$14)</f>
        <v>0.53977904699889989</v>
      </c>
      <c r="BM182" s="140"/>
      <c r="BN182" s="140"/>
      <c r="BO182" s="140"/>
      <c r="BP182" s="140"/>
      <c r="BQ182" s="140"/>
    </row>
    <row r="183" spans="3:69" s="41" customFormat="1" ht="24.95" customHeight="1" thickBot="1" x14ac:dyDescent="0.3">
      <c r="C183" s="569" t="s">
        <v>12</v>
      </c>
      <c r="D183" s="570"/>
      <c r="E183" s="570"/>
      <c r="F183" s="570"/>
      <c r="G183" s="570"/>
      <c r="H183" s="571"/>
      <c r="I183" s="78"/>
      <c r="J183" s="79"/>
      <c r="K183" s="75"/>
      <c r="L183" s="75"/>
      <c r="M183" s="75"/>
      <c r="N183" s="75"/>
      <c r="O183" s="75"/>
      <c r="P183" s="75"/>
      <c r="Q183" s="75"/>
      <c r="R183" s="75"/>
      <c r="S183" s="75"/>
      <c r="T183" s="75"/>
      <c r="U183" s="75"/>
      <c r="V183" s="75"/>
      <c r="W183" s="75"/>
      <c r="X183" s="75"/>
      <c r="Y183" s="75"/>
      <c r="Z183" s="75"/>
      <c r="AA183" s="75"/>
      <c r="AB183" s="75"/>
      <c r="AC183" s="75"/>
      <c r="AD183" s="75"/>
      <c r="AE183" s="75"/>
      <c r="AF183" s="75"/>
      <c r="AG183" s="75"/>
      <c r="AH183" s="75"/>
      <c r="AI183" s="75"/>
      <c r="AJ183" s="75"/>
      <c r="AK183" s="75"/>
      <c r="AL183" s="75"/>
      <c r="AM183" s="75"/>
      <c r="AN183" s="75"/>
      <c r="AO183" s="75"/>
      <c r="AP183" s="75"/>
      <c r="AQ183" s="75"/>
      <c r="AR183" s="75"/>
      <c r="AS183" s="75"/>
      <c r="AT183" s="75"/>
      <c r="AU183" s="75"/>
      <c r="AV183" s="75"/>
      <c r="AW183" s="75"/>
      <c r="AX183" s="75"/>
      <c r="AY183" s="75"/>
      <c r="AZ183" s="75"/>
      <c r="BA183" s="75"/>
      <c r="BB183" s="75"/>
      <c r="BC183" s="75"/>
      <c r="BD183" s="75"/>
      <c r="BE183" s="75"/>
      <c r="BF183" s="75"/>
      <c r="BG183" s="75"/>
      <c r="BH183" s="75"/>
      <c r="BI183" s="75"/>
      <c r="BJ183" s="75"/>
      <c r="BK183" s="75"/>
      <c r="BL183" s="162"/>
      <c r="BM183" s="140"/>
      <c r="BN183" s="140"/>
      <c r="BO183" s="140"/>
      <c r="BP183" s="140"/>
      <c r="BQ183" s="140"/>
    </row>
    <row r="184" spans="3:69" ht="16.5" thickBot="1" x14ac:dyDescent="0.3">
      <c r="C184" s="72"/>
      <c r="D184" s="73">
        <v>2010</v>
      </c>
      <c r="E184" s="74">
        <v>2011</v>
      </c>
      <c r="F184" s="6">
        <v>2012</v>
      </c>
      <c r="G184" s="6">
        <v>2013</v>
      </c>
      <c r="H184" s="6">
        <v>2014</v>
      </c>
      <c r="I184" s="6">
        <v>2015</v>
      </c>
      <c r="J184" s="6">
        <v>2016</v>
      </c>
      <c r="K184" s="6">
        <v>2017</v>
      </c>
      <c r="L184" s="6">
        <v>2018</v>
      </c>
      <c r="M184" s="6">
        <v>2019</v>
      </c>
      <c r="N184" s="6">
        <v>2020</v>
      </c>
      <c r="O184" s="6">
        <v>2021</v>
      </c>
      <c r="P184" s="6">
        <v>2022</v>
      </c>
      <c r="Q184" s="6">
        <v>2023</v>
      </c>
      <c r="R184" s="6">
        <v>2024</v>
      </c>
      <c r="S184" s="6">
        <v>2025</v>
      </c>
      <c r="T184" s="6">
        <v>2026</v>
      </c>
      <c r="U184" s="6">
        <v>2027</v>
      </c>
      <c r="V184" s="6">
        <v>2028</v>
      </c>
      <c r="W184" s="6">
        <v>2029</v>
      </c>
      <c r="X184" s="6">
        <v>2030</v>
      </c>
      <c r="Y184" s="6">
        <v>2031</v>
      </c>
      <c r="Z184" s="6">
        <v>2032</v>
      </c>
      <c r="AA184" s="6">
        <v>2033</v>
      </c>
      <c r="AB184" s="6">
        <v>2034</v>
      </c>
      <c r="AC184" s="6">
        <v>2035</v>
      </c>
      <c r="AD184" s="6">
        <v>2036</v>
      </c>
      <c r="AE184" s="6">
        <v>2037</v>
      </c>
      <c r="AF184" s="6">
        <v>2038</v>
      </c>
      <c r="AG184" s="6">
        <v>2039</v>
      </c>
      <c r="AH184" s="6">
        <v>2040</v>
      </c>
      <c r="AI184" s="6">
        <v>2041</v>
      </c>
      <c r="AJ184" s="6">
        <v>2042</v>
      </c>
      <c r="AK184" s="6">
        <v>2043</v>
      </c>
      <c r="AL184" s="6">
        <v>2044</v>
      </c>
      <c r="AM184" s="6">
        <v>2045</v>
      </c>
      <c r="AN184" s="6">
        <v>2046</v>
      </c>
      <c r="AO184" s="6">
        <v>2047</v>
      </c>
      <c r="AP184" s="6">
        <v>2048</v>
      </c>
      <c r="AQ184" s="6">
        <v>2049</v>
      </c>
      <c r="AR184" s="6">
        <v>2050</v>
      </c>
      <c r="AS184" s="6">
        <v>2051</v>
      </c>
      <c r="AT184" s="6">
        <v>2052</v>
      </c>
      <c r="AU184" s="6">
        <v>2053</v>
      </c>
      <c r="AV184" s="6">
        <v>2054</v>
      </c>
      <c r="AW184" s="6">
        <v>2055</v>
      </c>
      <c r="AX184" s="6">
        <v>2056</v>
      </c>
      <c r="AY184" s="6">
        <v>2057</v>
      </c>
      <c r="AZ184" s="6">
        <v>2058</v>
      </c>
      <c r="BA184" s="6">
        <v>2059</v>
      </c>
      <c r="BB184" s="6">
        <v>2060</v>
      </c>
      <c r="BC184" s="6">
        <v>2061</v>
      </c>
      <c r="BD184" s="6">
        <v>2062</v>
      </c>
      <c r="BE184" s="6">
        <v>2063</v>
      </c>
      <c r="BF184" s="6">
        <v>2064</v>
      </c>
      <c r="BG184" s="6">
        <v>2065</v>
      </c>
      <c r="BH184" s="6">
        <v>2066</v>
      </c>
      <c r="BI184" s="6">
        <v>2067</v>
      </c>
      <c r="BJ184" s="6">
        <v>2068</v>
      </c>
      <c r="BK184" s="6">
        <v>2069</v>
      </c>
      <c r="BL184" s="7">
        <v>2070</v>
      </c>
      <c r="BM184" s="126"/>
      <c r="BN184" s="126"/>
      <c r="BO184" s="126"/>
      <c r="BP184" s="126"/>
      <c r="BQ184" s="126"/>
    </row>
    <row r="185" spans="3:69" x14ac:dyDescent="0.25">
      <c r="C185" s="129" t="s">
        <v>148</v>
      </c>
      <c r="D185" s="76">
        <f>3.2*Transf2010</f>
        <v>3.3499957309378878</v>
      </c>
      <c r="E185" s="144">
        <f>D185*(1+PARAMETRES!F$14)</f>
        <v>3.4065549065575418</v>
      </c>
      <c r="F185" s="144">
        <f>E185*(1+PARAMETRES!G$14)</f>
        <v>3.4010988486239229</v>
      </c>
      <c r="G185" s="144">
        <f>F185*(1+PARAMETRES!H$14)</f>
        <v>3.4038214833518947</v>
      </c>
      <c r="H185" s="144">
        <f>G185*(1+PARAMETRES!I$14)</f>
        <v>3.4183379606956046</v>
      </c>
      <c r="I185" s="144">
        <f>H185*(1+PARAMETRES!J$14)</f>
        <v>3.4412074820324468</v>
      </c>
      <c r="J185" s="144">
        <f>I185*(1+PARAMETRES!K$14)</f>
        <v>3.4694933577827056</v>
      </c>
      <c r="K185" s="144">
        <f>J185*(1+PARAMETRES!L$14)</f>
        <v>3.5398606335433804</v>
      </c>
      <c r="L185" s="144">
        <f>K185*(1+PARAMETRES!M$14)</f>
        <v>3.5941659619459418</v>
      </c>
      <c r="M185" s="144">
        <f>L185*(1+PARAMETRES!N$14)</f>
        <v>3.6521221118602325</v>
      </c>
      <c r="N185" s="144">
        <f>M185*(1+PARAMETRES!O$14)</f>
        <v>3.3606548605973923</v>
      </c>
      <c r="O185" s="144">
        <f>N185*(1+PARAMETRES!P$14)</f>
        <v>3.5833460467748059</v>
      </c>
      <c r="P185" s="144">
        <f>O185*(1+PARAMETRES!Q$14)</f>
        <v>3.6681251220416016</v>
      </c>
      <c r="Q185" s="144">
        <f>P185*(1+PARAMETRES!R$14)</f>
        <v>3.7115626113547102</v>
      </c>
      <c r="R185" s="144">
        <f>Q185*(1+PARAMETRES!S$14)</f>
        <v>3.7624581370273389</v>
      </c>
      <c r="S185" s="144">
        <f>R185*(1+PARAMETRES!T$14)</f>
        <v>3.819095889645101</v>
      </c>
      <c r="T185" s="144">
        <f>S185*(1+PARAMETRES!U$14)</f>
        <v>3.8771012092861192</v>
      </c>
      <c r="U185" s="144">
        <f>T185*(1+PARAMETRES!V$14)</f>
        <v>3.9403376480429926</v>
      </c>
      <c r="V185" s="144">
        <f>U185*(1+PARAMETRES!W$14)</f>
        <v>3.9594262050948679</v>
      </c>
      <c r="W185" s="144">
        <f>V185*(1+PARAMETRES!X$14)</f>
        <v>3.9786252882602189</v>
      </c>
      <c r="X185" s="144">
        <f>W185*(1+PARAMETRES!Y$14)</f>
        <v>3.9998999623624574</v>
      </c>
      <c r="Y185" s="144">
        <f>X185*(1+PARAMETRES!Z$14)</f>
        <v>4.0228749363637766</v>
      </c>
      <c r="Z185" s="144">
        <f>Y185*(1+PARAMETRES!AA$14)</f>
        <v>4.0451688871483409</v>
      </c>
      <c r="AA185" s="144">
        <f>Z185*(1+PARAMETRES!AB$14)</f>
        <v>4.0845537101095566</v>
      </c>
      <c r="AB185" s="144">
        <f>AA185*(1+PARAMETRES!AC$14)</f>
        <v>4.1259670391476551</v>
      </c>
      <c r="AC185" s="144">
        <f>AB185*(1+PARAMETRES!AD$14)</f>
        <v>4.1698911197157953</v>
      </c>
      <c r="AD185" s="144">
        <f>AC185*(1+PARAMETRES!AE$14)</f>
        <v>4.2126662906669647</v>
      </c>
      <c r="AE185" s="144">
        <f>AD185*(1+PARAMETRES!AF$14)</f>
        <v>4.254264515889747</v>
      </c>
      <c r="AF185" s="144">
        <f>AE185*(1+PARAMETRES!AG$14)</f>
        <v>4.2967745132857385</v>
      </c>
      <c r="AG185" s="144">
        <f>AF185*(1+PARAMETRES!AH$14)</f>
        <v>4.3384980326461005</v>
      </c>
      <c r="AH185" s="144">
        <f>AG185*(1+PARAMETRES!AI$14)</f>
        <v>4.3772230254118822</v>
      </c>
      <c r="AI185" s="144">
        <f>AH185*(1+PARAMETRES!AJ$14)</f>
        <v>4.4145832140620191</v>
      </c>
      <c r="AJ185" s="144">
        <f>AI185*(1+PARAMETRES!AK$14)</f>
        <v>4.4513928735388024</v>
      </c>
      <c r="AK185" s="144">
        <f>AJ185*(1+PARAMETRES!AL$14)</f>
        <v>4.4884912636618219</v>
      </c>
      <c r="AL185" s="144">
        <f>AK185*(1+PARAMETRES!AM$14)</f>
        <v>4.5267443504230256</v>
      </c>
      <c r="AM185" s="144">
        <f>AL185*(1+PARAMETRES!AN$14)</f>
        <v>4.5647863305994409</v>
      </c>
      <c r="AN185" s="144">
        <f>AM185*(1+PARAMETRES!AO$14)</f>
        <v>4.5998451839253995</v>
      </c>
      <c r="AO185" s="144">
        <f>AN185*(1+PARAMETRES!AP$14)</f>
        <v>4.6359712434071572</v>
      </c>
      <c r="AP185" s="144">
        <f>AO185*(1+PARAMETRES!AQ$14)</f>
        <v>4.6736476370515243</v>
      </c>
      <c r="AQ185" s="144">
        <f>AP185*(1+PARAMETRES!AR$14)</f>
        <v>4.7138419150566273</v>
      </c>
      <c r="AR185" s="144">
        <f>AQ185*(1+PARAMETRES!AS$14)</f>
        <v>4.7528495092174268</v>
      </c>
      <c r="AS185" s="144">
        <f>AR185*(1+PARAMETRES!AT$14)</f>
        <v>4.7930204487940671</v>
      </c>
      <c r="AT185" s="144">
        <f>AS185*(1+PARAMETRES!AU$14)</f>
        <v>4.8358248904178023</v>
      </c>
      <c r="AU185" s="144">
        <f>AT185*(1+PARAMETRES!AV$14)</f>
        <v>4.8803559256258309</v>
      </c>
      <c r="AV185" s="144">
        <f>AU185*(1+PARAMETRES!AW$14)</f>
        <v>4.9276690872273177</v>
      </c>
      <c r="AW185" s="144">
        <f>AV185*(1+PARAMETRES!AX$14)</f>
        <v>4.9773139286854375</v>
      </c>
      <c r="AX185" s="144">
        <f>AW185*(1+PARAMETRES!AY$14)</f>
        <v>5.0258208729158405</v>
      </c>
      <c r="AY185" s="144">
        <f>AX185*(1+PARAMETRES!AZ$14)</f>
        <v>5.0766149285661504</v>
      </c>
      <c r="AZ185" s="144">
        <f>AY185*(1+PARAMETRES!BA$14)</f>
        <v>5.1286741304336232</v>
      </c>
      <c r="BA185" s="144">
        <f>AZ185*(1+PARAMETRES!BB$14)</f>
        <v>5.1824654278672684</v>
      </c>
      <c r="BB185" s="144">
        <f>BA185*(1+PARAMETRES!BC$14)</f>
        <v>5.2363989727095523</v>
      </c>
      <c r="BC185" s="144">
        <f>BB185*(1+PARAMETRES!BD$14)</f>
        <v>5.2898643096818434</v>
      </c>
      <c r="BD185" s="144">
        <f>BC185*(1+PARAMETRES!BE$14)</f>
        <v>5.3443496745510846</v>
      </c>
      <c r="BE185" s="144">
        <f>BD185*(1+PARAMETRES!BF$14)</f>
        <v>5.3998063001236467</v>
      </c>
      <c r="BF185" s="144">
        <f>BE185*(1+PARAMETRES!BG$14)</f>
        <v>5.4545668079562528</v>
      </c>
      <c r="BG185" s="144">
        <f>BF185*(1+PARAMETRES!BH$14)</f>
        <v>5.5074548244462669</v>
      </c>
      <c r="BH185" s="144">
        <f>BG185*(1+PARAMETRES!BI$14)</f>
        <v>5.5578075280910015</v>
      </c>
      <c r="BI185" s="144">
        <f>BH185*(1+PARAMETRES!BJ$14)</f>
        <v>5.6088522002173677</v>
      </c>
      <c r="BJ185" s="144">
        <f>BI185*(1+PARAMETRES!BK$14)</f>
        <v>5.6594653236383898</v>
      </c>
      <c r="BK185" s="144">
        <f>BJ185*(1+PARAMETRES!BL$14)</f>
        <v>5.7096313970652872</v>
      </c>
      <c r="BL185" s="145">
        <f>BK185*(1+PARAMETRES!BM$14)</f>
        <v>5.7576431679882702</v>
      </c>
      <c r="BM185" s="140"/>
      <c r="BN185" s="140"/>
      <c r="BO185" s="140"/>
      <c r="BP185" s="140"/>
      <c r="BQ185" s="140"/>
    </row>
    <row r="186" spans="3:69" x14ac:dyDescent="0.25">
      <c r="C186" s="129" t="s">
        <v>149</v>
      </c>
      <c r="D186" s="76">
        <f>2*Transf2010</f>
        <v>2.0937473318361799</v>
      </c>
      <c r="E186" s="144">
        <f>D186*(1+PARAMETRES!F$14)</f>
        <v>2.1290968165984636</v>
      </c>
      <c r="F186" s="144">
        <f>E186*(1+PARAMETRES!G$14)</f>
        <v>2.1256867803899517</v>
      </c>
      <c r="G186" s="144">
        <f>F186*(1+PARAMETRES!H$14)</f>
        <v>2.1273884270949344</v>
      </c>
      <c r="H186" s="144">
        <f>G186*(1+PARAMETRES!I$14)</f>
        <v>2.1364612254347528</v>
      </c>
      <c r="I186" s="144">
        <f>H186*(1+PARAMETRES!J$14)</f>
        <v>2.1507546762702789</v>
      </c>
      <c r="J186" s="144">
        <f>I186*(1+PARAMETRES!K$14)</f>
        <v>2.1684333486141907</v>
      </c>
      <c r="K186" s="144">
        <f>J186*(1+PARAMETRES!L$14)</f>
        <v>2.2124128959646123</v>
      </c>
      <c r="L186" s="144">
        <f>K186*(1+PARAMETRES!M$14)</f>
        <v>2.246353726216213</v>
      </c>
      <c r="M186" s="144">
        <f>L186*(1+PARAMETRES!N$14)</f>
        <v>2.2825763199126445</v>
      </c>
      <c r="N186" s="144">
        <f>M186*(1+PARAMETRES!O$14)</f>
        <v>2.1004092878733696</v>
      </c>
      <c r="O186" s="144">
        <f>N186*(1+PARAMETRES!P$14)</f>
        <v>2.2395912792342529</v>
      </c>
      <c r="P186" s="144">
        <f>O186*(1+PARAMETRES!Q$14)</f>
        <v>2.2925782012760001</v>
      </c>
      <c r="Q186" s="144">
        <f>P186*(1+PARAMETRES!R$14)</f>
        <v>2.3197266320966929</v>
      </c>
      <c r="R186" s="144">
        <f>Q186*(1+PARAMETRES!S$14)</f>
        <v>2.351536335642086</v>
      </c>
      <c r="S186" s="144">
        <f>R186*(1+PARAMETRES!T$14)</f>
        <v>2.3869349310281871</v>
      </c>
      <c r="T186" s="144">
        <f>S186*(1+PARAMETRES!U$14)</f>
        <v>2.4231882558038236</v>
      </c>
      <c r="U186" s="144">
        <f>T186*(1+PARAMETRES!V$14)</f>
        <v>2.4627110300268695</v>
      </c>
      <c r="V186" s="144">
        <f>U186*(1+PARAMETRES!W$14)</f>
        <v>2.4746413781842915</v>
      </c>
      <c r="W186" s="144">
        <f>V186*(1+PARAMETRES!X$14)</f>
        <v>2.4866408051626361</v>
      </c>
      <c r="X186" s="144">
        <f>W186*(1+PARAMETRES!Y$14)</f>
        <v>2.4999374764765352</v>
      </c>
      <c r="Y186" s="144">
        <f>X186*(1+PARAMETRES!Z$14)</f>
        <v>2.5142968352273596</v>
      </c>
      <c r="Z186" s="144">
        <f>Y186*(1+PARAMETRES!AA$14)</f>
        <v>2.5282305544677124</v>
      </c>
      <c r="AA186" s="144">
        <f>Z186*(1+PARAMETRES!AB$14)</f>
        <v>2.5528460688184724</v>
      </c>
      <c r="AB186" s="144">
        <f>AA186*(1+PARAMETRES!AC$14)</f>
        <v>2.5787293994672842</v>
      </c>
      <c r="AC186" s="144">
        <f>AB186*(1+PARAMETRES!AD$14)</f>
        <v>2.6061819498223717</v>
      </c>
      <c r="AD186" s="144">
        <f>AC186*(1+PARAMETRES!AE$14)</f>
        <v>2.6329164316668523</v>
      </c>
      <c r="AE186" s="144">
        <f>AD186*(1+PARAMETRES!AF$14)</f>
        <v>2.6589153224310911</v>
      </c>
      <c r="AF186" s="144">
        <f>AE186*(1+PARAMETRES!AG$14)</f>
        <v>2.6854840708035854</v>
      </c>
      <c r="AG186" s="144">
        <f>AF186*(1+PARAMETRES!AH$14)</f>
        <v>2.7115612704038119</v>
      </c>
      <c r="AH186" s="144">
        <f>AG186*(1+PARAMETRES!AI$14)</f>
        <v>2.7357643908824256</v>
      </c>
      <c r="AI186" s="144">
        <f>AH186*(1+PARAMETRES!AJ$14)</f>
        <v>2.7591145087887607</v>
      </c>
      <c r="AJ186" s="144">
        <f>AI186*(1+PARAMETRES!AK$14)</f>
        <v>2.7821205459617504</v>
      </c>
      <c r="AK186" s="144">
        <f>AJ186*(1+PARAMETRES!AL$14)</f>
        <v>2.8053070397886377</v>
      </c>
      <c r="AL186" s="144">
        <f>AK186*(1+PARAMETRES!AM$14)</f>
        <v>2.8292152190143902</v>
      </c>
      <c r="AM186" s="144">
        <f>AL186*(1+PARAMETRES!AN$14)</f>
        <v>2.8529914566246499</v>
      </c>
      <c r="AN186" s="144">
        <f>AM186*(1+PARAMETRES!AO$14)</f>
        <v>2.8749032399533743</v>
      </c>
      <c r="AO186" s="144">
        <f>AN186*(1+PARAMETRES!AP$14)</f>
        <v>2.897482027129473</v>
      </c>
      <c r="AP186" s="144">
        <f>AO186*(1+PARAMETRES!AQ$14)</f>
        <v>2.9210297731572021</v>
      </c>
      <c r="AQ186" s="144">
        <f>AP186*(1+PARAMETRES!AR$14)</f>
        <v>2.9461511969103915</v>
      </c>
      <c r="AR186" s="144">
        <f>AQ186*(1+PARAMETRES!AS$14)</f>
        <v>2.9705309432608913</v>
      </c>
      <c r="AS186" s="144">
        <f>AR186*(1+PARAMETRES!AT$14)</f>
        <v>2.9956377804962915</v>
      </c>
      <c r="AT186" s="144">
        <f>AS186*(1+PARAMETRES!AU$14)</f>
        <v>3.0223905565111262</v>
      </c>
      <c r="AU186" s="144">
        <f>AT186*(1+PARAMETRES!AV$14)</f>
        <v>3.050222453516144</v>
      </c>
      <c r="AV186" s="144">
        <f>AU186*(1+PARAMETRES!AW$14)</f>
        <v>3.0797931795170732</v>
      </c>
      <c r="AW186" s="144">
        <f>AV186*(1+PARAMETRES!AX$14)</f>
        <v>3.1108212054283984</v>
      </c>
      <c r="AX186" s="144">
        <f>AW186*(1+PARAMETRES!AY$14)</f>
        <v>3.1411380455724003</v>
      </c>
      <c r="AY186" s="144">
        <f>AX186*(1+PARAMETRES!AZ$14)</f>
        <v>3.1728843303538437</v>
      </c>
      <c r="AZ186" s="144">
        <f>AY186*(1+PARAMETRES!BA$14)</f>
        <v>3.2054213315210145</v>
      </c>
      <c r="BA186" s="144">
        <f>AZ186*(1+PARAMETRES!BB$14)</f>
        <v>3.2390408924170431</v>
      </c>
      <c r="BB186" s="144">
        <f>BA186*(1+PARAMETRES!BC$14)</f>
        <v>3.2727493579434705</v>
      </c>
      <c r="BC186" s="144">
        <f>BB186*(1+PARAMETRES!BD$14)</f>
        <v>3.3061651935511525</v>
      </c>
      <c r="BD186" s="144">
        <f>BC186*(1+PARAMETRES!BE$14)</f>
        <v>3.3402185465944281</v>
      </c>
      <c r="BE186" s="144">
        <f>BD186*(1+PARAMETRES!BF$14)</f>
        <v>3.3748789375772796</v>
      </c>
      <c r="BF186" s="144">
        <f>BE186*(1+PARAMETRES!BG$14)</f>
        <v>3.4091042549726587</v>
      </c>
      <c r="BG186" s="144">
        <f>BF186*(1+PARAMETRES!BH$14)</f>
        <v>3.4421592652789172</v>
      </c>
      <c r="BH186" s="144">
        <f>BG186*(1+PARAMETRES!BI$14)</f>
        <v>3.4736297050568763</v>
      </c>
      <c r="BI186" s="144">
        <f>BH186*(1+PARAMETRES!BJ$14)</f>
        <v>3.5055326251358552</v>
      </c>
      <c r="BJ186" s="144">
        <f>BI186*(1+PARAMETRES!BK$14)</f>
        <v>3.5371658272739936</v>
      </c>
      <c r="BK186" s="144">
        <f>BJ186*(1+PARAMETRES!BL$14)</f>
        <v>3.5685196231658045</v>
      </c>
      <c r="BL186" s="145">
        <f>BK186*(1+PARAMETRES!BM$14)</f>
        <v>3.5985269799926694</v>
      </c>
      <c r="BM186" s="140"/>
      <c r="BN186" s="140"/>
      <c r="BO186" s="140"/>
      <c r="BP186" s="140"/>
      <c r="BQ186" s="140"/>
    </row>
    <row r="187" spans="3:69" x14ac:dyDescent="0.25">
      <c r="C187" s="129" t="s">
        <v>150</v>
      </c>
      <c r="D187" s="76">
        <f>1.2*Transf2010</f>
        <v>1.2562483991017079</v>
      </c>
      <c r="E187" s="144">
        <f>D187*(1+PARAMETRES!F$14)</f>
        <v>1.2774580899590782</v>
      </c>
      <c r="F187" s="144">
        <f>E187*(1+PARAMETRES!G$14)</f>
        <v>1.2754120682339711</v>
      </c>
      <c r="G187" s="144">
        <f>F187*(1+PARAMETRES!H$14)</f>
        <v>1.2764330562569606</v>
      </c>
      <c r="H187" s="144">
        <f>G187*(1+PARAMETRES!I$14)</f>
        <v>1.2818767352608518</v>
      </c>
      <c r="I187" s="144">
        <f>H187*(1+PARAMETRES!J$14)</f>
        <v>1.2904528057621676</v>
      </c>
      <c r="J187" s="144">
        <f>I187*(1+PARAMETRES!K$14)</f>
        <v>1.3010600091685147</v>
      </c>
      <c r="K187" s="144">
        <f>J187*(1+PARAMETRES!L$14)</f>
        <v>1.3274477375787677</v>
      </c>
      <c r="L187" s="144">
        <f>K187*(1+PARAMETRES!M$14)</f>
        <v>1.3478122357297282</v>
      </c>
      <c r="M187" s="144">
        <f>L187*(1+PARAMETRES!N$14)</f>
        <v>1.3695457919475871</v>
      </c>
      <c r="N187" s="144">
        <f>M187*(1+PARAMETRES!O$14)</f>
        <v>1.260245572724022</v>
      </c>
      <c r="O187" s="144">
        <f>N187*(1+PARAMETRES!P$14)</f>
        <v>1.3437547675405521</v>
      </c>
      <c r="P187" s="144">
        <f>O187*(1+PARAMETRES!Q$14)</f>
        <v>1.3755469207656004</v>
      </c>
      <c r="Q187" s="144">
        <f>P187*(1+PARAMETRES!R$14)</f>
        <v>1.3918359792580159</v>
      </c>
      <c r="R187" s="144">
        <f>Q187*(1+PARAMETRES!S$14)</f>
        <v>1.4109218013852516</v>
      </c>
      <c r="S187" s="144">
        <f>R187*(1+PARAMETRES!T$14)</f>
        <v>1.4321609586169124</v>
      </c>
      <c r="T187" s="144">
        <f>S187*(1+PARAMETRES!U$14)</f>
        <v>1.4539129534822941</v>
      </c>
      <c r="U187" s="144">
        <f>T187*(1+PARAMETRES!V$14)</f>
        <v>1.4776266180161215</v>
      </c>
      <c r="V187" s="144">
        <f>U187*(1+PARAMETRES!W$14)</f>
        <v>1.4847848269105748</v>
      </c>
      <c r="W187" s="144">
        <f>V187*(1+PARAMETRES!X$14)</f>
        <v>1.4919844830975815</v>
      </c>
      <c r="X187" s="144">
        <f>W187*(1+PARAMETRES!Y$14)</f>
        <v>1.4999624858859208</v>
      </c>
      <c r="Y187" s="144">
        <f>X187*(1+PARAMETRES!Z$14)</f>
        <v>1.5085781011364154</v>
      </c>
      <c r="Z187" s="144">
        <f>Y187*(1+PARAMETRES!AA$14)</f>
        <v>1.5169383326806272</v>
      </c>
      <c r="AA187" s="144">
        <f>Z187*(1+PARAMETRES!AB$14)</f>
        <v>1.5317076412910831</v>
      </c>
      <c r="AB187" s="144">
        <f>AA187*(1+PARAMETRES!AC$14)</f>
        <v>1.54723763968037</v>
      </c>
      <c r="AC187" s="144">
        <f>AB187*(1+PARAMETRES!AD$14)</f>
        <v>1.5637091698934225</v>
      </c>
      <c r="AD187" s="144">
        <f>AC187*(1+PARAMETRES!AE$14)</f>
        <v>1.5797498590001109</v>
      </c>
      <c r="AE187" s="144">
        <f>AD187*(1+PARAMETRES!AF$14)</f>
        <v>1.5953491934586541</v>
      </c>
      <c r="AF187" s="144">
        <f>AE187*(1+PARAMETRES!AG$14)</f>
        <v>1.6112904424821508</v>
      </c>
      <c r="AG187" s="144">
        <f>AF187*(1+PARAMETRES!AH$14)</f>
        <v>1.6269367622422866</v>
      </c>
      <c r="AH187" s="144">
        <f>AG187*(1+PARAMETRES!AI$14)</f>
        <v>1.6414586345294548</v>
      </c>
      <c r="AI187" s="144">
        <f>AH187*(1+PARAMETRES!AJ$14)</f>
        <v>1.655468705273256</v>
      </c>
      <c r="AJ187" s="144">
        <f>AI187*(1+PARAMETRES!AK$14)</f>
        <v>1.6692723275770496</v>
      </c>
      <c r="AK187" s="144">
        <f>AJ187*(1+PARAMETRES!AL$14)</f>
        <v>1.683184223873182</v>
      </c>
      <c r="AL187" s="144">
        <f>AK187*(1+PARAMETRES!AM$14)</f>
        <v>1.6975291314086334</v>
      </c>
      <c r="AM187" s="144">
        <f>AL187*(1+PARAMETRES!AN$14)</f>
        <v>1.7117948739747892</v>
      </c>
      <c r="AN187" s="144">
        <f>AM187*(1+PARAMETRES!AO$14)</f>
        <v>1.7249419439720237</v>
      </c>
      <c r="AO187" s="144">
        <f>AN187*(1+PARAMETRES!AP$14)</f>
        <v>1.7384892162776828</v>
      </c>
      <c r="AP187" s="144">
        <f>AO187*(1+PARAMETRES!AQ$14)</f>
        <v>1.7526178638943204</v>
      </c>
      <c r="AQ187" s="144">
        <f>AP187*(1+PARAMETRES!AR$14)</f>
        <v>1.767690718146234</v>
      </c>
      <c r="AR187" s="144">
        <f>AQ187*(1+PARAMETRES!AS$14)</f>
        <v>1.7823185659565339</v>
      </c>
      <c r="AS187" s="144">
        <f>AR187*(1+PARAMETRES!AT$14)</f>
        <v>1.797382668297774</v>
      </c>
      <c r="AT187" s="144">
        <f>AS187*(1+PARAMETRES!AU$14)</f>
        <v>1.8134343339066747</v>
      </c>
      <c r="AU187" s="144">
        <f>AT187*(1+PARAMETRES!AV$14)</f>
        <v>1.8301334721096854</v>
      </c>
      <c r="AV187" s="144">
        <f>AU187*(1+PARAMETRES!AW$14)</f>
        <v>1.8478759077102429</v>
      </c>
      <c r="AW187" s="144">
        <f>AV187*(1+PARAMETRES!AX$14)</f>
        <v>1.8664927232570379</v>
      </c>
      <c r="AX187" s="144">
        <f>AW187*(1+PARAMETRES!AY$14)</f>
        <v>1.8846828273434391</v>
      </c>
      <c r="AY187" s="144">
        <f>AX187*(1+PARAMETRES!AZ$14)</f>
        <v>1.9037305982123052</v>
      </c>
      <c r="AZ187" s="144">
        <f>AY187*(1+PARAMETRES!BA$14)</f>
        <v>1.9232527989126076</v>
      </c>
      <c r="BA187" s="144">
        <f>AZ187*(1+PARAMETRES!BB$14)</f>
        <v>1.9434245354502246</v>
      </c>
      <c r="BB187" s="144">
        <f>BA187*(1+PARAMETRES!BC$14)</f>
        <v>1.9636496147660809</v>
      </c>
      <c r="BC187" s="144">
        <f>BB187*(1+PARAMETRES!BD$14)</f>
        <v>1.9836991161306901</v>
      </c>
      <c r="BD187" s="144">
        <f>BC187*(1+PARAMETRES!BE$14)</f>
        <v>2.0041311279566556</v>
      </c>
      <c r="BE187" s="144">
        <f>BD187*(1+PARAMETRES!BF$14)</f>
        <v>2.0249273625463662</v>
      </c>
      <c r="BF187" s="144">
        <f>BE187*(1+PARAMETRES!BG$14)</f>
        <v>2.0454625529835933</v>
      </c>
      <c r="BG187" s="144">
        <f>BF187*(1+PARAMETRES!BH$14)</f>
        <v>2.0652955591673483</v>
      </c>
      <c r="BH187" s="144">
        <f>BG187*(1+PARAMETRES!BI$14)</f>
        <v>2.0841778230341239</v>
      </c>
      <c r="BI187" s="144">
        <f>BH187*(1+PARAMETRES!BJ$14)</f>
        <v>2.1033195750815112</v>
      </c>
      <c r="BJ187" s="144">
        <f>BI187*(1+PARAMETRES!BK$14)</f>
        <v>2.1222994963643944</v>
      </c>
      <c r="BK187" s="144">
        <f>BJ187*(1+PARAMETRES!BL$14)</f>
        <v>2.1411117738994809</v>
      </c>
      <c r="BL187" s="145">
        <f>BK187*(1+PARAMETRES!BM$14)</f>
        <v>2.1591161879955996</v>
      </c>
      <c r="BM187" s="140"/>
      <c r="BN187" s="140"/>
      <c r="BO187" s="140"/>
      <c r="BP187" s="140"/>
      <c r="BQ187" s="140"/>
    </row>
    <row r="188" spans="3:69" x14ac:dyDescent="0.25">
      <c r="C188" s="129" t="s">
        <v>151</v>
      </c>
      <c r="D188" s="76">
        <f>0.6*Transf2010</f>
        <v>0.62812419955085397</v>
      </c>
      <c r="E188" s="144">
        <f>D188*(1+PARAMETRES!F$14)</f>
        <v>0.63872904497953908</v>
      </c>
      <c r="F188" s="144">
        <f>E188*(1+PARAMETRES!G$14)</f>
        <v>0.63770603411698557</v>
      </c>
      <c r="G188" s="144">
        <f>F188*(1+PARAMETRES!H$14)</f>
        <v>0.63821652812848029</v>
      </c>
      <c r="H188" s="144">
        <f>G188*(1+PARAMETRES!I$14)</f>
        <v>0.64093836763042589</v>
      </c>
      <c r="I188" s="144">
        <f>H188*(1+PARAMETRES!J$14)</f>
        <v>0.64522640288108379</v>
      </c>
      <c r="J188" s="144">
        <f>I188*(1+PARAMETRES!K$14)</f>
        <v>0.65053000458425736</v>
      </c>
      <c r="K188" s="144">
        <f>J188*(1+PARAMETRES!L$14)</f>
        <v>0.66372386878938383</v>
      </c>
      <c r="L188" s="144">
        <f>K188*(1+PARAMETRES!M$14)</f>
        <v>0.6739061178648641</v>
      </c>
      <c r="M188" s="144">
        <f>L188*(1+PARAMETRES!N$14)</f>
        <v>0.68477289597379354</v>
      </c>
      <c r="N188" s="144">
        <f>M188*(1+PARAMETRES!O$14)</f>
        <v>0.63012278636201102</v>
      </c>
      <c r="O188" s="144">
        <f>N188*(1+PARAMETRES!P$14)</f>
        <v>0.67187738377027606</v>
      </c>
      <c r="P188" s="144">
        <f>O188*(1+PARAMETRES!Q$14)</f>
        <v>0.68777346038280018</v>
      </c>
      <c r="Q188" s="144">
        <f>P188*(1+PARAMETRES!R$14)</f>
        <v>0.69591798962900797</v>
      </c>
      <c r="R188" s="144">
        <f>Q188*(1+PARAMETRES!S$14)</f>
        <v>0.70546090069262579</v>
      </c>
      <c r="S188" s="144">
        <f>R188*(1+PARAMETRES!T$14)</f>
        <v>0.7160804793084562</v>
      </c>
      <c r="T188" s="144">
        <f>S188*(1+PARAMETRES!U$14)</f>
        <v>0.72695647674114705</v>
      </c>
      <c r="U188" s="144">
        <f>T188*(1+PARAMETRES!V$14)</f>
        <v>0.73881330900806075</v>
      </c>
      <c r="V188" s="144">
        <f>U188*(1+PARAMETRES!W$14)</f>
        <v>0.74239241345528739</v>
      </c>
      <c r="W188" s="144">
        <f>V188*(1+PARAMETRES!X$14)</f>
        <v>0.74599224154879074</v>
      </c>
      <c r="X188" s="144">
        <f>W188*(1+PARAMETRES!Y$14)</f>
        <v>0.74998124294296042</v>
      </c>
      <c r="Y188" s="144">
        <f>X188*(1+PARAMETRES!Z$14)</f>
        <v>0.75428905056820772</v>
      </c>
      <c r="Z188" s="144">
        <f>Y188*(1+PARAMETRES!AA$14)</f>
        <v>0.75846916634031358</v>
      </c>
      <c r="AA188" s="144">
        <f>Z188*(1+PARAMETRES!AB$14)</f>
        <v>0.76585382064554153</v>
      </c>
      <c r="AB188" s="144">
        <f>AA188*(1+PARAMETRES!AC$14)</f>
        <v>0.77361881984018499</v>
      </c>
      <c r="AC188" s="144">
        <f>AB188*(1+PARAMETRES!AD$14)</f>
        <v>0.78185458494671123</v>
      </c>
      <c r="AD188" s="144">
        <f>AC188*(1+PARAMETRES!AE$14)</f>
        <v>0.78987492950005544</v>
      </c>
      <c r="AE188" s="144">
        <f>AD188*(1+PARAMETRES!AF$14)</f>
        <v>0.79767459672932706</v>
      </c>
      <c r="AF188" s="144">
        <f>AE188*(1+PARAMETRES!AG$14)</f>
        <v>0.8056452212410754</v>
      </c>
      <c r="AG188" s="144">
        <f>AF188*(1+PARAMETRES!AH$14)</f>
        <v>0.81346838112114328</v>
      </c>
      <c r="AH188" s="144">
        <f>AG188*(1+PARAMETRES!AI$14)</f>
        <v>0.82072931726472742</v>
      </c>
      <c r="AI188" s="144">
        <f>AH188*(1+PARAMETRES!AJ$14)</f>
        <v>0.82773435263662798</v>
      </c>
      <c r="AJ188" s="144">
        <f>AI188*(1+PARAMETRES!AK$14)</f>
        <v>0.83463616378852479</v>
      </c>
      <c r="AK188" s="144">
        <f>AJ188*(1+PARAMETRES!AL$14)</f>
        <v>0.841592111936591</v>
      </c>
      <c r="AL188" s="144">
        <f>AK188*(1+PARAMETRES!AM$14)</f>
        <v>0.84876456570431669</v>
      </c>
      <c r="AM188" s="144">
        <f>AL188*(1+PARAMETRES!AN$14)</f>
        <v>0.85589743698739462</v>
      </c>
      <c r="AN188" s="144">
        <f>AM188*(1+PARAMETRES!AO$14)</f>
        <v>0.86247097198601186</v>
      </c>
      <c r="AO188" s="144">
        <f>AN188*(1+PARAMETRES!AP$14)</f>
        <v>0.86924460813884141</v>
      </c>
      <c r="AP188" s="144">
        <f>AO188*(1+PARAMETRES!AQ$14)</f>
        <v>0.8763089319471602</v>
      </c>
      <c r="AQ188" s="144">
        <f>AP188*(1+PARAMETRES!AR$14)</f>
        <v>0.88384535907311701</v>
      </c>
      <c r="AR188" s="144">
        <f>AQ188*(1+PARAMETRES!AS$14)</f>
        <v>0.89115928297826696</v>
      </c>
      <c r="AS188" s="144">
        <f>AR188*(1+PARAMETRES!AT$14)</f>
        <v>0.89869133414888702</v>
      </c>
      <c r="AT188" s="144">
        <f>AS188*(1+PARAMETRES!AU$14)</f>
        <v>0.90671716695333737</v>
      </c>
      <c r="AU188" s="144">
        <f>AT188*(1+PARAMETRES!AV$14)</f>
        <v>0.91506673605484268</v>
      </c>
      <c r="AV188" s="144">
        <f>AU188*(1+PARAMETRES!AW$14)</f>
        <v>0.92393795385512145</v>
      </c>
      <c r="AW188" s="144">
        <f>AV188*(1+PARAMETRES!AX$14)</f>
        <v>0.93324636162851893</v>
      </c>
      <c r="AX188" s="144">
        <f>AW188*(1+PARAMETRES!AY$14)</f>
        <v>0.94234141367171953</v>
      </c>
      <c r="AY188" s="144">
        <f>AX188*(1+PARAMETRES!AZ$14)</f>
        <v>0.95186529910615258</v>
      </c>
      <c r="AZ188" s="144">
        <f>AY188*(1+PARAMETRES!BA$14)</f>
        <v>0.96162639945630379</v>
      </c>
      <c r="BA188" s="144">
        <f>AZ188*(1+PARAMETRES!BB$14)</f>
        <v>0.97171226772511232</v>
      </c>
      <c r="BB188" s="144">
        <f>BA188*(1+PARAMETRES!BC$14)</f>
        <v>0.98182480738304045</v>
      </c>
      <c r="BC188" s="144">
        <f>BB188*(1+PARAMETRES!BD$14)</f>
        <v>0.99184955806534503</v>
      </c>
      <c r="BD188" s="144">
        <f>BC188*(1+PARAMETRES!BE$14)</f>
        <v>1.0020655639783278</v>
      </c>
      <c r="BE188" s="144">
        <f>BD188*(1+PARAMETRES!BF$14)</f>
        <v>1.0124636812731831</v>
      </c>
      <c r="BF188" s="144">
        <f>BE188*(1+PARAMETRES!BG$14)</f>
        <v>1.0227312764917966</v>
      </c>
      <c r="BG188" s="144">
        <f>BF188*(1+PARAMETRES!BH$14)</f>
        <v>1.0326477795836742</v>
      </c>
      <c r="BH188" s="144">
        <f>BG188*(1+PARAMETRES!BI$14)</f>
        <v>1.042088911517062</v>
      </c>
      <c r="BI188" s="144">
        <f>BH188*(1+PARAMETRES!BJ$14)</f>
        <v>1.0516597875407556</v>
      </c>
      <c r="BJ188" s="144">
        <f>BI188*(1+PARAMETRES!BK$14)</f>
        <v>1.0611497481821972</v>
      </c>
      <c r="BK188" s="144">
        <f>BJ188*(1+PARAMETRES!BL$14)</f>
        <v>1.0705558869497405</v>
      </c>
      <c r="BL188" s="145">
        <f>BK188*(1+PARAMETRES!BM$14)</f>
        <v>1.0795580939977998</v>
      </c>
      <c r="BM188" s="140"/>
      <c r="BN188" s="140"/>
      <c r="BO188" s="140"/>
      <c r="BP188" s="140"/>
      <c r="BQ188" s="140"/>
    </row>
    <row r="189" spans="3:69" x14ac:dyDescent="0.25">
      <c r="C189" s="129" t="s">
        <v>152</v>
      </c>
      <c r="D189" s="76">
        <f>0.2*Transf2010</f>
        <v>0.20937473318361799</v>
      </c>
      <c r="E189" s="144">
        <f>D189*(1+PARAMETRES!F$14)</f>
        <v>0.21290968165984636</v>
      </c>
      <c r="F189" s="144">
        <f>E189*(1+PARAMETRES!G$14)</f>
        <v>0.21256867803899518</v>
      </c>
      <c r="G189" s="144">
        <f>F189*(1+PARAMETRES!H$14)</f>
        <v>0.21273884270949342</v>
      </c>
      <c r="H189" s="144">
        <f>G189*(1+PARAMETRES!I$14)</f>
        <v>0.21364612254347529</v>
      </c>
      <c r="I189" s="144">
        <f>H189*(1+PARAMETRES!J$14)</f>
        <v>0.21507546762702792</v>
      </c>
      <c r="J189" s="144">
        <f>I189*(1+PARAMETRES!K$14)</f>
        <v>0.2168433348614191</v>
      </c>
      <c r="K189" s="144">
        <f>J189*(1+PARAMETRES!L$14)</f>
        <v>0.22124128959646128</v>
      </c>
      <c r="L189" s="144">
        <f>K189*(1+PARAMETRES!M$14)</f>
        <v>0.22463537262162137</v>
      </c>
      <c r="M189" s="144">
        <f>L189*(1+PARAMETRES!N$14)</f>
        <v>0.22825763199126453</v>
      </c>
      <c r="N189" s="144">
        <f>M189*(1+PARAMETRES!O$14)</f>
        <v>0.21004092878733702</v>
      </c>
      <c r="O189" s="144">
        <f>N189*(1+PARAMETRES!P$14)</f>
        <v>0.22395912792342537</v>
      </c>
      <c r="P189" s="144">
        <f>O189*(1+PARAMETRES!Q$14)</f>
        <v>0.2292578201276001</v>
      </c>
      <c r="Q189" s="144">
        <f>P189*(1+PARAMETRES!R$14)</f>
        <v>0.23197266320966939</v>
      </c>
      <c r="R189" s="144">
        <f>Q189*(1+PARAMETRES!S$14)</f>
        <v>0.23515363356420868</v>
      </c>
      <c r="S189" s="144">
        <f>R189*(1+PARAMETRES!T$14)</f>
        <v>0.23869349310281882</v>
      </c>
      <c r="T189" s="144">
        <f>S189*(1+PARAMETRES!U$14)</f>
        <v>0.24231882558038245</v>
      </c>
      <c r="U189" s="144">
        <f>T189*(1+PARAMETRES!V$14)</f>
        <v>0.24627110300268704</v>
      </c>
      <c r="V189" s="144">
        <f>U189*(1+PARAMETRES!W$14)</f>
        <v>0.24746413781842924</v>
      </c>
      <c r="W189" s="144">
        <f>V189*(1+PARAMETRES!X$14)</f>
        <v>0.24866408051626368</v>
      </c>
      <c r="X189" s="144">
        <f>W189*(1+PARAMETRES!Y$14)</f>
        <v>0.24999374764765359</v>
      </c>
      <c r="Y189" s="144">
        <f>X189*(1+PARAMETRES!Z$14)</f>
        <v>0.25142968352273604</v>
      </c>
      <c r="Z189" s="144">
        <f>Y189*(1+PARAMETRES!AA$14)</f>
        <v>0.25282305544677131</v>
      </c>
      <c r="AA189" s="144">
        <f>Z189*(1+PARAMETRES!AB$14)</f>
        <v>0.25528460688184729</v>
      </c>
      <c r="AB189" s="144">
        <f>AA189*(1+PARAMETRES!AC$14)</f>
        <v>0.25787293994672844</v>
      </c>
      <c r="AC189" s="144">
        <f>AB189*(1+PARAMETRES!AD$14)</f>
        <v>0.26061819498223721</v>
      </c>
      <c r="AD189" s="144">
        <f>AC189*(1+PARAMETRES!AE$14)</f>
        <v>0.2632916431666853</v>
      </c>
      <c r="AE189" s="144">
        <f>AD189*(1+PARAMETRES!AF$14)</f>
        <v>0.26589153224310919</v>
      </c>
      <c r="AF189" s="144">
        <f>AE189*(1+PARAMETRES!AG$14)</f>
        <v>0.26854840708035865</v>
      </c>
      <c r="AG189" s="144">
        <f>AF189*(1+PARAMETRES!AH$14)</f>
        <v>0.27115612704038128</v>
      </c>
      <c r="AH189" s="144">
        <f>AG189*(1+PARAMETRES!AI$14)</f>
        <v>0.27357643908824264</v>
      </c>
      <c r="AI189" s="144">
        <f>AH189*(1+PARAMETRES!AJ$14)</f>
        <v>0.2759114508788762</v>
      </c>
      <c r="AJ189" s="144">
        <f>AI189*(1+PARAMETRES!AK$14)</f>
        <v>0.27821205459617515</v>
      </c>
      <c r="AK189" s="144">
        <f>AJ189*(1+PARAMETRES!AL$14)</f>
        <v>0.28053070397886387</v>
      </c>
      <c r="AL189" s="144">
        <f>AK189*(1+PARAMETRES!AM$14)</f>
        <v>0.2829215219014391</v>
      </c>
      <c r="AM189" s="144">
        <f>AL189*(1+PARAMETRES!AN$14)</f>
        <v>0.28529914566246506</v>
      </c>
      <c r="AN189" s="144">
        <f>AM189*(1+PARAMETRES!AO$14)</f>
        <v>0.28749032399533747</v>
      </c>
      <c r="AO189" s="144">
        <f>AN189*(1+PARAMETRES!AP$14)</f>
        <v>0.28974820271294732</v>
      </c>
      <c r="AP189" s="144">
        <f>AO189*(1+PARAMETRES!AQ$14)</f>
        <v>0.29210297731572027</v>
      </c>
      <c r="AQ189" s="144">
        <f>AP189*(1+PARAMETRES!AR$14)</f>
        <v>0.29461511969103921</v>
      </c>
      <c r="AR189" s="144">
        <f>AQ189*(1+PARAMETRES!AS$14)</f>
        <v>0.29705309432608917</v>
      </c>
      <c r="AS189" s="144">
        <f>AR189*(1+PARAMETRES!AT$14)</f>
        <v>0.29956377804962919</v>
      </c>
      <c r="AT189" s="144">
        <f>AS189*(1+PARAMETRES!AU$14)</f>
        <v>0.30223905565111264</v>
      </c>
      <c r="AU189" s="144">
        <f>AT189*(1+PARAMETRES!AV$14)</f>
        <v>0.30502224535161443</v>
      </c>
      <c r="AV189" s="144">
        <f>AU189*(1+PARAMETRES!AW$14)</f>
        <v>0.30797931795170735</v>
      </c>
      <c r="AW189" s="144">
        <f>AV189*(1+PARAMETRES!AX$14)</f>
        <v>0.31108212054283985</v>
      </c>
      <c r="AX189" s="144">
        <f>AW189*(1+PARAMETRES!AY$14)</f>
        <v>0.31411380455724003</v>
      </c>
      <c r="AY189" s="144">
        <f>AX189*(1+PARAMETRES!AZ$14)</f>
        <v>0.3172884330353844</v>
      </c>
      <c r="AZ189" s="144">
        <f>AY189*(1+PARAMETRES!BA$14)</f>
        <v>0.32054213315210145</v>
      </c>
      <c r="BA189" s="144">
        <f>AZ189*(1+PARAMETRES!BB$14)</f>
        <v>0.32390408924170427</v>
      </c>
      <c r="BB189" s="144">
        <f>BA189*(1+PARAMETRES!BC$14)</f>
        <v>0.32727493579434702</v>
      </c>
      <c r="BC189" s="144">
        <f>BB189*(1+PARAMETRES!BD$14)</f>
        <v>0.33061651935511521</v>
      </c>
      <c r="BD189" s="144">
        <f>BC189*(1+PARAMETRES!BE$14)</f>
        <v>0.33402185465944279</v>
      </c>
      <c r="BE189" s="144">
        <f>BD189*(1+PARAMETRES!BF$14)</f>
        <v>0.33748789375772792</v>
      </c>
      <c r="BF189" s="144">
        <f>BE189*(1+PARAMETRES!BG$14)</f>
        <v>0.3409104254972658</v>
      </c>
      <c r="BG189" s="144">
        <f>BF189*(1+PARAMETRES!BH$14)</f>
        <v>0.34421592652789168</v>
      </c>
      <c r="BH189" s="144">
        <f>BG189*(1+PARAMETRES!BI$14)</f>
        <v>0.3473629705056876</v>
      </c>
      <c r="BI189" s="144">
        <f>BH189*(1+PARAMETRES!BJ$14)</f>
        <v>0.35055326251358548</v>
      </c>
      <c r="BJ189" s="144">
        <f>BI189*(1+PARAMETRES!BK$14)</f>
        <v>0.35371658272739936</v>
      </c>
      <c r="BK189" s="144">
        <f>BJ189*(1+PARAMETRES!BL$14)</f>
        <v>0.35685196231658045</v>
      </c>
      <c r="BL189" s="145">
        <f>BK189*(1+PARAMETRES!BM$14)</f>
        <v>0.35985269799926689</v>
      </c>
      <c r="BM189" s="140"/>
      <c r="BN189" s="140"/>
      <c r="BO189" s="140"/>
      <c r="BP189" s="140"/>
      <c r="BQ189" s="140"/>
    </row>
    <row r="190" spans="3:69" ht="16.5" thickBot="1" x14ac:dyDescent="0.3">
      <c r="C190" s="129" t="s">
        <v>153</v>
      </c>
      <c r="D190" s="76">
        <f>0.1*Transf2010</f>
        <v>0.10468736659180899</v>
      </c>
      <c r="E190" s="144">
        <f>D190*(1+PARAMETRES!F$14)</f>
        <v>0.10645484082992318</v>
      </c>
      <c r="F190" s="144">
        <f>E190*(1+PARAMETRES!G$14)</f>
        <v>0.10628433901949759</v>
      </c>
      <c r="G190" s="144">
        <f>F190*(1+PARAMETRES!H$14)</f>
        <v>0.10636942135474671</v>
      </c>
      <c r="H190" s="144">
        <f>G190*(1+PARAMETRES!I$14)</f>
        <v>0.10682306127173764</v>
      </c>
      <c r="I190" s="144">
        <f>H190*(1+PARAMETRES!J$14)</f>
        <v>0.10753773381351396</v>
      </c>
      <c r="J190" s="144">
        <f>I190*(1+PARAMETRES!K$14)</f>
        <v>0.10842166743070955</v>
      </c>
      <c r="K190" s="144">
        <f>J190*(1+PARAMETRES!L$14)</f>
        <v>0.11062064479823064</v>
      </c>
      <c r="L190" s="144">
        <f>K190*(1+PARAMETRES!M$14)</f>
        <v>0.11231768631081068</v>
      </c>
      <c r="M190" s="144">
        <f>L190*(1+PARAMETRES!N$14)</f>
        <v>0.11412881599563227</v>
      </c>
      <c r="N190" s="144">
        <f>M190*(1+PARAMETRES!O$14)</f>
        <v>0.10502046439366851</v>
      </c>
      <c r="O190" s="144">
        <f>N190*(1+PARAMETRES!P$14)</f>
        <v>0.11197956396171269</v>
      </c>
      <c r="P190" s="144">
        <f>O190*(1+PARAMETRES!Q$14)</f>
        <v>0.11462891006380005</v>
      </c>
      <c r="Q190" s="144">
        <f>P190*(1+PARAMETRES!R$14)</f>
        <v>0.11598633160483469</v>
      </c>
      <c r="R190" s="144">
        <f>Q190*(1+PARAMETRES!S$14)</f>
        <v>0.11757681678210434</v>
      </c>
      <c r="S190" s="144">
        <f>R190*(1+PARAMETRES!T$14)</f>
        <v>0.11934674655140941</v>
      </c>
      <c r="T190" s="144">
        <f>S190*(1+PARAMETRES!U$14)</f>
        <v>0.12115941279019123</v>
      </c>
      <c r="U190" s="144">
        <f>T190*(1+PARAMETRES!V$14)</f>
        <v>0.12313555150134352</v>
      </c>
      <c r="V190" s="144">
        <f>U190*(1+PARAMETRES!W$14)</f>
        <v>0.12373206890921462</v>
      </c>
      <c r="W190" s="144">
        <f>V190*(1+PARAMETRES!X$14)</f>
        <v>0.12433204025813184</v>
      </c>
      <c r="X190" s="144">
        <f>W190*(1+PARAMETRES!Y$14)</f>
        <v>0.12499687382382679</v>
      </c>
      <c r="Y190" s="144">
        <f>X190*(1+PARAMETRES!Z$14)</f>
        <v>0.12571484176136802</v>
      </c>
      <c r="Z190" s="144">
        <f>Y190*(1+PARAMETRES!AA$14)</f>
        <v>0.12641152772338565</v>
      </c>
      <c r="AA190" s="144">
        <f>Z190*(1+PARAMETRES!AB$14)</f>
        <v>0.12764230344092364</v>
      </c>
      <c r="AB190" s="144">
        <f>AA190*(1+PARAMETRES!AC$14)</f>
        <v>0.12893646997336422</v>
      </c>
      <c r="AC190" s="144">
        <f>AB190*(1+PARAMETRES!AD$14)</f>
        <v>0.1303090974911186</v>
      </c>
      <c r="AD190" s="144">
        <f>AC190*(1+PARAMETRES!AE$14)</f>
        <v>0.13164582158334265</v>
      </c>
      <c r="AE190" s="144">
        <f>AD190*(1+PARAMETRES!AF$14)</f>
        <v>0.13294576612155459</v>
      </c>
      <c r="AF190" s="144">
        <f>AE190*(1+PARAMETRES!AG$14)</f>
        <v>0.13427420354017933</v>
      </c>
      <c r="AG190" s="144">
        <f>AF190*(1+PARAMETRES!AH$14)</f>
        <v>0.13557806352019064</v>
      </c>
      <c r="AH190" s="144">
        <f>AG190*(1+PARAMETRES!AI$14)</f>
        <v>0.13678821954412132</v>
      </c>
      <c r="AI190" s="144">
        <f>AH190*(1+PARAMETRES!AJ$14)</f>
        <v>0.1379557254394381</v>
      </c>
      <c r="AJ190" s="144">
        <f>AI190*(1+PARAMETRES!AK$14)</f>
        <v>0.13910602729808758</v>
      </c>
      <c r="AK190" s="144">
        <f>AJ190*(1+PARAMETRES!AL$14)</f>
        <v>0.14026535198943194</v>
      </c>
      <c r="AL190" s="144">
        <f>AK190*(1+PARAMETRES!AM$14)</f>
        <v>0.14146076095071955</v>
      </c>
      <c r="AM190" s="144">
        <f>AL190*(1+PARAMETRES!AN$14)</f>
        <v>0.14264957283123253</v>
      </c>
      <c r="AN190" s="144">
        <f>AM190*(1+PARAMETRES!AO$14)</f>
        <v>0.14374516199766874</v>
      </c>
      <c r="AO190" s="144">
        <f>AN190*(1+PARAMETRES!AP$14)</f>
        <v>0.14487410135647366</v>
      </c>
      <c r="AP190" s="144">
        <f>AO190*(1+PARAMETRES!AQ$14)</f>
        <v>0.14605148865786013</v>
      </c>
      <c r="AQ190" s="144">
        <f>AP190*(1+PARAMETRES!AR$14)</f>
        <v>0.1473075598455196</v>
      </c>
      <c r="AR190" s="144">
        <f>AQ190*(1+PARAMETRES!AS$14)</f>
        <v>0.14852654716304459</v>
      </c>
      <c r="AS190" s="144">
        <f>AR190*(1+PARAMETRES!AT$14)</f>
        <v>0.1497818890248146</v>
      </c>
      <c r="AT190" s="144">
        <f>AS190*(1+PARAMETRES!AU$14)</f>
        <v>0.15111952782555632</v>
      </c>
      <c r="AU190" s="144">
        <f>AT190*(1+PARAMETRES!AV$14)</f>
        <v>0.15251112267580721</v>
      </c>
      <c r="AV190" s="144">
        <f>AU190*(1+PARAMETRES!AW$14)</f>
        <v>0.15398965897585368</v>
      </c>
      <c r="AW190" s="144">
        <f>AV190*(1+PARAMETRES!AX$14)</f>
        <v>0.15554106027141992</v>
      </c>
      <c r="AX190" s="144">
        <f>AW190*(1+PARAMETRES!AY$14)</f>
        <v>0.15705690227862001</v>
      </c>
      <c r="AY190" s="144">
        <f>AX190*(1+PARAMETRES!AZ$14)</f>
        <v>0.1586442165176922</v>
      </c>
      <c r="AZ190" s="144">
        <f>AY190*(1+PARAMETRES!BA$14)</f>
        <v>0.16027106657605072</v>
      </c>
      <c r="BA190" s="144">
        <f>AZ190*(1+PARAMETRES!BB$14)</f>
        <v>0.16195204462085214</v>
      </c>
      <c r="BB190" s="144">
        <f>BA190*(1+PARAMETRES!BC$14)</f>
        <v>0.16363746789717351</v>
      </c>
      <c r="BC190" s="144">
        <f>BB190*(1+PARAMETRES!BD$14)</f>
        <v>0.16530825967755761</v>
      </c>
      <c r="BD190" s="144">
        <f>BC190*(1+PARAMETRES!BE$14)</f>
        <v>0.16701092732972139</v>
      </c>
      <c r="BE190" s="144">
        <f>BD190*(1+PARAMETRES!BF$14)</f>
        <v>0.16874394687886396</v>
      </c>
      <c r="BF190" s="144">
        <f>BE190*(1+PARAMETRES!BG$14)</f>
        <v>0.1704552127486329</v>
      </c>
      <c r="BG190" s="144">
        <f>BF190*(1+PARAMETRES!BH$14)</f>
        <v>0.17210796326394584</v>
      </c>
      <c r="BH190" s="144">
        <f>BG190*(1+PARAMETRES!BI$14)</f>
        <v>0.1736814852528438</v>
      </c>
      <c r="BI190" s="144">
        <f>BH190*(1+PARAMETRES!BJ$14)</f>
        <v>0.17527663125679274</v>
      </c>
      <c r="BJ190" s="144">
        <f>BI190*(1+PARAMETRES!BK$14)</f>
        <v>0.17685829136369968</v>
      </c>
      <c r="BK190" s="144">
        <f>BJ190*(1+PARAMETRES!BL$14)</f>
        <v>0.17842598115829023</v>
      </c>
      <c r="BL190" s="145">
        <f>BK190*(1+PARAMETRES!BM$14)</f>
        <v>0.17992634899963345</v>
      </c>
      <c r="BM190" s="140"/>
      <c r="BN190" s="140"/>
      <c r="BO190" s="140"/>
      <c r="BP190" s="140"/>
      <c r="BQ190" s="140"/>
    </row>
    <row r="191" spans="3:69" s="41" customFormat="1" ht="24.95" customHeight="1" thickBot="1" x14ac:dyDescent="0.3">
      <c r="C191" s="569" t="s">
        <v>53</v>
      </c>
      <c r="D191" s="570"/>
      <c r="E191" s="570"/>
      <c r="F191" s="570"/>
      <c r="G191" s="570"/>
      <c r="H191" s="571"/>
      <c r="I191" s="78"/>
      <c r="J191" s="79"/>
      <c r="K191" s="75"/>
      <c r="L191" s="75"/>
      <c r="M191" s="75"/>
      <c r="N191" s="75"/>
      <c r="O191" s="75"/>
      <c r="P191" s="75"/>
      <c r="Q191" s="75"/>
      <c r="R191" s="75"/>
      <c r="S191" s="75"/>
      <c r="T191" s="75"/>
      <c r="U191" s="75"/>
      <c r="V191" s="75"/>
      <c r="W191" s="75"/>
      <c r="X191" s="75"/>
      <c r="Y191" s="75"/>
      <c r="Z191" s="75"/>
      <c r="AA191" s="75"/>
      <c r="AB191" s="75"/>
      <c r="AC191" s="75"/>
      <c r="AD191" s="75"/>
      <c r="AE191" s="75"/>
      <c r="AF191" s="75"/>
      <c r="AG191" s="75"/>
      <c r="AH191" s="75"/>
      <c r="AI191" s="75"/>
      <c r="AJ191" s="75"/>
      <c r="AK191" s="75"/>
      <c r="AL191" s="75"/>
      <c r="AM191" s="75"/>
      <c r="AN191" s="75"/>
      <c r="AO191" s="75"/>
      <c r="AP191" s="75"/>
      <c r="AQ191" s="75"/>
      <c r="AR191" s="75"/>
      <c r="AS191" s="75"/>
      <c r="AT191" s="75"/>
      <c r="AU191" s="75"/>
      <c r="AV191" s="75"/>
      <c r="AW191" s="75"/>
      <c r="AX191" s="75"/>
      <c r="AY191" s="75"/>
      <c r="AZ191" s="75"/>
      <c r="BA191" s="75"/>
      <c r="BB191" s="75"/>
      <c r="BC191" s="75"/>
      <c r="BD191" s="75"/>
      <c r="BE191" s="75"/>
      <c r="BF191" s="75"/>
      <c r="BG191" s="75"/>
      <c r="BH191" s="75"/>
      <c r="BI191" s="75"/>
      <c r="BJ191" s="75"/>
      <c r="BK191" s="75"/>
      <c r="BL191" s="162"/>
      <c r="BM191" s="140"/>
      <c r="BN191" s="140"/>
      <c r="BO191" s="140"/>
      <c r="BP191" s="140"/>
      <c r="BQ191" s="140"/>
    </row>
    <row r="192" spans="3:69" ht="16.5" thickBot="1" x14ac:dyDescent="0.3">
      <c r="C192" s="72"/>
      <c r="D192" s="73">
        <v>2010</v>
      </c>
      <c r="E192" s="74">
        <v>2011</v>
      </c>
      <c r="F192" s="6">
        <v>2012</v>
      </c>
      <c r="G192" s="6">
        <v>2013</v>
      </c>
      <c r="H192" s="6">
        <v>2014</v>
      </c>
      <c r="I192" s="6">
        <v>2015</v>
      </c>
      <c r="J192" s="6">
        <v>2016</v>
      </c>
      <c r="K192" s="6">
        <v>2017</v>
      </c>
      <c r="L192" s="6">
        <v>2018</v>
      </c>
      <c r="M192" s="6">
        <v>2019</v>
      </c>
      <c r="N192" s="6">
        <v>2020</v>
      </c>
      <c r="O192" s="6">
        <v>2021</v>
      </c>
      <c r="P192" s="6">
        <v>2022</v>
      </c>
      <c r="Q192" s="6">
        <v>2023</v>
      </c>
      <c r="R192" s="6">
        <v>2024</v>
      </c>
      <c r="S192" s="6">
        <v>2025</v>
      </c>
      <c r="T192" s="6">
        <v>2026</v>
      </c>
      <c r="U192" s="6">
        <v>2027</v>
      </c>
      <c r="V192" s="6">
        <v>2028</v>
      </c>
      <c r="W192" s="6">
        <v>2029</v>
      </c>
      <c r="X192" s="6">
        <v>2030</v>
      </c>
      <c r="Y192" s="6">
        <v>2031</v>
      </c>
      <c r="Z192" s="6">
        <v>2032</v>
      </c>
      <c r="AA192" s="6">
        <v>2033</v>
      </c>
      <c r="AB192" s="6">
        <v>2034</v>
      </c>
      <c r="AC192" s="6">
        <v>2035</v>
      </c>
      <c r="AD192" s="6">
        <v>2036</v>
      </c>
      <c r="AE192" s="6">
        <v>2037</v>
      </c>
      <c r="AF192" s="6">
        <v>2038</v>
      </c>
      <c r="AG192" s="6">
        <v>2039</v>
      </c>
      <c r="AH192" s="6">
        <v>2040</v>
      </c>
      <c r="AI192" s="6">
        <v>2041</v>
      </c>
      <c r="AJ192" s="6">
        <v>2042</v>
      </c>
      <c r="AK192" s="6">
        <v>2043</v>
      </c>
      <c r="AL192" s="6">
        <v>2044</v>
      </c>
      <c r="AM192" s="6">
        <v>2045</v>
      </c>
      <c r="AN192" s="6">
        <v>2046</v>
      </c>
      <c r="AO192" s="6">
        <v>2047</v>
      </c>
      <c r="AP192" s="6">
        <v>2048</v>
      </c>
      <c r="AQ192" s="6">
        <v>2049</v>
      </c>
      <c r="AR192" s="6">
        <v>2050</v>
      </c>
      <c r="AS192" s="6">
        <v>2051</v>
      </c>
      <c r="AT192" s="6">
        <v>2052</v>
      </c>
      <c r="AU192" s="6">
        <v>2053</v>
      </c>
      <c r="AV192" s="6">
        <v>2054</v>
      </c>
      <c r="AW192" s="6">
        <v>2055</v>
      </c>
      <c r="AX192" s="6">
        <v>2056</v>
      </c>
      <c r="AY192" s="6">
        <v>2057</v>
      </c>
      <c r="AZ192" s="6">
        <v>2058</v>
      </c>
      <c r="BA192" s="6">
        <v>2059</v>
      </c>
      <c r="BB192" s="6">
        <v>2060</v>
      </c>
      <c r="BC192" s="6">
        <v>2061</v>
      </c>
      <c r="BD192" s="6">
        <v>2062</v>
      </c>
      <c r="BE192" s="6">
        <v>2063</v>
      </c>
      <c r="BF192" s="6">
        <v>2064</v>
      </c>
      <c r="BG192" s="6">
        <v>2065</v>
      </c>
      <c r="BH192" s="6">
        <v>2066</v>
      </c>
      <c r="BI192" s="6">
        <v>2067</v>
      </c>
      <c r="BJ192" s="6">
        <v>2068</v>
      </c>
      <c r="BK192" s="6">
        <v>2069</v>
      </c>
      <c r="BL192" s="7">
        <v>2070</v>
      </c>
      <c r="BM192" s="126"/>
      <c r="BN192" s="126"/>
      <c r="BO192" s="126"/>
      <c r="BP192" s="126"/>
      <c r="BQ192" s="126"/>
    </row>
    <row r="193" spans="3:69" x14ac:dyDescent="0.25">
      <c r="C193" s="129" t="s">
        <v>148</v>
      </c>
      <c r="D193" s="76">
        <f>2.1*Transf2010</f>
        <v>2.198434698427989</v>
      </c>
      <c r="E193" s="144">
        <f>D193*(1+PARAMETRES!F$14)</f>
        <v>2.2355516574283869</v>
      </c>
      <c r="F193" s="144">
        <f>E193*(1+PARAMETRES!G$14)</f>
        <v>2.2319711194094496</v>
      </c>
      <c r="G193" s="144">
        <f>F193*(1+PARAMETRES!H$14)</f>
        <v>2.2337578484496814</v>
      </c>
      <c r="H193" s="144">
        <f>G193*(1+PARAMETRES!I$14)</f>
        <v>2.243284286706491</v>
      </c>
      <c r="I193" s="144">
        <f>H193*(1+PARAMETRES!J$14)</f>
        <v>2.2582924100837936</v>
      </c>
      <c r="J193" s="144">
        <f>I193*(1+PARAMETRES!K$14)</f>
        <v>2.2768550160449013</v>
      </c>
      <c r="K193" s="144">
        <f>J193*(1+PARAMETRES!L$14)</f>
        <v>2.323033540762844</v>
      </c>
      <c r="L193" s="144">
        <f>K193*(1+PARAMETRES!M$14)</f>
        <v>2.3586714125270247</v>
      </c>
      <c r="M193" s="144">
        <f>L193*(1+PARAMETRES!N$14)</f>
        <v>2.3967051359082778</v>
      </c>
      <c r="N193" s="144">
        <f>M193*(1+PARAMETRES!O$14)</f>
        <v>2.205429752267039</v>
      </c>
      <c r="O193" s="144">
        <f>N193*(1+PARAMETRES!P$14)</f>
        <v>2.3515708431959665</v>
      </c>
      <c r="P193" s="144">
        <f>O193*(1+PARAMETRES!Q$14)</f>
        <v>2.407207111339801</v>
      </c>
      <c r="Q193" s="144">
        <f>P193*(1+PARAMETRES!R$14)</f>
        <v>2.4357129637015285</v>
      </c>
      <c r="R193" s="144">
        <f>Q193*(1+PARAMETRES!S$14)</f>
        <v>2.4691131524241907</v>
      </c>
      <c r="S193" s="144">
        <f>R193*(1+PARAMETRES!T$14)</f>
        <v>2.5062816775795969</v>
      </c>
      <c r="T193" s="144">
        <f>S193*(1+PARAMETRES!U$14)</f>
        <v>2.544347668594015</v>
      </c>
      <c r="U193" s="144">
        <f>T193*(1+PARAMETRES!V$14)</f>
        <v>2.5858465815282132</v>
      </c>
      <c r="V193" s="144">
        <f>U193*(1+PARAMETRES!W$14)</f>
        <v>2.5983734470935063</v>
      </c>
      <c r="W193" s="144">
        <f>V193*(1+PARAMETRES!X$14)</f>
        <v>2.6109728454207679</v>
      </c>
      <c r="X193" s="144">
        <f>W193*(1+PARAMETRES!Y$14)</f>
        <v>2.6249343503003622</v>
      </c>
      <c r="Y193" s="144">
        <f>X193*(1+PARAMETRES!Z$14)</f>
        <v>2.6400116769887276</v>
      </c>
      <c r="Z193" s="144">
        <f>Y193*(1+PARAMETRES!AA$14)</f>
        <v>2.6546420821910983</v>
      </c>
      <c r="AA193" s="144">
        <f>Z193*(1+PARAMETRES!AB$14)</f>
        <v>2.6804883722593962</v>
      </c>
      <c r="AB193" s="144">
        <f>AA193*(1+PARAMETRES!AC$14)</f>
        <v>2.7076658694406484</v>
      </c>
      <c r="AC193" s="144">
        <f>AB193*(1+PARAMETRES!AD$14)</f>
        <v>2.73649104731349</v>
      </c>
      <c r="AD193" s="144">
        <f>AC193*(1+PARAMETRES!AE$14)</f>
        <v>2.7645622532501948</v>
      </c>
      <c r="AE193" s="144">
        <f>AD193*(1+PARAMETRES!AF$14)</f>
        <v>2.7918610885526456</v>
      </c>
      <c r="AF193" s="144">
        <f>AE193*(1+PARAMETRES!AG$14)</f>
        <v>2.8197582743437648</v>
      </c>
      <c r="AG193" s="144">
        <f>AF193*(1+PARAMETRES!AH$14)</f>
        <v>2.8471393339240025</v>
      </c>
      <c r="AH193" s="144">
        <f>AG193*(1+PARAMETRES!AI$14)</f>
        <v>2.8725526104265469</v>
      </c>
      <c r="AI193" s="144">
        <f>AH193*(1+PARAMETRES!AJ$14)</f>
        <v>2.8970702342281989</v>
      </c>
      <c r="AJ193" s="144">
        <f>AI193*(1+PARAMETRES!AK$14)</f>
        <v>2.9212265732598377</v>
      </c>
      <c r="AK193" s="144">
        <f>AJ193*(1+PARAMETRES!AL$14)</f>
        <v>2.9455723917780694</v>
      </c>
      <c r="AL193" s="144">
        <f>AK193*(1+PARAMETRES!AM$14)</f>
        <v>2.9706759799651095</v>
      </c>
      <c r="AM193" s="144">
        <f>AL193*(1+PARAMETRES!AN$14)</f>
        <v>2.9956410294558822</v>
      </c>
      <c r="AN193" s="144">
        <f>AM193*(1+PARAMETRES!AO$14)</f>
        <v>3.0186484019510424</v>
      </c>
      <c r="AO193" s="144">
        <f>AN193*(1+PARAMETRES!AP$14)</f>
        <v>3.0423561284859462</v>
      </c>
      <c r="AP193" s="144">
        <f>AO193*(1+PARAMETRES!AQ$14)</f>
        <v>3.067081261815062</v>
      </c>
      <c r="AQ193" s="144">
        <f>AP193*(1+PARAMETRES!AR$14)</f>
        <v>3.0934587567559109</v>
      </c>
      <c r="AR193" s="144">
        <f>AQ193*(1+PARAMETRES!AS$14)</f>
        <v>3.1190574904239354</v>
      </c>
      <c r="AS193" s="144">
        <f>AR193*(1+PARAMETRES!AT$14)</f>
        <v>3.1454196695211056</v>
      </c>
      <c r="AT193" s="144">
        <f>AS193*(1+PARAMETRES!AU$14)</f>
        <v>3.1735100843366819</v>
      </c>
      <c r="AU193" s="144">
        <f>AT193*(1+PARAMETRES!AV$14)</f>
        <v>3.2027335761919504</v>
      </c>
      <c r="AV193" s="144">
        <f>AU193*(1+PARAMETRES!AW$14)</f>
        <v>3.2337828384929264</v>
      </c>
      <c r="AW193" s="144">
        <f>AV193*(1+PARAMETRES!AX$14)</f>
        <v>3.2663622656998177</v>
      </c>
      <c r="AX193" s="144">
        <f>AW193*(1+PARAMETRES!AY$14)</f>
        <v>3.29819494785102</v>
      </c>
      <c r="AY193" s="144">
        <f>AX193*(1+PARAMETRES!AZ$14)</f>
        <v>3.3315285468715357</v>
      </c>
      <c r="AZ193" s="144">
        <f>AY193*(1+PARAMETRES!BA$14)</f>
        <v>3.3656923980970648</v>
      </c>
      <c r="BA193" s="144">
        <f>AZ193*(1+PARAMETRES!BB$14)</f>
        <v>3.4009929370378944</v>
      </c>
      <c r="BB193" s="144">
        <f>BA193*(1+PARAMETRES!BC$14)</f>
        <v>3.4363868258406431</v>
      </c>
      <c r="BC193" s="144">
        <f>BB193*(1+PARAMETRES!BD$14)</f>
        <v>3.4714734532287093</v>
      </c>
      <c r="BD193" s="144">
        <f>BC193*(1+PARAMETRES!BE$14)</f>
        <v>3.5072294739241485</v>
      </c>
      <c r="BE193" s="144">
        <f>BD193*(1+PARAMETRES!BF$14)</f>
        <v>3.5436228844561426</v>
      </c>
      <c r="BF193" s="144">
        <f>BE193*(1+PARAMETRES!BG$14)</f>
        <v>3.5795594677212903</v>
      </c>
      <c r="BG193" s="144">
        <f>BF193*(1+PARAMETRES!BH$14)</f>
        <v>3.6142672285428619</v>
      </c>
      <c r="BH193" s="144">
        <f>BG193*(1+PARAMETRES!BI$14)</f>
        <v>3.6473111903097188</v>
      </c>
      <c r="BI193" s="144">
        <f>BH193*(1+PARAMETRES!BJ$14)</f>
        <v>3.6808092563926467</v>
      </c>
      <c r="BJ193" s="144">
        <f>BI193*(1+PARAMETRES!BK$14)</f>
        <v>3.7140241186376923</v>
      </c>
      <c r="BK193" s="144">
        <f>BJ193*(1+PARAMETRES!BL$14)</f>
        <v>3.7469456043240941</v>
      </c>
      <c r="BL193" s="145">
        <f>BK193*(1+PARAMETRES!BM$14)</f>
        <v>3.7784533289923021</v>
      </c>
      <c r="BM193" s="140"/>
      <c r="BN193" s="140"/>
      <c r="BO193" s="140"/>
      <c r="BP193" s="140"/>
      <c r="BQ193" s="140"/>
    </row>
    <row r="194" spans="3:69" x14ac:dyDescent="0.25">
      <c r="C194" s="129" t="s">
        <v>149</v>
      </c>
      <c r="D194" s="76">
        <f>1.5*Transf2010</f>
        <v>1.5703104988771348</v>
      </c>
      <c r="E194" s="144">
        <f>D194*(1+PARAMETRES!F$14)</f>
        <v>1.5968226124488476</v>
      </c>
      <c r="F194" s="144">
        <f>E194*(1+PARAMETRES!G$14)</f>
        <v>1.5942650852924638</v>
      </c>
      <c r="G194" s="144">
        <f>F194*(1+PARAMETRES!H$14)</f>
        <v>1.5955413203212008</v>
      </c>
      <c r="H194" s="144">
        <f>G194*(1+PARAMETRES!I$14)</f>
        <v>1.6023459190760647</v>
      </c>
      <c r="I194" s="144">
        <f>H194*(1+PARAMETRES!J$14)</f>
        <v>1.6130660072027094</v>
      </c>
      <c r="J194" s="144">
        <f>I194*(1+PARAMETRES!K$14)</f>
        <v>1.6263250114606433</v>
      </c>
      <c r="K194" s="144">
        <f>J194*(1+PARAMETRES!L$14)</f>
        <v>1.6593096719734597</v>
      </c>
      <c r="L194" s="144">
        <f>K194*(1+PARAMETRES!M$14)</f>
        <v>1.6847652946621603</v>
      </c>
      <c r="M194" s="144">
        <f>L194*(1+PARAMETRES!N$14)</f>
        <v>1.7119322399344841</v>
      </c>
      <c r="N194" s="144">
        <f>M194*(1+PARAMETRES!O$14)</f>
        <v>1.5753069659050276</v>
      </c>
      <c r="O194" s="144">
        <f>N194*(1+PARAMETRES!P$14)</f>
        <v>1.6796934594256903</v>
      </c>
      <c r="P194" s="144">
        <f>O194*(1+PARAMETRES!Q$14)</f>
        <v>1.7194336509570005</v>
      </c>
      <c r="Q194" s="144">
        <f>P194*(1+PARAMETRES!R$14)</f>
        <v>1.73979497407252</v>
      </c>
      <c r="R194" s="144">
        <f>Q194*(1+PARAMETRES!S$14)</f>
        <v>1.7636522517315647</v>
      </c>
      <c r="S194" s="144">
        <f>R194*(1+PARAMETRES!T$14)</f>
        <v>1.7902011982711405</v>
      </c>
      <c r="T194" s="144">
        <f>S194*(1+PARAMETRES!U$14)</f>
        <v>1.8173911918528678</v>
      </c>
      <c r="U194" s="144">
        <f>T194*(1+PARAMETRES!V$14)</f>
        <v>1.8470332725201521</v>
      </c>
      <c r="V194" s="144">
        <f>U194*(1+PARAMETRES!W$14)</f>
        <v>1.8559810336382188</v>
      </c>
      <c r="W194" s="144">
        <f>V194*(1+PARAMETRES!X$14)</f>
        <v>1.8649806038719772</v>
      </c>
      <c r="X194" s="144">
        <f>W194*(1+PARAMETRES!Y$14)</f>
        <v>1.8749531073574015</v>
      </c>
      <c r="Y194" s="144">
        <f>X194*(1+PARAMETRES!Z$14)</f>
        <v>1.8857226264205198</v>
      </c>
      <c r="Z194" s="144">
        <f>Y194*(1+PARAMETRES!AA$14)</f>
        <v>1.8961729158507845</v>
      </c>
      <c r="AA194" s="144">
        <f>Z194*(1+PARAMETRES!AB$14)</f>
        <v>1.9146345516138545</v>
      </c>
      <c r="AB194" s="144">
        <f>AA194*(1+PARAMETRES!AC$14)</f>
        <v>1.9340470496004634</v>
      </c>
      <c r="AC194" s="144">
        <f>AB194*(1+PARAMETRES!AD$14)</f>
        <v>1.9546364623667789</v>
      </c>
      <c r="AD194" s="144">
        <f>AC194*(1+PARAMETRES!AE$14)</f>
        <v>1.9746873237501394</v>
      </c>
      <c r="AE194" s="144">
        <f>AD194*(1+PARAMETRES!AF$14)</f>
        <v>1.9941864918233185</v>
      </c>
      <c r="AF194" s="144">
        <f>AE194*(1+PARAMETRES!AG$14)</f>
        <v>2.0141130531026894</v>
      </c>
      <c r="AG194" s="144">
        <f>AF194*(1+PARAMETRES!AH$14)</f>
        <v>2.0336709528028591</v>
      </c>
      <c r="AH194" s="144">
        <f>AG194*(1+PARAMETRES!AI$14)</f>
        <v>2.0518232931618194</v>
      </c>
      <c r="AI194" s="144">
        <f>AH194*(1+PARAMETRES!AJ$14)</f>
        <v>2.069335881591571</v>
      </c>
      <c r="AJ194" s="144">
        <f>AI194*(1+PARAMETRES!AK$14)</f>
        <v>2.086590409471313</v>
      </c>
      <c r="AK194" s="144">
        <f>AJ194*(1+PARAMETRES!AL$14)</f>
        <v>2.1039802798414784</v>
      </c>
      <c r="AL194" s="144">
        <f>AK194*(1+PARAMETRES!AM$14)</f>
        <v>2.1219114142607927</v>
      </c>
      <c r="AM194" s="144">
        <f>AL194*(1+PARAMETRES!AN$14)</f>
        <v>2.1397435924684873</v>
      </c>
      <c r="AN194" s="144">
        <f>AM194*(1+PARAMETRES!AO$14)</f>
        <v>2.1561774299650307</v>
      </c>
      <c r="AO194" s="144">
        <f>AN194*(1+PARAMETRES!AP$14)</f>
        <v>2.1731115203471045</v>
      </c>
      <c r="AP194" s="144">
        <f>AO194*(1+PARAMETRES!AQ$14)</f>
        <v>2.1907723298679014</v>
      </c>
      <c r="AQ194" s="144">
        <f>AP194*(1+PARAMETRES!AR$14)</f>
        <v>2.2096133976827934</v>
      </c>
      <c r="AR194" s="144">
        <f>AQ194*(1+PARAMETRES!AS$14)</f>
        <v>2.2278982074456684</v>
      </c>
      <c r="AS194" s="144">
        <f>AR194*(1+PARAMETRES!AT$14)</f>
        <v>2.2467283353722185</v>
      </c>
      <c r="AT194" s="144">
        <f>AS194*(1+PARAMETRES!AU$14)</f>
        <v>2.2667929173833445</v>
      </c>
      <c r="AU194" s="144">
        <f>AT194*(1+PARAMETRES!AV$14)</f>
        <v>2.2876668401371081</v>
      </c>
      <c r="AV194" s="144">
        <f>AU194*(1+PARAMETRES!AW$14)</f>
        <v>2.3098448846378052</v>
      </c>
      <c r="AW194" s="144">
        <f>AV194*(1+PARAMETRES!AX$14)</f>
        <v>2.333115904071299</v>
      </c>
      <c r="AX194" s="144">
        <f>AW194*(1+PARAMETRES!AY$14)</f>
        <v>2.3558535341793005</v>
      </c>
      <c r="AY194" s="144">
        <f>AX194*(1+PARAMETRES!AZ$14)</f>
        <v>2.3796632477653832</v>
      </c>
      <c r="AZ194" s="144">
        <f>AY194*(1+PARAMETRES!BA$14)</f>
        <v>2.4040659986407613</v>
      </c>
      <c r="BA194" s="144">
        <f>AZ194*(1+PARAMETRES!BB$14)</f>
        <v>2.4292806693127829</v>
      </c>
      <c r="BB194" s="144">
        <f>BA194*(1+PARAMETRES!BC$14)</f>
        <v>2.4545620184576031</v>
      </c>
      <c r="BC194" s="144">
        <f>BB194*(1+PARAMETRES!BD$14)</f>
        <v>2.4796238951633645</v>
      </c>
      <c r="BD194" s="144">
        <f>BC194*(1+PARAMETRES!BE$14)</f>
        <v>2.5051639099458214</v>
      </c>
      <c r="BE194" s="144">
        <f>BD194*(1+PARAMETRES!BF$14)</f>
        <v>2.5311592031829599</v>
      </c>
      <c r="BF194" s="144">
        <f>BE194*(1+PARAMETRES!BG$14)</f>
        <v>2.5568281912294939</v>
      </c>
      <c r="BG194" s="144">
        <f>BF194*(1+PARAMETRES!BH$14)</f>
        <v>2.5816194489591879</v>
      </c>
      <c r="BH194" s="144">
        <f>BG194*(1+PARAMETRES!BI$14)</f>
        <v>2.6052222787926573</v>
      </c>
      <c r="BI194" s="144">
        <f>BH194*(1+PARAMETRES!BJ$14)</f>
        <v>2.6291494688518915</v>
      </c>
      <c r="BJ194" s="144">
        <f>BI194*(1+PARAMETRES!BK$14)</f>
        <v>2.6528743704554953</v>
      </c>
      <c r="BK194" s="144">
        <f>BJ194*(1+PARAMETRES!BL$14)</f>
        <v>2.6763897173743536</v>
      </c>
      <c r="BL194" s="145">
        <f>BK194*(1+PARAMETRES!BM$14)</f>
        <v>2.6988952349945019</v>
      </c>
      <c r="BM194" s="140"/>
      <c r="BN194" s="140"/>
      <c r="BO194" s="140"/>
      <c r="BP194" s="140"/>
      <c r="BQ194" s="140"/>
    </row>
    <row r="195" spans="3:69" x14ac:dyDescent="0.25">
      <c r="C195" s="129" t="s">
        <v>150</v>
      </c>
      <c r="D195" s="76">
        <f>0.8*Transf2010</f>
        <v>0.83749893273447196</v>
      </c>
      <c r="E195" s="144">
        <f>D195*(1+PARAMETRES!F$14)</f>
        <v>0.85163872663938545</v>
      </c>
      <c r="F195" s="144">
        <f>E195*(1+PARAMETRES!G$14)</f>
        <v>0.85027471215598072</v>
      </c>
      <c r="G195" s="144">
        <f>F195*(1+PARAMETRES!H$14)</f>
        <v>0.85095537083797368</v>
      </c>
      <c r="H195" s="144">
        <f>G195*(1+PARAMETRES!I$14)</f>
        <v>0.85458449017390115</v>
      </c>
      <c r="I195" s="144">
        <f>H195*(1+PARAMETRES!J$14)</f>
        <v>0.86030187050811169</v>
      </c>
      <c r="J195" s="144">
        <f>I195*(1+PARAMETRES!K$14)</f>
        <v>0.86737333944567641</v>
      </c>
      <c r="K195" s="144">
        <f>J195*(1+PARAMETRES!L$14)</f>
        <v>0.88496515838584511</v>
      </c>
      <c r="L195" s="144">
        <f>K195*(1+PARAMETRES!M$14)</f>
        <v>0.89854149048648546</v>
      </c>
      <c r="M195" s="144">
        <f>L195*(1+PARAMETRES!N$14)</f>
        <v>0.91303052796505813</v>
      </c>
      <c r="N195" s="144">
        <f>M195*(1+PARAMETRES!O$14)</f>
        <v>0.84016371514934807</v>
      </c>
      <c r="O195" s="144">
        <f>N195*(1+PARAMETRES!P$14)</f>
        <v>0.89583651169370149</v>
      </c>
      <c r="P195" s="144">
        <f>O195*(1+PARAMETRES!Q$14)</f>
        <v>0.91703128051040039</v>
      </c>
      <c r="Q195" s="144">
        <f>P195*(1+PARAMETRES!R$14)</f>
        <v>0.92789065283867755</v>
      </c>
      <c r="R195" s="144">
        <f>Q195*(1+PARAMETRES!S$14)</f>
        <v>0.94061453425683472</v>
      </c>
      <c r="S195" s="144">
        <f>R195*(1+PARAMETRES!T$14)</f>
        <v>0.95477397241127526</v>
      </c>
      <c r="T195" s="144">
        <f>S195*(1+PARAMETRES!U$14)</f>
        <v>0.96927530232152981</v>
      </c>
      <c r="U195" s="144">
        <f>T195*(1+PARAMETRES!V$14)</f>
        <v>0.98508441201074814</v>
      </c>
      <c r="V195" s="144">
        <f>U195*(1+PARAMETRES!W$14)</f>
        <v>0.98985655127371697</v>
      </c>
      <c r="W195" s="144">
        <f>V195*(1+PARAMETRES!X$14)</f>
        <v>0.99465632206505472</v>
      </c>
      <c r="X195" s="144">
        <f>W195*(1+PARAMETRES!Y$14)</f>
        <v>0.99997499059061434</v>
      </c>
      <c r="Y195" s="144">
        <f>X195*(1+PARAMETRES!Z$14)</f>
        <v>1.0057187340909441</v>
      </c>
      <c r="Z195" s="144">
        <f>Y195*(1+PARAMETRES!AA$14)</f>
        <v>1.0112922217870852</v>
      </c>
      <c r="AA195" s="144">
        <f>Z195*(1+PARAMETRES!AB$14)</f>
        <v>1.0211384275273891</v>
      </c>
      <c r="AB195" s="144">
        <f>AA195*(1+PARAMETRES!AC$14)</f>
        <v>1.0314917597869138</v>
      </c>
      <c r="AC195" s="144">
        <f>AB195*(1+PARAMETRES!AD$14)</f>
        <v>1.0424727799289488</v>
      </c>
      <c r="AD195" s="144">
        <f>AC195*(1+PARAMETRES!AE$14)</f>
        <v>1.0531665726667412</v>
      </c>
      <c r="AE195" s="144">
        <f>AD195*(1+PARAMETRES!AF$14)</f>
        <v>1.0635661289724367</v>
      </c>
      <c r="AF195" s="144">
        <f>AE195*(1+PARAMETRES!AG$14)</f>
        <v>1.0741936283214346</v>
      </c>
      <c r="AG195" s="144">
        <f>AF195*(1+PARAMETRES!AH$14)</f>
        <v>1.0846245081615251</v>
      </c>
      <c r="AH195" s="144">
        <f>AG195*(1+PARAMETRES!AI$14)</f>
        <v>1.0943057563529706</v>
      </c>
      <c r="AI195" s="144">
        <f>AH195*(1+PARAMETRES!AJ$14)</f>
        <v>1.1036458035155048</v>
      </c>
      <c r="AJ195" s="144">
        <f>AI195*(1+PARAMETRES!AK$14)</f>
        <v>1.1128482183847006</v>
      </c>
      <c r="AK195" s="144">
        <f>AJ195*(1+PARAMETRES!AL$14)</f>
        <v>1.1221228159154555</v>
      </c>
      <c r="AL195" s="144">
        <f>AK195*(1+PARAMETRES!AM$14)</f>
        <v>1.1316860876057564</v>
      </c>
      <c r="AM195" s="144">
        <f>AL195*(1+PARAMETRES!AN$14)</f>
        <v>1.1411965826498602</v>
      </c>
      <c r="AN195" s="144">
        <f>AM195*(1+PARAMETRES!AO$14)</f>
        <v>1.1499612959813499</v>
      </c>
      <c r="AO195" s="144">
        <f>AN195*(1+PARAMETRES!AP$14)</f>
        <v>1.1589928108517893</v>
      </c>
      <c r="AP195" s="144">
        <f>AO195*(1+PARAMETRES!AQ$14)</f>
        <v>1.1684119092628811</v>
      </c>
      <c r="AQ195" s="144">
        <f>AP195*(1+PARAMETRES!AR$14)</f>
        <v>1.1784604787641568</v>
      </c>
      <c r="AR195" s="144">
        <f>AQ195*(1+PARAMETRES!AS$14)</f>
        <v>1.1882123773043567</v>
      </c>
      <c r="AS195" s="144">
        <f>AR195*(1+PARAMETRES!AT$14)</f>
        <v>1.1982551121985168</v>
      </c>
      <c r="AT195" s="144">
        <f>AS195*(1+PARAMETRES!AU$14)</f>
        <v>1.2089562226044506</v>
      </c>
      <c r="AU195" s="144">
        <f>AT195*(1+PARAMETRES!AV$14)</f>
        <v>1.2200889814064577</v>
      </c>
      <c r="AV195" s="144">
        <f>AU195*(1+PARAMETRES!AW$14)</f>
        <v>1.2319172718068294</v>
      </c>
      <c r="AW195" s="144">
        <f>AV195*(1+PARAMETRES!AX$14)</f>
        <v>1.2443284821713594</v>
      </c>
      <c r="AX195" s="144">
        <f>AW195*(1+PARAMETRES!AY$14)</f>
        <v>1.2564552182289601</v>
      </c>
      <c r="AY195" s="144">
        <f>AX195*(1+PARAMETRES!AZ$14)</f>
        <v>1.2691537321415376</v>
      </c>
      <c r="AZ195" s="144">
        <f>AY195*(1+PARAMETRES!BA$14)</f>
        <v>1.2821685326084058</v>
      </c>
      <c r="BA195" s="144">
        <f>AZ195*(1+PARAMETRES!BB$14)</f>
        <v>1.2956163569668171</v>
      </c>
      <c r="BB195" s="144">
        <f>BA195*(1+PARAMETRES!BC$14)</f>
        <v>1.3090997431773881</v>
      </c>
      <c r="BC195" s="144">
        <f>BB195*(1+PARAMETRES!BD$14)</f>
        <v>1.3224660774204609</v>
      </c>
      <c r="BD195" s="144">
        <f>BC195*(1+PARAMETRES!BE$14)</f>
        <v>1.3360874186377711</v>
      </c>
      <c r="BE195" s="144">
        <f>BD195*(1+PARAMETRES!BF$14)</f>
        <v>1.3499515750309117</v>
      </c>
      <c r="BF195" s="144">
        <f>BE195*(1+PARAMETRES!BG$14)</f>
        <v>1.3636417019890632</v>
      </c>
      <c r="BG195" s="144">
        <f>BF195*(1+PARAMETRES!BH$14)</f>
        <v>1.3768637061115667</v>
      </c>
      <c r="BH195" s="144">
        <f>BG195*(1+PARAMETRES!BI$14)</f>
        <v>1.3894518820227504</v>
      </c>
      <c r="BI195" s="144">
        <f>BH195*(1+PARAMETRES!BJ$14)</f>
        <v>1.4022130500543419</v>
      </c>
      <c r="BJ195" s="144">
        <f>BI195*(1+PARAMETRES!BK$14)</f>
        <v>1.4148663309095975</v>
      </c>
      <c r="BK195" s="144">
        <f>BJ195*(1+PARAMETRES!BL$14)</f>
        <v>1.4274078492663218</v>
      </c>
      <c r="BL195" s="145">
        <f>BK195*(1+PARAMETRES!BM$14)</f>
        <v>1.4394107919970676</v>
      </c>
      <c r="BM195" s="140"/>
      <c r="BN195" s="140"/>
      <c r="BO195" s="140"/>
      <c r="BP195" s="140"/>
      <c r="BQ195" s="140"/>
    </row>
    <row r="196" spans="3:69" x14ac:dyDescent="0.25">
      <c r="C196" s="129" t="s">
        <v>151</v>
      </c>
      <c r="D196" s="76">
        <f>0.42*Transf2010</f>
        <v>0.43968693968559774</v>
      </c>
      <c r="E196" s="144">
        <f>D196*(1+PARAMETRES!F$14)</f>
        <v>0.4471103314856773</v>
      </c>
      <c r="F196" s="144">
        <f>E196*(1+PARAMETRES!G$14)</f>
        <v>0.44639422388188987</v>
      </c>
      <c r="G196" s="144">
        <f>F196*(1+PARAMETRES!H$14)</f>
        <v>0.44675156968993618</v>
      </c>
      <c r="H196" s="144">
        <f>G196*(1+PARAMETRES!I$14)</f>
        <v>0.44865685734129807</v>
      </c>
      <c r="I196" s="144">
        <f>H196*(1+PARAMETRES!J$14)</f>
        <v>0.45165848201675857</v>
      </c>
      <c r="J196" s="144">
        <f>I196*(1+PARAMETRES!K$14)</f>
        <v>0.45537100320898005</v>
      </c>
      <c r="K196" s="144">
        <f>J196*(1+PARAMETRES!L$14)</f>
        <v>0.4646067081525686</v>
      </c>
      <c r="L196" s="144">
        <f>K196*(1+PARAMETRES!M$14)</f>
        <v>0.47173428250540478</v>
      </c>
      <c r="M196" s="144">
        <f>L196*(1+PARAMETRES!N$14)</f>
        <v>0.47934102718165544</v>
      </c>
      <c r="N196" s="144">
        <f>M196*(1+PARAMETRES!O$14)</f>
        <v>0.44108595045340765</v>
      </c>
      <c r="O196" s="144">
        <f>N196*(1+PARAMETRES!P$14)</f>
        <v>0.47031416863919318</v>
      </c>
      <c r="P196" s="144">
        <f>O196*(1+PARAMETRES!Q$14)</f>
        <v>0.48144142226796005</v>
      </c>
      <c r="Q196" s="144">
        <f>P196*(1+PARAMETRES!R$14)</f>
        <v>0.48714259274030552</v>
      </c>
      <c r="R196" s="144">
        <f>Q196*(1+PARAMETRES!S$14)</f>
        <v>0.49382263048483804</v>
      </c>
      <c r="S196" s="144">
        <f>R196*(1+PARAMETRES!T$14)</f>
        <v>0.5012563355159193</v>
      </c>
      <c r="T196" s="144">
        <f>S196*(1+PARAMETRES!U$14)</f>
        <v>0.50886953371880295</v>
      </c>
      <c r="U196" s="144">
        <f>T196*(1+PARAMETRES!V$14)</f>
        <v>0.51716931630564256</v>
      </c>
      <c r="V196" s="144">
        <f>U196*(1+PARAMETRES!W$14)</f>
        <v>0.51967468941870121</v>
      </c>
      <c r="W196" s="144">
        <f>V196*(1+PARAMETRES!X$14)</f>
        <v>0.52219456908415351</v>
      </c>
      <c r="X196" s="144">
        <f>W196*(1+PARAMETRES!Y$14)</f>
        <v>0.52498687006007227</v>
      </c>
      <c r="Y196" s="144">
        <f>X196*(1+PARAMETRES!Z$14)</f>
        <v>0.52800233539774533</v>
      </c>
      <c r="Z196" s="144">
        <f>Y196*(1+PARAMETRES!AA$14)</f>
        <v>0.53092841643821942</v>
      </c>
      <c r="AA196" s="144">
        <f>Z196*(1+PARAMETRES!AB$14)</f>
        <v>0.53609767445187906</v>
      </c>
      <c r="AB196" s="144">
        <f>AA196*(1+PARAMETRES!AC$14)</f>
        <v>0.54153317388812949</v>
      </c>
      <c r="AC196" s="144">
        <f>AB196*(1+PARAMETRES!AD$14)</f>
        <v>0.5472982094626978</v>
      </c>
      <c r="AD196" s="144">
        <f>AC196*(1+PARAMETRES!AE$14)</f>
        <v>0.5529124506500388</v>
      </c>
      <c r="AE196" s="144">
        <f>AD196*(1+PARAMETRES!AF$14)</f>
        <v>0.55837221771052892</v>
      </c>
      <c r="AF196" s="144">
        <f>AE196*(1+PARAMETRES!AG$14)</f>
        <v>0.56395165486875276</v>
      </c>
      <c r="AG196" s="144">
        <f>AF196*(1+PARAMETRES!AH$14)</f>
        <v>0.56942786678480029</v>
      </c>
      <c r="AH196" s="144">
        <f>AG196*(1+PARAMETRES!AI$14)</f>
        <v>0.57451052208530917</v>
      </c>
      <c r="AI196" s="144">
        <f>AH196*(1+PARAMETRES!AJ$14)</f>
        <v>0.57941404684563957</v>
      </c>
      <c r="AJ196" s="144">
        <f>AI196*(1+PARAMETRES!AK$14)</f>
        <v>0.58424531465196738</v>
      </c>
      <c r="AK196" s="144">
        <f>AJ196*(1+PARAMETRES!AL$14)</f>
        <v>0.5891144783556137</v>
      </c>
      <c r="AL196" s="144">
        <f>AK196*(1+PARAMETRES!AM$14)</f>
        <v>0.59413519599302167</v>
      </c>
      <c r="AM196" s="144">
        <f>AL196*(1+PARAMETRES!AN$14)</f>
        <v>0.59912820589117621</v>
      </c>
      <c r="AN196" s="144">
        <f>AM196*(1+PARAMETRES!AO$14)</f>
        <v>0.60372968039020836</v>
      </c>
      <c r="AO196" s="144">
        <f>AN196*(1+PARAMETRES!AP$14)</f>
        <v>0.60847122569718903</v>
      </c>
      <c r="AP196" s="144">
        <f>AO196*(1+PARAMETRES!AQ$14)</f>
        <v>0.61341625236301223</v>
      </c>
      <c r="AQ196" s="144">
        <f>AP196*(1+PARAMETRES!AR$14)</f>
        <v>0.61869175135118204</v>
      </c>
      <c r="AR196" s="144">
        <f>AQ196*(1+PARAMETRES!AS$14)</f>
        <v>0.62381149808478698</v>
      </c>
      <c r="AS196" s="144">
        <f>AR196*(1+PARAMETRES!AT$14)</f>
        <v>0.62908393390422102</v>
      </c>
      <c r="AT196" s="144">
        <f>AS196*(1+PARAMETRES!AU$14)</f>
        <v>0.63470201686733629</v>
      </c>
      <c r="AU196" s="144">
        <f>AT196*(1+PARAMETRES!AV$14)</f>
        <v>0.64054671523839002</v>
      </c>
      <c r="AV196" s="144">
        <f>AU196*(1+PARAMETRES!AW$14)</f>
        <v>0.64675656769858514</v>
      </c>
      <c r="AW196" s="144">
        <f>AV196*(1+PARAMETRES!AX$14)</f>
        <v>0.6532724531399634</v>
      </c>
      <c r="AX196" s="144">
        <f>AW196*(1+PARAMETRES!AY$14)</f>
        <v>0.65963898957020384</v>
      </c>
      <c r="AY196" s="144">
        <f>AX196*(1+PARAMETRES!AZ$14)</f>
        <v>0.666305709374307</v>
      </c>
      <c r="AZ196" s="144">
        <f>AY196*(1+PARAMETRES!BA$14)</f>
        <v>0.67313847961941287</v>
      </c>
      <c r="BA196" s="144">
        <f>AZ196*(1+PARAMETRES!BB$14)</f>
        <v>0.68019858740757888</v>
      </c>
      <c r="BB196" s="144">
        <f>BA196*(1+PARAMETRES!BC$14)</f>
        <v>0.68727736516812865</v>
      </c>
      <c r="BC196" s="144">
        <f>BB196*(1+PARAMETRES!BD$14)</f>
        <v>0.6942946906457419</v>
      </c>
      <c r="BD196" s="144">
        <f>BC196*(1+PARAMETRES!BE$14)</f>
        <v>0.70144589478482977</v>
      </c>
      <c r="BE196" s="144">
        <f>BD196*(1+PARAMETRES!BF$14)</f>
        <v>0.70872457689122859</v>
      </c>
      <c r="BF196" s="144">
        <f>BE196*(1+PARAMETRES!BG$14)</f>
        <v>0.7159118935442581</v>
      </c>
      <c r="BG196" s="144">
        <f>BF196*(1+PARAMETRES!BH$14)</f>
        <v>0.72285344570857246</v>
      </c>
      <c r="BH196" s="144">
        <f>BG196*(1+PARAMETRES!BI$14)</f>
        <v>0.72946223806194388</v>
      </c>
      <c r="BI196" s="144">
        <f>BH196*(1+PARAMETRES!BJ$14)</f>
        <v>0.7361618512785294</v>
      </c>
      <c r="BJ196" s="144">
        <f>BI196*(1+PARAMETRES!BK$14)</f>
        <v>0.74280482372753853</v>
      </c>
      <c r="BK196" s="144">
        <f>BJ196*(1+PARAMETRES!BL$14)</f>
        <v>0.74938912086481879</v>
      </c>
      <c r="BL196" s="145">
        <f>BK196*(1+PARAMETRES!BM$14)</f>
        <v>0.75569066579846034</v>
      </c>
      <c r="BM196" s="140"/>
      <c r="BN196" s="140"/>
      <c r="BO196" s="140"/>
      <c r="BP196" s="140"/>
      <c r="BQ196" s="140"/>
    </row>
    <row r="197" spans="3:69" x14ac:dyDescent="0.25">
      <c r="C197" s="129" t="s">
        <v>152</v>
      </c>
      <c r="D197" s="76">
        <f>0.2*Transf2010</f>
        <v>0.20937473318361799</v>
      </c>
      <c r="E197" s="144">
        <f>D197*(1+PARAMETRES!F$14)</f>
        <v>0.21290968165984636</v>
      </c>
      <c r="F197" s="144">
        <f>E197*(1+PARAMETRES!G$14)</f>
        <v>0.21256867803899518</v>
      </c>
      <c r="G197" s="144">
        <f>F197*(1+PARAMETRES!H$14)</f>
        <v>0.21273884270949342</v>
      </c>
      <c r="H197" s="144">
        <f>G197*(1+PARAMETRES!I$14)</f>
        <v>0.21364612254347529</v>
      </c>
      <c r="I197" s="144">
        <f>H197*(1+PARAMETRES!J$14)</f>
        <v>0.21507546762702792</v>
      </c>
      <c r="J197" s="144">
        <f>I197*(1+PARAMETRES!K$14)</f>
        <v>0.2168433348614191</v>
      </c>
      <c r="K197" s="144">
        <f>J197*(1+PARAMETRES!L$14)</f>
        <v>0.22124128959646128</v>
      </c>
      <c r="L197" s="144">
        <f>K197*(1+PARAMETRES!M$14)</f>
        <v>0.22463537262162137</v>
      </c>
      <c r="M197" s="144">
        <f>L197*(1+PARAMETRES!N$14)</f>
        <v>0.22825763199126453</v>
      </c>
      <c r="N197" s="144">
        <f>M197*(1+PARAMETRES!O$14)</f>
        <v>0.21004092878733702</v>
      </c>
      <c r="O197" s="144">
        <f>N197*(1+PARAMETRES!P$14)</f>
        <v>0.22395912792342537</v>
      </c>
      <c r="P197" s="144">
        <f>O197*(1+PARAMETRES!Q$14)</f>
        <v>0.2292578201276001</v>
      </c>
      <c r="Q197" s="144">
        <f>P197*(1+PARAMETRES!R$14)</f>
        <v>0.23197266320966939</v>
      </c>
      <c r="R197" s="144">
        <f>Q197*(1+PARAMETRES!S$14)</f>
        <v>0.23515363356420868</v>
      </c>
      <c r="S197" s="144">
        <f>R197*(1+PARAMETRES!T$14)</f>
        <v>0.23869349310281882</v>
      </c>
      <c r="T197" s="144">
        <f>S197*(1+PARAMETRES!U$14)</f>
        <v>0.24231882558038245</v>
      </c>
      <c r="U197" s="144">
        <f>T197*(1+PARAMETRES!V$14)</f>
        <v>0.24627110300268704</v>
      </c>
      <c r="V197" s="144">
        <f>U197*(1+PARAMETRES!W$14)</f>
        <v>0.24746413781842924</v>
      </c>
      <c r="W197" s="144">
        <f>V197*(1+PARAMETRES!X$14)</f>
        <v>0.24866408051626368</v>
      </c>
      <c r="X197" s="144">
        <f>W197*(1+PARAMETRES!Y$14)</f>
        <v>0.24999374764765359</v>
      </c>
      <c r="Y197" s="144">
        <f>X197*(1+PARAMETRES!Z$14)</f>
        <v>0.25142968352273604</v>
      </c>
      <c r="Z197" s="144">
        <f>Y197*(1+PARAMETRES!AA$14)</f>
        <v>0.25282305544677131</v>
      </c>
      <c r="AA197" s="144">
        <f>Z197*(1+PARAMETRES!AB$14)</f>
        <v>0.25528460688184729</v>
      </c>
      <c r="AB197" s="144">
        <f>AA197*(1+PARAMETRES!AC$14)</f>
        <v>0.25787293994672844</v>
      </c>
      <c r="AC197" s="144">
        <f>AB197*(1+PARAMETRES!AD$14)</f>
        <v>0.26061819498223721</v>
      </c>
      <c r="AD197" s="144">
        <f>AC197*(1+PARAMETRES!AE$14)</f>
        <v>0.2632916431666853</v>
      </c>
      <c r="AE197" s="144">
        <f>AD197*(1+PARAMETRES!AF$14)</f>
        <v>0.26589153224310919</v>
      </c>
      <c r="AF197" s="144">
        <f>AE197*(1+PARAMETRES!AG$14)</f>
        <v>0.26854840708035865</v>
      </c>
      <c r="AG197" s="144">
        <f>AF197*(1+PARAMETRES!AH$14)</f>
        <v>0.27115612704038128</v>
      </c>
      <c r="AH197" s="144">
        <f>AG197*(1+PARAMETRES!AI$14)</f>
        <v>0.27357643908824264</v>
      </c>
      <c r="AI197" s="144">
        <f>AH197*(1+PARAMETRES!AJ$14)</f>
        <v>0.2759114508788762</v>
      </c>
      <c r="AJ197" s="144">
        <f>AI197*(1+PARAMETRES!AK$14)</f>
        <v>0.27821205459617515</v>
      </c>
      <c r="AK197" s="144">
        <f>AJ197*(1+PARAMETRES!AL$14)</f>
        <v>0.28053070397886387</v>
      </c>
      <c r="AL197" s="144">
        <f>AK197*(1+PARAMETRES!AM$14)</f>
        <v>0.2829215219014391</v>
      </c>
      <c r="AM197" s="144">
        <f>AL197*(1+PARAMETRES!AN$14)</f>
        <v>0.28529914566246506</v>
      </c>
      <c r="AN197" s="144">
        <f>AM197*(1+PARAMETRES!AO$14)</f>
        <v>0.28749032399533747</v>
      </c>
      <c r="AO197" s="144">
        <f>AN197*(1+PARAMETRES!AP$14)</f>
        <v>0.28974820271294732</v>
      </c>
      <c r="AP197" s="144">
        <f>AO197*(1+PARAMETRES!AQ$14)</f>
        <v>0.29210297731572027</v>
      </c>
      <c r="AQ197" s="144">
        <f>AP197*(1+PARAMETRES!AR$14)</f>
        <v>0.29461511969103921</v>
      </c>
      <c r="AR197" s="144">
        <f>AQ197*(1+PARAMETRES!AS$14)</f>
        <v>0.29705309432608917</v>
      </c>
      <c r="AS197" s="144">
        <f>AR197*(1+PARAMETRES!AT$14)</f>
        <v>0.29956377804962919</v>
      </c>
      <c r="AT197" s="144">
        <f>AS197*(1+PARAMETRES!AU$14)</f>
        <v>0.30223905565111264</v>
      </c>
      <c r="AU197" s="144">
        <f>AT197*(1+PARAMETRES!AV$14)</f>
        <v>0.30502224535161443</v>
      </c>
      <c r="AV197" s="144">
        <f>AU197*(1+PARAMETRES!AW$14)</f>
        <v>0.30797931795170735</v>
      </c>
      <c r="AW197" s="144">
        <f>AV197*(1+PARAMETRES!AX$14)</f>
        <v>0.31108212054283985</v>
      </c>
      <c r="AX197" s="144">
        <f>AW197*(1+PARAMETRES!AY$14)</f>
        <v>0.31411380455724003</v>
      </c>
      <c r="AY197" s="144">
        <f>AX197*(1+PARAMETRES!AZ$14)</f>
        <v>0.3172884330353844</v>
      </c>
      <c r="AZ197" s="144">
        <f>AY197*(1+PARAMETRES!BA$14)</f>
        <v>0.32054213315210145</v>
      </c>
      <c r="BA197" s="144">
        <f>AZ197*(1+PARAMETRES!BB$14)</f>
        <v>0.32390408924170427</v>
      </c>
      <c r="BB197" s="144">
        <f>BA197*(1+PARAMETRES!BC$14)</f>
        <v>0.32727493579434702</v>
      </c>
      <c r="BC197" s="144">
        <f>BB197*(1+PARAMETRES!BD$14)</f>
        <v>0.33061651935511521</v>
      </c>
      <c r="BD197" s="144">
        <f>BC197*(1+PARAMETRES!BE$14)</f>
        <v>0.33402185465944279</v>
      </c>
      <c r="BE197" s="144">
        <f>BD197*(1+PARAMETRES!BF$14)</f>
        <v>0.33748789375772792</v>
      </c>
      <c r="BF197" s="144">
        <f>BE197*(1+PARAMETRES!BG$14)</f>
        <v>0.3409104254972658</v>
      </c>
      <c r="BG197" s="144">
        <f>BF197*(1+PARAMETRES!BH$14)</f>
        <v>0.34421592652789168</v>
      </c>
      <c r="BH197" s="144">
        <f>BG197*(1+PARAMETRES!BI$14)</f>
        <v>0.3473629705056876</v>
      </c>
      <c r="BI197" s="144">
        <f>BH197*(1+PARAMETRES!BJ$14)</f>
        <v>0.35055326251358548</v>
      </c>
      <c r="BJ197" s="144">
        <f>BI197*(1+PARAMETRES!BK$14)</f>
        <v>0.35371658272739936</v>
      </c>
      <c r="BK197" s="144">
        <f>BJ197*(1+PARAMETRES!BL$14)</f>
        <v>0.35685196231658045</v>
      </c>
      <c r="BL197" s="145">
        <f>BK197*(1+PARAMETRES!BM$14)</f>
        <v>0.35985269799926689</v>
      </c>
      <c r="BM197" s="140"/>
      <c r="BN197" s="140"/>
      <c r="BO197" s="140"/>
      <c r="BP197" s="140"/>
      <c r="BQ197" s="140"/>
    </row>
    <row r="198" spans="3:69" ht="16.5" thickBot="1" x14ac:dyDescent="0.3">
      <c r="C198" s="129" t="s">
        <v>153</v>
      </c>
      <c r="D198" s="76">
        <f>0.1*Transf2010</f>
        <v>0.10468736659180899</v>
      </c>
      <c r="E198" s="144">
        <f>D198*(1+PARAMETRES!F$14)</f>
        <v>0.10645484082992318</v>
      </c>
      <c r="F198" s="144">
        <f>E198*(1+PARAMETRES!G$14)</f>
        <v>0.10628433901949759</v>
      </c>
      <c r="G198" s="144">
        <f>F198*(1+PARAMETRES!H$14)</f>
        <v>0.10636942135474671</v>
      </c>
      <c r="H198" s="144">
        <f>G198*(1+PARAMETRES!I$14)</f>
        <v>0.10682306127173764</v>
      </c>
      <c r="I198" s="144">
        <f>H198*(1+PARAMETRES!J$14)</f>
        <v>0.10753773381351396</v>
      </c>
      <c r="J198" s="144">
        <f>I198*(1+PARAMETRES!K$14)</f>
        <v>0.10842166743070955</v>
      </c>
      <c r="K198" s="144">
        <f>J198*(1+PARAMETRES!L$14)</f>
        <v>0.11062064479823064</v>
      </c>
      <c r="L198" s="144">
        <f>K198*(1+PARAMETRES!M$14)</f>
        <v>0.11231768631081068</v>
      </c>
      <c r="M198" s="144">
        <f>L198*(1+PARAMETRES!N$14)</f>
        <v>0.11412881599563227</v>
      </c>
      <c r="N198" s="144">
        <f>M198*(1+PARAMETRES!O$14)</f>
        <v>0.10502046439366851</v>
      </c>
      <c r="O198" s="144">
        <f>N198*(1+PARAMETRES!P$14)</f>
        <v>0.11197956396171269</v>
      </c>
      <c r="P198" s="144">
        <f>O198*(1+PARAMETRES!Q$14)</f>
        <v>0.11462891006380005</v>
      </c>
      <c r="Q198" s="144">
        <f>P198*(1+PARAMETRES!R$14)</f>
        <v>0.11598633160483469</v>
      </c>
      <c r="R198" s="144">
        <f>Q198*(1+PARAMETRES!S$14)</f>
        <v>0.11757681678210434</v>
      </c>
      <c r="S198" s="144">
        <f>R198*(1+PARAMETRES!T$14)</f>
        <v>0.11934674655140941</v>
      </c>
      <c r="T198" s="144">
        <f>S198*(1+PARAMETRES!U$14)</f>
        <v>0.12115941279019123</v>
      </c>
      <c r="U198" s="144">
        <f>T198*(1+PARAMETRES!V$14)</f>
        <v>0.12313555150134352</v>
      </c>
      <c r="V198" s="144">
        <f>U198*(1+PARAMETRES!W$14)</f>
        <v>0.12373206890921462</v>
      </c>
      <c r="W198" s="144">
        <f>V198*(1+PARAMETRES!X$14)</f>
        <v>0.12433204025813184</v>
      </c>
      <c r="X198" s="144">
        <f>W198*(1+PARAMETRES!Y$14)</f>
        <v>0.12499687382382679</v>
      </c>
      <c r="Y198" s="144">
        <f>X198*(1+PARAMETRES!Z$14)</f>
        <v>0.12571484176136802</v>
      </c>
      <c r="Z198" s="144">
        <f>Y198*(1+PARAMETRES!AA$14)</f>
        <v>0.12641152772338565</v>
      </c>
      <c r="AA198" s="144">
        <f>Z198*(1+PARAMETRES!AB$14)</f>
        <v>0.12764230344092364</v>
      </c>
      <c r="AB198" s="144">
        <f>AA198*(1+PARAMETRES!AC$14)</f>
        <v>0.12893646997336422</v>
      </c>
      <c r="AC198" s="144">
        <f>AB198*(1+PARAMETRES!AD$14)</f>
        <v>0.1303090974911186</v>
      </c>
      <c r="AD198" s="144">
        <f>AC198*(1+PARAMETRES!AE$14)</f>
        <v>0.13164582158334265</v>
      </c>
      <c r="AE198" s="144">
        <f>AD198*(1+PARAMETRES!AF$14)</f>
        <v>0.13294576612155459</v>
      </c>
      <c r="AF198" s="144">
        <f>AE198*(1+PARAMETRES!AG$14)</f>
        <v>0.13427420354017933</v>
      </c>
      <c r="AG198" s="144">
        <f>AF198*(1+PARAMETRES!AH$14)</f>
        <v>0.13557806352019064</v>
      </c>
      <c r="AH198" s="144">
        <f>AG198*(1+PARAMETRES!AI$14)</f>
        <v>0.13678821954412132</v>
      </c>
      <c r="AI198" s="144">
        <f>AH198*(1+PARAMETRES!AJ$14)</f>
        <v>0.1379557254394381</v>
      </c>
      <c r="AJ198" s="144">
        <f>AI198*(1+PARAMETRES!AK$14)</f>
        <v>0.13910602729808758</v>
      </c>
      <c r="AK198" s="144">
        <f>AJ198*(1+PARAMETRES!AL$14)</f>
        <v>0.14026535198943194</v>
      </c>
      <c r="AL198" s="144">
        <f>AK198*(1+PARAMETRES!AM$14)</f>
        <v>0.14146076095071955</v>
      </c>
      <c r="AM198" s="144">
        <f>AL198*(1+PARAMETRES!AN$14)</f>
        <v>0.14264957283123253</v>
      </c>
      <c r="AN198" s="144">
        <f>AM198*(1+PARAMETRES!AO$14)</f>
        <v>0.14374516199766874</v>
      </c>
      <c r="AO198" s="144">
        <f>AN198*(1+PARAMETRES!AP$14)</f>
        <v>0.14487410135647366</v>
      </c>
      <c r="AP198" s="144">
        <f>AO198*(1+PARAMETRES!AQ$14)</f>
        <v>0.14605148865786013</v>
      </c>
      <c r="AQ198" s="144">
        <f>AP198*(1+PARAMETRES!AR$14)</f>
        <v>0.1473075598455196</v>
      </c>
      <c r="AR198" s="144">
        <f>AQ198*(1+PARAMETRES!AS$14)</f>
        <v>0.14852654716304459</v>
      </c>
      <c r="AS198" s="144">
        <f>AR198*(1+PARAMETRES!AT$14)</f>
        <v>0.1497818890248146</v>
      </c>
      <c r="AT198" s="144">
        <f>AS198*(1+PARAMETRES!AU$14)</f>
        <v>0.15111952782555632</v>
      </c>
      <c r="AU198" s="144">
        <f>AT198*(1+PARAMETRES!AV$14)</f>
        <v>0.15251112267580721</v>
      </c>
      <c r="AV198" s="144">
        <f>AU198*(1+PARAMETRES!AW$14)</f>
        <v>0.15398965897585368</v>
      </c>
      <c r="AW198" s="144">
        <f>AV198*(1+PARAMETRES!AX$14)</f>
        <v>0.15554106027141992</v>
      </c>
      <c r="AX198" s="144">
        <f>AW198*(1+PARAMETRES!AY$14)</f>
        <v>0.15705690227862001</v>
      </c>
      <c r="AY198" s="144">
        <f>AX198*(1+PARAMETRES!AZ$14)</f>
        <v>0.1586442165176922</v>
      </c>
      <c r="AZ198" s="144">
        <f>AY198*(1+PARAMETRES!BA$14)</f>
        <v>0.16027106657605072</v>
      </c>
      <c r="BA198" s="144">
        <f>AZ198*(1+PARAMETRES!BB$14)</f>
        <v>0.16195204462085214</v>
      </c>
      <c r="BB198" s="144">
        <f>BA198*(1+PARAMETRES!BC$14)</f>
        <v>0.16363746789717351</v>
      </c>
      <c r="BC198" s="144">
        <f>BB198*(1+PARAMETRES!BD$14)</f>
        <v>0.16530825967755761</v>
      </c>
      <c r="BD198" s="144">
        <f>BC198*(1+PARAMETRES!BE$14)</f>
        <v>0.16701092732972139</v>
      </c>
      <c r="BE198" s="144">
        <f>BD198*(1+PARAMETRES!BF$14)</f>
        <v>0.16874394687886396</v>
      </c>
      <c r="BF198" s="144">
        <f>BE198*(1+PARAMETRES!BG$14)</f>
        <v>0.1704552127486329</v>
      </c>
      <c r="BG198" s="144">
        <f>BF198*(1+PARAMETRES!BH$14)</f>
        <v>0.17210796326394584</v>
      </c>
      <c r="BH198" s="144">
        <f>BG198*(1+PARAMETRES!BI$14)</f>
        <v>0.1736814852528438</v>
      </c>
      <c r="BI198" s="144">
        <f>BH198*(1+PARAMETRES!BJ$14)</f>
        <v>0.17527663125679274</v>
      </c>
      <c r="BJ198" s="144">
        <f>BI198*(1+PARAMETRES!BK$14)</f>
        <v>0.17685829136369968</v>
      </c>
      <c r="BK198" s="144">
        <f>BJ198*(1+PARAMETRES!BL$14)</f>
        <v>0.17842598115829023</v>
      </c>
      <c r="BL198" s="145">
        <f>BK198*(1+PARAMETRES!BM$14)</f>
        <v>0.17992634899963345</v>
      </c>
      <c r="BM198" s="140"/>
      <c r="BN198" s="140"/>
      <c r="BO198" s="140"/>
      <c r="BP198" s="140"/>
      <c r="BQ198" s="140"/>
    </row>
    <row r="199" spans="3:69" s="41" customFormat="1" ht="24.95" customHeight="1" thickBot="1" x14ac:dyDescent="0.3">
      <c r="C199" s="569" t="s">
        <v>17</v>
      </c>
      <c r="D199" s="570"/>
      <c r="E199" s="570"/>
      <c r="F199" s="570"/>
      <c r="G199" s="570"/>
      <c r="H199" s="571"/>
      <c r="I199" s="78"/>
      <c r="J199" s="79"/>
      <c r="K199" s="75"/>
      <c r="L199" s="75"/>
      <c r="M199" s="75"/>
      <c r="N199" s="75"/>
      <c r="O199" s="75"/>
      <c r="P199" s="75"/>
      <c r="Q199" s="75"/>
      <c r="R199" s="75"/>
      <c r="S199" s="75"/>
      <c r="T199" s="75"/>
      <c r="U199" s="75"/>
      <c r="V199" s="75"/>
      <c r="W199" s="75"/>
      <c r="X199" s="75"/>
      <c r="Y199" s="75"/>
      <c r="Z199" s="75"/>
      <c r="AA199" s="75"/>
      <c r="AB199" s="75"/>
      <c r="AC199" s="75"/>
      <c r="AD199" s="75"/>
      <c r="AE199" s="75"/>
      <c r="AF199" s="75"/>
      <c r="AG199" s="75"/>
      <c r="AH199" s="75"/>
      <c r="AI199" s="75"/>
      <c r="AJ199" s="75"/>
      <c r="AK199" s="75"/>
      <c r="AL199" s="75"/>
      <c r="AM199" s="75"/>
      <c r="AN199" s="75"/>
      <c r="AO199" s="75"/>
      <c r="AP199" s="75"/>
      <c r="AQ199" s="75"/>
      <c r="AR199" s="75"/>
      <c r="AS199" s="75"/>
      <c r="AT199" s="75"/>
      <c r="AU199" s="75"/>
      <c r="AV199" s="75"/>
      <c r="AW199" s="75"/>
      <c r="AX199" s="75"/>
      <c r="AY199" s="75"/>
      <c r="AZ199" s="75"/>
      <c r="BA199" s="75"/>
      <c r="BB199" s="75"/>
      <c r="BC199" s="75"/>
      <c r="BD199" s="75"/>
      <c r="BE199" s="75"/>
      <c r="BF199" s="75"/>
      <c r="BG199" s="75"/>
      <c r="BH199" s="75"/>
      <c r="BI199" s="75"/>
      <c r="BJ199" s="75"/>
      <c r="BK199" s="75"/>
      <c r="BL199" s="162"/>
      <c r="BM199" s="140"/>
      <c r="BN199" s="140"/>
      <c r="BO199" s="140"/>
      <c r="BP199" s="140"/>
      <c r="BQ199" s="140"/>
    </row>
    <row r="200" spans="3:69" ht="16.5" thickBot="1" x14ac:dyDescent="0.3">
      <c r="C200" s="72"/>
      <c r="D200" s="73">
        <v>2010</v>
      </c>
      <c r="E200" s="74">
        <v>2011</v>
      </c>
      <c r="F200" s="6">
        <v>2012</v>
      </c>
      <c r="G200" s="6">
        <v>2013</v>
      </c>
      <c r="H200" s="6">
        <v>2014</v>
      </c>
      <c r="I200" s="6">
        <v>2015</v>
      </c>
      <c r="J200" s="6">
        <v>2016</v>
      </c>
      <c r="K200" s="6">
        <v>2017</v>
      </c>
      <c r="L200" s="6">
        <v>2018</v>
      </c>
      <c r="M200" s="6">
        <v>2019</v>
      </c>
      <c r="N200" s="6">
        <v>2020</v>
      </c>
      <c r="O200" s="6">
        <v>2021</v>
      </c>
      <c r="P200" s="6">
        <v>2022</v>
      </c>
      <c r="Q200" s="6">
        <v>2023</v>
      </c>
      <c r="R200" s="6">
        <v>2024</v>
      </c>
      <c r="S200" s="6">
        <v>2025</v>
      </c>
      <c r="T200" s="6">
        <v>2026</v>
      </c>
      <c r="U200" s="6">
        <v>2027</v>
      </c>
      <c r="V200" s="6">
        <v>2028</v>
      </c>
      <c r="W200" s="6">
        <v>2029</v>
      </c>
      <c r="X200" s="6">
        <v>2030</v>
      </c>
      <c r="Y200" s="6">
        <v>2031</v>
      </c>
      <c r="Z200" s="6">
        <v>2032</v>
      </c>
      <c r="AA200" s="6">
        <v>2033</v>
      </c>
      <c r="AB200" s="6">
        <v>2034</v>
      </c>
      <c r="AC200" s="6">
        <v>2035</v>
      </c>
      <c r="AD200" s="6">
        <v>2036</v>
      </c>
      <c r="AE200" s="6">
        <v>2037</v>
      </c>
      <c r="AF200" s="6">
        <v>2038</v>
      </c>
      <c r="AG200" s="6">
        <v>2039</v>
      </c>
      <c r="AH200" s="6">
        <v>2040</v>
      </c>
      <c r="AI200" s="6">
        <v>2041</v>
      </c>
      <c r="AJ200" s="6">
        <v>2042</v>
      </c>
      <c r="AK200" s="6">
        <v>2043</v>
      </c>
      <c r="AL200" s="6">
        <v>2044</v>
      </c>
      <c r="AM200" s="6">
        <v>2045</v>
      </c>
      <c r="AN200" s="6">
        <v>2046</v>
      </c>
      <c r="AO200" s="6">
        <v>2047</v>
      </c>
      <c r="AP200" s="6">
        <v>2048</v>
      </c>
      <c r="AQ200" s="6">
        <v>2049</v>
      </c>
      <c r="AR200" s="6">
        <v>2050</v>
      </c>
      <c r="AS200" s="6">
        <v>2051</v>
      </c>
      <c r="AT200" s="6">
        <v>2052</v>
      </c>
      <c r="AU200" s="6">
        <v>2053</v>
      </c>
      <c r="AV200" s="6">
        <v>2054</v>
      </c>
      <c r="AW200" s="6">
        <v>2055</v>
      </c>
      <c r="AX200" s="6">
        <v>2056</v>
      </c>
      <c r="AY200" s="6">
        <v>2057</v>
      </c>
      <c r="AZ200" s="6">
        <v>2058</v>
      </c>
      <c r="BA200" s="6">
        <v>2059</v>
      </c>
      <c r="BB200" s="6">
        <v>2060</v>
      </c>
      <c r="BC200" s="6">
        <v>2061</v>
      </c>
      <c r="BD200" s="6">
        <v>2062</v>
      </c>
      <c r="BE200" s="6">
        <v>2063</v>
      </c>
      <c r="BF200" s="6">
        <v>2064</v>
      </c>
      <c r="BG200" s="6">
        <v>2065</v>
      </c>
      <c r="BH200" s="6">
        <v>2066</v>
      </c>
      <c r="BI200" s="6">
        <v>2067</v>
      </c>
      <c r="BJ200" s="6">
        <v>2068</v>
      </c>
      <c r="BK200" s="6">
        <v>2069</v>
      </c>
      <c r="BL200" s="7">
        <v>2070</v>
      </c>
      <c r="BM200" s="126"/>
      <c r="BN200" s="126"/>
      <c r="BO200" s="126"/>
      <c r="BP200" s="126"/>
      <c r="BQ200" s="126"/>
    </row>
    <row r="201" spans="3:69" x14ac:dyDescent="0.25">
      <c r="C201" s="129" t="s">
        <v>148</v>
      </c>
      <c r="D201" s="76">
        <f>1.15*Transf2010</f>
        <v>1.2039047158058034</v>
      </c>
      <c r="E201" s="144">
        <f>D201*(1+PARAMETRES!F$14)</f>
        <v>1.2242306695441165</v>
      </c>
      <c r="F201" s="144">
        <f>E201*(1+PARAMETRES!G$14)</f>
        <v>1.2222698987242222</v>
      </c>
      <c r="G201" s="144">
        <f>F201*(1+PARAMETRES!H$14)</f>
        <v>1.2232483455795871</v>
      </c>
      <c r="H201" s="144">
        <f>G201*(1+PARAMETRES!I$14)</f>
        <v>1.2284652046249827</v>
      </c>
      <c r="I201" s="144">
        <f>H201*(1+PARAMETRES!J$14)</f>
        <v>1.2366839388554103</v>
      </c>
      <c r="J201" s="144">
        <f>I201*(1+PARAMETRES!K$14)</f>
        <v>1.2468491754531597</v>
      </c>
      <c r="K201" s="144">
        <f>J201*(1+PARAMETRES!L$14)</f>
        <v>1.2721374151796521</v>
      </c>
      <c r="L201" s="144">
        <f>K201*(1+PARAMETRES!M$14)</f>
        <v>1.2916533925743225</v>
      </c>
      <c r="M201" s="144">
        <f>L201*(1+PARAMETRES!N$14)</f>
        <v>1.3124813839497707</v>
      </c>
      <c r="N201" s="144">
        <f>M201*(1+PARAMETRES!O$14)</f>
        <v>1.2077353405271876</v>
      </c>
      <c r="O201" s="144">
        <f>N201*(1+PARAMETRES!P$14)</f>
        <v>1.2877649855596955</v>
      </c>
      <c r="P201" s="144">
        <f>O201*(1+PARAMETRES!Q$14)</f>
        <v>1.3182324657337001</v>
      </c>
      <c r="Q201" s="144">
        <f>P201*(1+PARAMETRES!R$14)</f>
        <v>1.3338428134555984</v>
      </c>
      <c r="R201" s="144">
        <f>Q201*(1+PARAMETRES!S$14)</f>
        <v>1.3521333929941992</v>
      </c>
      <c r="S201" s="144">
        <f>R201*(1+PARAMETRES!T$14)</f>
        <v>1.3724875853412075</v>
      </c>
      <c r="T201" s="144">
        <f>S201*(1+PARAMETRES!U$14)</f>
        <v>1.3933332470871984</v>
      </c>
      <c r="U201" s="144">
        <f>T201*(1+PARAMETRES!V$14)</f>
        <v>1.4160588422654496</v>
      </c>
      <c r="V201" s="144">
        <f>U201*(1+PARAMETRES!W$14)</f>
        <v>1.4229187924559674</v>
      </c>
      <c r="W201" s="144">
        <f>V201*(1+PARAMETRES!X$14)</f>
        <v>1.4298184629685156</v>
      </c>
      <c r="X201" s="144">
        <f>W201*(1+PARAMETRES!Y$14)</f>
        <v>1.4374640489740076</v>
      </c>
      <c r="Y201" s="144">
        <f>X201*(1+PARAMETRES!Z$14)</f>
        <v>1.4457206802557316</v>
      </c>
      <c r="Z201" s="144">
        <f>Y201*(1+PARAMETRES!AA$14)</f>
        <v>1.4537325688189344</v>
      </c>
      <c r="AA201" s="144">
        <f>Z201*(1+PARAMETRES!AB$14)</f>
        <v>1.4678864895706214</v>
      </c>
      <c r="AB201" s="144">
        <f>AA201*(1+PARAMETRES!AC$14)</f>
        <v>1.4827694046936881</v>
      </c>
      <c r="AC201" s="144">
        <f>AB201*(1+PARAMETRES!AD$14)</f>
        <v>1.4985546211478633</v>
      </c>
      <c r="AD201" s="144">
        <f>AC201*(1+PARAMETRES!AE$14)</f>
        <v>1.5139269482084396</v>
      </c>
      <c r="AE201" s="144">
        <f>AD201*(1+PARAMETRES!AF$14)</f>
        <v>1.5288763103978771</v>
      </c>
      <c r="AF201" s="144">
        <f>AE201*(1+PARAMETRES!AG$14)</f>
        <v>1.5441533407120616</v>
      </c>
      <c r="AG201" s="144">
        <f>AF201*(1+PARAMETRES!AH$14)</f>
        <v>1.5591477304821917</v>
      </c>
      <c r="AH201" s="144">
        <f>AG201*(1+PARAMETRES!AI$14)</f>
        <v>1.5730645247573944</v>
      </c>
      <c r="AI201" s="144">
        <f>AH201*(1+PARAMETRES!AJ$14)</f>
        <v>1.5864908425535373</v>
      </c>
      <c r="AJ201" s="144">
        <f>AI201*(1+PARAMETRES!AK$14)</f>
        <v>1.5997193139280064</v>
      </c>
      <c r="AK201" s="144">
        <f>AJ201*(1+PARAMETRES!AL$14)</f>
        <v>1.6130515478784666</v>
      </c>
      <c r="AL201" s="144">
        <f>AK201*(1+PARAMETRES!AM$14)</f>
        <v>1.6267987509332742</v>
      </c>
      <c r="AM201" s="144">
        <f>AL201*(1+PARAMETRES!AN$14)</f>
        <v>1.6404700875591736</v>
      </c>
      <c r="AN201" s="144">
        <f>AM201*(1+PARAMETRES!AO$14)</f>
        <v>1.6530693629731901</v>
      </c>
      <c r="AO201" s="144">
        <f>AN201*(1+PARAMETRES!AP$14)</f>
        <v>1.6660521655994467</v>
      </c>
      <c r="AP201" s="144">
        <f>AO201*(1+PARAMETRES!AQ$14)</f>
        <v>1.6795921195653911</v>
      </c>
      <c r="AQ201" s="144">
        <f>AP201*(1+PARAMETRES!AR$14)</f>
        <v>1.694036938223475</v>
      </c>
      <c r="AR201" s="144">
        <f>AQ201*(1+PARAMETRES!AS$14)</f>
        <v>1.7080552923750123</v>
      </c>
      <c r="AS201" s="144">
        <f>AR201*(1+PARAMETRES!AT$14)</f>
        <v>1.7224917237853674</v>
      </c>
      <c r="AT201" s="144">
        <f>AS201*(1+PARAMETRES!AU$14)</f>
        <v>1.7378745699938973</v>
      </c>
      <c r="AU201" s="144">
        <f>AT201*(1+PARAMETRES!AV$14)</f>
        <v>1.7538779107717826</v>
      </c>
      <c r="AV201" s="144">
        <f>AU201*(1+PARAMETRES!AW$14)</f>
        <v>1.770881078222317</v>
      </c>
      <c r="AW201" s="144">
        <f>AV201*(1+PARAMETRES!AX$14)</f>
        <v>1.7887221931213289</v>
      </c>
      <c r="AX201" s="144">
        <f>AW201*(1+PARAMETRES!AY$14)</f>
        <v>1.8061543762041301</v>
      </c>
      <c r="AY201" s="144">
        <f>AX201*(1+PARAMETRES!AZ$14)</f>
        <v>1.8244084899534601</v>
      </c>
      <c r="AZ201" s="144">
        <f>AY201*(1+PARAMETRES!BA$14)</f>
        <v>1.8431172656245833</v>
      </c>
      <c r="BA201" s="144">
        <f>AZ201*(1+PARAMETRES!BB$14)</f>
        <v>1.8624485131397996</v>
      </c>
      <c r="BB201" s="144">
        <f>BA201*(1+PARAMETRES!BC$14)</f>
        <v>1.8818308808174953</v>
      </c>
      <c r="BC201" s="144">
        <f>BB201*(1+PARAMETRES!BD$14)</f>
        <v>1.9010449862919123</v>
      </c>
      <c r="BD201" s="144">
        <f>BC201*(1+PARAMETRES!BE$14)</f>
        <v>1.9206256642917958</v>
      </c>
      <c r="BE201" s="144">
        <f>BD201*(1+PARAMETRES!BF$14)</f>
        <v>1.9405553891069354</v>
      </c>
      <c r="BF201" s="144">
        <f>BE201*(1+PARAMETRES!BG$14)</f>
        <v>1.9602349466092781</v>
      </c>
      <c r="BG201" s="144">
        <f>BF201*(1+PARAMETRES!BH$14)</f>
        <v>1.9792415775353769</v>
      </c>
      <c r="BH201" s="144">
        <f>BG201*(1+PARAMETRES!BI$14)</f>
        <v>1.9973370804077035</v>
      </c>
      <c r="BI201" s="144">
        <f>BH201*(1+PARAMETRES!BJ$14)</f>
        <v>2.0156812594531162</v>
      </c>
      <c r="BJ201" s="144">
        <f>BI201*(1+PARAMETRES!BK$14)</f>
        <v>2.033870350682546</v>
      </c>
      <c r="BK201" s="144">
        <f>BJ201*(1+PARAMETRES!BL$14)</f>
        <v>2.0518987833203375</v>
      </c>
      <c r="BL201" s="145">
        <f>BK201*(1+PARAMETRES!BM$14)</f>
        <v>2.0691530134957845</v>
      </c>
      <c r="BM201" s="140"/>
      <c r="BN201" s="140"/>
      <c r="BO201" s="140"/>
      <c r="BP201" s="140"/>
      <c r="BQ201" s="140"/>
    </row>
    <row r="202" spans="3:69" x14ac:dyDescent="0.25">
      <c r="C202" s="129" t="s">
        <v>149</v>
      </c>
      <c r="D202" s="76">
        <f>1.05*Transf2010</f>
        <v>1.0992173492139945</v>
      </c>
      <c r="E202" s="144">
        <f>D202*(1+PARAMETRES!F$14)</f>
        <v>1.1177758287141935</v>
      </c>
      <c r="F202" s="144">
        <f>E202*(1+PARAMETRES!G$14)</f>
        <v>1.1159855597047248</v>
      </c>
      <c r="G202" s="144">
        <f>F202*(1+PARAMETRES!H$14)</f>
        <v>1.1168789242248407</v>
      </c>
      <c r="H202" s="144">
        <f>G202*(1+PARAMETRES!I$14)</f>
        <v>1.1216421433532455</v>
      </c>
      <c r="I202" s="144">
        <f>H202*(1+PARAMETRES!J$14)</f>
        <v>1.1291462050418968</v>
      </c>
      <c r="J202" s="144">
        <f>I202*(1+PARAMETRES!K$14)</f>
        <v>1.1384275080224506</v>
      </c>
      <c r="K202" s="144">
        <f>J202*(1+PARAMETRES!L$14)</f>
        <v>1.161516770381422</v>
      </c>
      <c r="L202" s="144">
        <f>K202*(1+PARAMETRES!M$14)</f>
        <v>1.1793357062635124</v>
      </c>
      <c r="M202" s="144">
        <f>L202*(1+PARAMETRES!N$14)</f>
        <v>1.1983525679541389</v>
      </c>
      <c r="N202" s="144">
        <f>M202*(1+PARAMETRES!O$14)</f>
        <v>1.1027148761335195</v>
      </c>
      <c r="O202" s="144">
        <f>N202*(1+PARAMETRES!P$14)</f>
        <v>1.1757854215979833</v>
      </c>
      <c r="P202" s="144">
        <f>O202*(1+PARAMETRES!Q$14)</f>
        <v>1.2036035556699005</v>
      </c>
      <c r="Q202" s="144">
        <f>P202*(1+PARAMETRES!R$14)</f>
        <v>1.2178564818507642</v>
      </c>
      <c r="R202" s="144">
        <f>Q202*(1+PARAMETRES!S$14)</f>
        <v>1.2345565762120954</v>
      </c>
      <c r="S202" s="144">
        <f>R202*(1+PARAMETRES!T$14)</f>
        <v>1.2531408387897984</v>
      </c>
      <c r="T202" s="144">
        <f>S202*(1+PARAMETRES!U$14)</f>
        <v>1.2721738342970075</v>
      </c>
      <c r="U202" s="144">
        <f>T202*(1+PARAMETRES!V$14)</f>
        <v>1.2929232907641066</v>
      </c>
      <c r="V202" s="144">
        <f>U202*(1+PARAMETRES!W$14)</f>
        <v>1.2991867235467531</v>
      </c>
      <c r="W202" s="144">
        <f>V202*(1+PARAMETRES!X$14)</f>
        <v>1.305486422710384</v>
      </c>
      <c r="X202" s="144">
        <f>W202*(1+PARAMETRES!Y$14)</f>
        <v>1.3124671751501811</v>
      </c>
      <c r="Y202" s="144">
        <f>X202*(1+PARAMETRES!Z$14)</f>
        <v>1.3200058384943638</v>
      </c>
      <c r="Z202" s="144">
        <f>Y202*(1+PARAMETRES!AA$14)</f>
        <v>1.3273210410955492</v>
      </c>
      <c r="AA202" s="144">
        <f>Z202*(1+PARAMETRES!AB$14)</f>
        <v>1.3402441861296981</v>
      </c>
      <c r="AB202" s="144">
        <f>AA202*(1+PARAMETRES!AC$14)</f>
        <v>1.3538329347203242</v>
      </c>
      <c r="AC202" s="144">
        <f>AB202*(1+PARAMETRES!AD$14)</f>
        <v>1.368245523656745</v>
      </c>
      <c r="AD202" s="144">
        <f>AC202*(1+PARAMETRES!AE$14)</f>
        <v>1.3822811266250974</v>
      </c>
      <c r="AE202" s="144">
        <f>AD202*(1+PARAMETRES!AF$14)</f>
        <v>1.3959305442763228</v>
      </c>
      <c r="AF202" s="144">
        <f>AE202*(1+PARAMETRES!AG$14)</f>
        <v>1.4098791371718824</v>
      </c>
      <c r="AG202" s="144">
        <f>AF202*(1+PARAMETRES!AH$14)</f>
        <v>1.4235696669620013</v>
      </c>
      <c r="AH202" s="144">
        <f>AG202*(1+PARAMETRES!AI$14)</f>
        <v>1.4362763052132734</v>
      </c>
      <c r="AI202" s="144">
        <f>AH202*(1+PARAMETRES!AJ$14)</f>
        <v>1.4485351171140994</v>
      </c>
      <c r="AJ202" s="144">
        <f>AI202*(1+PARAMETRES!AK$14)</f>
        <v>1.4606132866299188</v>
      </c>
      <c r="AK202" s="144">
        <f>AJ202*(1+PARAMETRES!AL$14)</f>
        <v>1.4727861958890347</v>
      </c>
      <c r="AL202" s="144">
        <f>AK202*(1+PARAMETRES!AM$14)</f>
        <v>1.4853379899825547</v>
      </c>
      <c r="AM202" s="144">
        <f>AL202*(1+PARAMETRES!AN$14)</f>
        <v>1.4978205147279411</v>
      </c>
      <c r="AN202" s="144">
        <f>AM202*(1+PARAMETRES!AO$14)</f>
        <v>1.5093242009755212</v>
      </c>
      <c r="AO202" s="144">
        <f>AN202*(1+PARAMETRES!AP$14)</f>
        <v>1.5211780642429731</v>
      </c>
      <c r="AP202" s="144">
        <f>AO202*(1+PARAMETRES!AQ$14)</f>
        <v>1.533540630907531</v>
      </c>
      <c r="AQ202" s="144">
        <f>AP202*(1+PARAMETRES!AR$14)</f>
        <v>1.5467293783779554</v>
      </c>
      <c r="AR202" s="144">
        <f>AQ202*(1+PARAMETRES!AS$14)</f>
        <v>1.5595287452119677</v>
      </c>
      <c r="AS202" s="144">
        <f>AR202*(1+PARAMETRES!AT$14)</f>
        <v>1.5727098347605528</v>
      </c>
      <c r="AT202" s="144">
        <f>AS202*(1+PARAMETRES!AU$14)</f>
        <v>1.586755042168341</v>
      </c>
      <c r="AU202" s="144">
        <f>AT202*(1+PARAMETRES!AV$14)</f>
        <v>1.6013667880959752</v>
      </c>
      <c r="AV202" s="144">
        <f>AU202*(1+PARAMETRES!AW$14)</f>
        <v>1.6168914192464632</v>
      </c>
      <c r="AW202" s="144">
        <f>AV202*(1+PARAMETRES!AX$14)</f>
        <v>1.6331811328499088</v>
      </c>
      <c r="AX202" s="144">
        <f>AW202*(1+PARAMETRES!AY$14)</f>
        <v>1.64909747392551</v>
      </c>
      <c r="AY202" s="144">
        <f>AX202*(1+PARAMETRES!AZ$14)</f>
        <v>1.6657642734357678</v>
      </c>
      <c r="AZ202" s="144">
        <f>AY202*(1+PARAMETRES!BA$14)</f>
        <v>1.6828461990485324</v>
      </c>
      <c r="BA202" s="144">
        <f>AZ202*(1+PARAMETRES!BB$14)</f>
        <v>1.7004964685189472</v>
      </c>
      <c r="BB202" s="144">
        <f>BA202*(1+PARAMETRES!BC$14)</f>
        <v>1.7181934129203216</v>
      </c>
      <c r="BC202" s="144">
        <f>BB202*(1+PARAMETRES!BD$14)</f>
        <v>1.7357367266143546</v>
      </c>
      <c r="BD202" s="144">
        <f>BC202*(1+PARAMETRES!BE$14)</f>
        <v>1.7536147369620743</v>
      </c>
      <c r="BE202" s="144">
        <f>BD202*(1+PARAMETRES!BF$14)</f>
        <v>1.7718114422280713</v>
      </c>
      <c r="BF202" s="144">
        <f>BE202*(1+PARAMETRES!BG$14)</f>
        <v>1.7897797338606452</v>
      </c>
      <c r="BG202" s="144">
        <f>BF202*(1+PARAMETRES!BH$14)</f>
        <v>1.8071336142714309</v>
      </c>
      <c r="BH202" s="144">
        <f>BG202*(1+PARAMETRES!BI$14)</f>
        <v>1.8236555951548594</v>
      </c>
      <c r="BI202" s="144">
        <f>BH202*(1+PARAMETRES!BJ$14)</f>
        <v>1.8404046281963233</v>
      </c>
      <c r="BJ202" s="144">
        <f>BI202*(1+PARAMETRES!BK$14)</f>
        <v>1.8570120593188462</v>
      </c>
      <c r="BK202" s="144">
        <f>BJ202*(1+PARAMETRES!BL$14)</f>
        <v>1.873472802162047</v>
      </c>
      <c r="BL202" s="145">
        <f>BK202*(1+PARAMETRES!BM$14)</f>
        <v>1.8892266644961511</v>
      </c>
      <c r="BM202" s="140"/>
      <c r="BN202" s="140"/>
      <c r="BO202" s="140"/>
      <c r="BP202" s="140"/>
      <c r="BQ202" s="140"/>
    </row>
    <row r="203" spans="3:69" x14ac:dyDescent="0.25">
      <c r="C203" s="129" t="s">
        <v>150</v>
      </c>
      <c r="D203" s="76">
        <f>0.53*Transf2010</f>
        <v>0.5548430429365877</v>
      </c>
      <c r="E203" s="144">
        <f>D203*(1+PARAMETRES!F$14)</f>
        <v>0.56421065639859291</v>
      </c>
      <c r="F203" s="144">
        <f>E203*(1+PARAMETRES!G$14)</f>
        <v>0.56330699680333729</v>
      </c>
      <c r="G203" s="144">
        <f>F203*(1+PARAMETRES!H$14)</f>
        <v>0.56375793318015766</v>
      </c>
      <c r="H203" s="144">
        <f>G203*(1+PARAMETRES!I$14)</f>
        <v>0.56616222474020961</v>
      </c>
      <c r="I203" s="144">
        <f>H203*(1+PARAMETRES!J$14)</f>
        <v>0.5699499892116241</v>
      </c>
      <c r="J203" s="144">
        <f>I203*(1+PARAMETRES!K$14)</f>
        <v>0.57463483738276078</v>
      </c>
      <c r="K203" s="144">
        <f>J203*(1+PARAMETRES!L$14)</f>
        <v>0.58628941743062257</v>
      </c>
      <c r="L203" s="144">
        <f>K203*(1+PARAMETRES!M$14)</f>
        <v>0.59528373744729679</v>
      </c>
      <c r="M203" s="144">
        <f>L203*(1+PARAMETRES!N$14)</f>
        <v>0.60488272477685112</v>
      </c>
      <c r="N203" s="144">
        <f>M203*(1+PARAMETRES!O$14)</f>
        <v>0.55660846128644315</v>
      </c>
      <c r="O203" s="144">
        <f>N203*(1+PARAMETRES!P$14)</f>
        <v>0.59349168899707727</v>
      </c>
      <c r="P203" s="144">
        <f>O203*(1+PARAMETRES!Q$14)</f>
        <v>0.6075332233381403</v>
      </c>
      <c r="Q203" s="144">
        <f>P203*(1+PARAMETRES!R$14)</f>
        <v>0.61472755750562391</v>
      </c>
      <c r="R203" s="144">
        <f>Q203*(1+PARAMETRES!S$14)</f>
        <v>0.62315712894515296</v>
      </c>
      <c r="S203" s="144">
        <f>R203*(1+PARAMETRES!T$14)</f>
        <v>0.63253775672246981</v>
      </c>
      <c r="T203" s="144">
        <f>S203*(1+PARAMETRES!U$14)</f>
        <v>0.64214488778801337</v>
      </c>
      <c r="U203" s="144">
        <f>T203*(1+PARAMETRES!V$14)</f>
        <v>0.65261842295712047</v>
      </c>
      <c r="V203" s="144">
        <f>U203*(1+PARAMETRES!W$14)</f>
        <v>0.6557799652188373</v>
      </c>
      <c r="W203" s="144">
        <f>V203*(1+PARAMETRES!X$14)</f>
        <v>0.65895981336809861</v>
      </c>
      <c r="X203" s="144">
        <f>W203*(1+PARAMETRES!Y$14)</f>
        <v>0.66248343126628184</v>
      </c>
      <c r="Y203" s="144">
        <f>X203*(1+PARAMETRES!Z$14)</f>
        <v>0.66628866133525022</v>
      </c>
      <c r="Z203" s="144">
        <f>Y203*(1+PARAMETRES!AA$14)</f>
        <v>0.6699810969339437</v>
      </c>
      <c r="AA203" s="144">
        <f>Z203*(1+PARAMETRES!AB$14)</f>
        <v>0.67650420823689505</v>
      </c>
      <c r="AB203" s="144">
        <f>AA203*(1+PARAMETRES!AC$14)</f>
        <v>0.68336329085883019</v>
      </c>
      <c r="AC203" s="144">
        <f>AB203*(1+PARAMETRES!AD$14)</f>
        <v>0.69063821670292835</v>
      </c>
      <c r="AD203" s="144">
        <f>AC203*(1+PARAMETRES!AE$14)</f>
        <v>0.69772285439171577</v>
      </c>
      <c r="AE203" s="144">
        <f>AD203*(1+PARAMETRES!AF$14)</f>
        <v>0.70461256044423903</v>
      </c>
      <c r="AF203" s="144">
        <f>AE203*(1+PARAMETRES!AG$14)</f>
        <v>0.71165327876295004</v>
      </c>
      <c r="AG203" s="144">
        <f>AF203*(1+PARAMETRES!AH$14)</f>
        <v>0.71856373665701001</v>
      </c>
      <c r="AH203" s="144">
        <f>AG203*(1+PARAMETRES!AI$14)</f>
        <v>0.72497756358384258</v>
      </c>
      <c r="AI203" s="144">
        <f>AH203*(1+PARAMETRES!AJ$14)</f>
        <v>0.7311653448290214</v>
      </c>
      <c r="AJ203" s="144">
        <f>AI203*(1+PARAMETRES!AK$14)</f>
        <v>0.73726194467986361</v>
      </c>
      <c r="AK203" s="144">
        <f>AJ203*(1+PARAMETRES!AL$14)</f>
        <v>0.74340636554398876</v>
      </c>
      <c r="AL203" s="144">
        <f>AK203*(1+PARAMETRES!AM$14)</f>
        <v>0.74974203303881315</v>
      </c>
      <c r="AM203" s="144">
        <f>AL203*(1+PARAMETRES!AN$14)</f>
        <v>0.75604273600553196</v>
      </c>
      <c r="AN203" s="144">
        <f>AM203*(1+PARAMETRES!AO$14)</f>
        <v>0.76184935858764391</v>
      </c>
      <c r="AO203" s="144">
        <f>AN203*(1+PARAMETRES!AP$14)</f>
        <v>0.76783273718931</v>
      </c>
      <c r="AP203" s="144">
        <f>AO203*(1+PARAMETRES!AQ$14)</f>
        <v>0.77407288988665823</v>
      </c>
      <c r="AQ203" s="144">
        <f>AP203*(1+PARAMETRES!AR$14)</f>
        <v>0.78073006718125348</v>
      </c>
      <c r="AR203" s="144">
        <f>AQ203*(1+PARAMETRES!AS$14)</f>
        <v>0.78719069996413593</v>
      </c>
      <c r="AS203" s="144">
        <f>AR203*(1+PARAMETRES!AT$14)</f>
        <v>0.79384401183151698</v>
      </c>
      <c r="AT203" s="144">
        <f>AS203*(1+PARAMETRES!AU$14)</f>
        <v>0.80093349747544818</v>
      </c>
      <c r="AU203" s="144">
        <f>AT203*(1+PARAMETRES!AV$14)</f>
        <v>0.80830895018177784</v>
      </c>
      <c r="AV203" s="144">
        <f>AU203*(1+PARAMETRES!AW$14)</f>
        <v>0.81614519257202411</v>
      </c>
      <c r="AW203" s="144">
        <f>AV203*(1+PARAMETRES!AX$14)</f>
        <v>0.82436761943852521</v>
      </c>
      <c r="AX203" s="144">
        <f>AW203*(1+PARAMETRES!AY$14)</f>
        <v>0.8324015820766858</v>
      </c>
      <c r="AY203" s="144">
        <f>AX203*(1+PARAMETRES!AZ$14)</f>
        <v>0.84081434754376838</v>
      </c>
      <c r="AZ203" s="144">
        <f>AY203*(1+PARAMETRES!BA$14)</f>
        <v>0.84943665285306857</v>
      </c>
      <c r="BA203" s="144">
        <f>AZ203*(1+PARAMETRES!BB$14)</f>
        <v>0.8583458364905161</v>
      </c>
      <c r="BB203" s="144">
        <f>BA203*(1+PARAMETRES!BC$14)</f>
        <v>0.86727857985501933</v>
      </c>
      <c r="BC203" s="144">
        <f>BB203*(1+PARAMETRES!BD$14)</f>
        <v>0.87613377629105504</v>
      </c>
      <c r="BD203" s="144">
        <f>BC203*(1+PARAMETRES!BE$14)</f>
        <v>0.88515791484752304</v>
      </c>
      <c r="BE203" s="144">
        <f>BD203*(1+PARAMETRES!BF$14)</f>
        <v>0.89434291845797864</v>
      </c>
      <c r="BF203" s="144">
        <f>BE203*(1+PARAMETRES!BG$14)</f>
        <v>0.90341262756775398</v>
      </c>
      <c r="BG203" s="144">
        <f>BF203*(1+PARAMETRES!BH$14)</f>
        <v>0.91217220529891252</v>
      </c>
      <c r="BH203" s="144">
        <f>BG203*(1+PARAMETRES!BI$14)</f>
        <v>0.92051187184007166</v>
      </c>
      <c r="BI203" s="144">
        <f>BH203*(1+PARAMETRES!BJ$14)</f>
        <v>0.928966145661001</v>
      </c>
      <c r="BJ203" s="144">
        <f>BI203*(1+PARAMETRES!BK$14)</f>
        <v>0.93734894422760773</v>
      </c>
      <c r="BK203" s="144">
        <f>BJ203*(1+PARAMETRES!BL$14)</f>
        <v>0.94565770013893768</v>
      </c>
      <c r="BL203" s="145">
        <f>BK203*(1+PARAMETRES!BM$14)</f>
        <v>0.95360964969805684</v>
      </c>
      <c r="BM203" s="140"/>
      <c r="BN203" s="140"/>
      <c r="BO203" s="140"/>
      <c r="BP203" s="140"/>
      <c r="BQ203" s="140"/>
    </row>
    <row r="204" spans="3:69" x14ac:dyDescent="0.25">
      <c r="C204" s="129" t="s">
        <v>151</v>
      </c>
      <c r="D204" s="76">
        <f>0.27*Transf2010</f>
        <v>0.28265588979788431</v>
      </c>
      <c r="E204" s="144">
        <f>D204*(1+PARAMETRES!F$14)</f>
        <v>0.28742807024079259</v>
      </c>
      <c r="F204" s="144">
        <f>E204*(1+PARAMETRES!G$14)</f>
        <v>0.28696771535264348</v>
      </c>
      <c r="G204" s="144">
        <f>F204*(1+PARAMETRES!H$14)</f>
        <v>0.28719743765781613</v>
      </c>
      <c r="H204" s="144">
        <f>G204*(1+PARAMETRES!I$14)</f>
        <v>0.28842226543369165</v>
      </c>
      <c r="I204" s="144">
        <f>H204*(1+PARAMETRES!J$14)</f>
        <v>0.2903518812964877</v>
      </c>
      <c r="J204" s="144">
        <f>I204*(1+PARAMETRES!K$14)</f>
        <v>0.2927385020629158</v>
      </c>
      <c r="K204" s="144">
        <f>J204*(1+PARAMETRES!L$14)</f>
        <v>0.2986757409552227</v>
      </c>
      <c r="L204" s="144">
        <f>K204*(1+PARAMETRES!M$14)</f>
        <v>0.30325775303918884</v>
      </c>
      <c r="M204" s="144">
        <f>L204*(1+PARAMETRES!N$14)</f>
        <v>0.30814780318820711</v>
      </c>
      <c r="N204" s="144">
        <f>M204*(1+PARAMETRES!O$14)</f>
        <v>0.28355525386290498</v>
      </c>
      <c r="O204" s="144">
        <f>N204*(1+PARAMETRES!P$14)</f>
        <v>0.30234482269662427</v>
      </c>
      <c r="P204" s="144">
        <f>O204*(1+PARAMETRES!Q$14)</f>
        <v>0.30949805717226014</v>
      </c>
      <c r="Q204" s="144">
        <f>P204*(1+PARAMETRES!R$14)</f>
        <v>0.31316309533305364</v>
      </c>
      <c r="R204" s="144">
        <f>Q204*(1+PARAMETRES!S$14)</f>
        <v>0.31745740531168165</v>
      </c>
      <c r="S204" s="144">
        <f>R204*(1+PARAMETRES!T$14)</f>
        <v>0.32223621568880534</v>
      </c>
      <c r="T204" s="144">
        <f>S204*(1+PARAMETRES!U$14)</f>
        <v>0.32713041453351621</v>
      </c>
      <c r="U204" s="144">
        <f>T204*(1+PARAMETRES!V$14)</f>
        <v>0.3324659890536274</v>
      </c>
      <c r="V204" s="144">
        <f>U204*(1+PARAMETRES!W$14)</f>
        <v>0.33407658605487939</v>
      </c>
      <c r="W204" s="144">
        <f>V204*(1+PARAMETRES!X$14)</f>
        <v>0.33569650869695589</v>
      </c>
      <c r="X204" s="144">
        <f>W204*(1+PARAMETRES!Y$14)</f>
        <v>0.33749155932433228</v>
      </c>
      <c r="Y204" s="144">
        <f>X204*(1+PARAMETRES!Z$14)</f>
        <v>0.33943007275569353</v>
      </c>
      <c r="Z204" s="144">
        <f>Y204*(1+PARAMETRES!AA$14)</f>
        <v>0.34131112485314119</v>
      </c>
      <c r="AA204" s="144">
        <f>Z204*(1+PARAMETRES!AB$14)</f>
        <v>0.34463421929049376</v>
      </c>
      <c r="AB204" s="144">
        <f>AA204*(1+PARAMETRES!AC$14)</f>
        <v>0.34812846892808336</v>
      </c>
      <c r="AC204" s="144">
        <f>AB204*(1+PARAMETRES!AD$14)</f>
        <v>0.35183456322602014</v>
      </c>
      <c r="AD204" s="144">
        <f>AC204*(1+PARAMETRES!AE$14)</f>
        <v>0.35544371827502502</v>
      </c>
      <c r="AE204" s="144">
        <f>AD204*(1+PARAMETRES!AF$14)</f>
        <v>0.35895356852819726</v>
      </c>
      <c r="AF204" s="144">
        <f>AE204*(1+PARAMETRES!AG$14)</f>
        <v>0.36254034955848402</v>
      </c>
      <c r="AG204" s="144">
        <f>AF204*(1+PARAMETRES!AH$14)</f>
        <v>0.3660607715045146</v>
      </c>
      <c r="AH204" s="144">
        <f>AG204*(1+PARAMETRES!AI$14)</f>
        <v>0.36932819276912743</v>
      </c>
      <c r="AI204" s="144">
        <f>AH204*(1+PARAMETRES!AJ$14)</f>
        <v>0.37248045868648272</v>
      </c>
      <c r="AJ204" s="144">
        <f>AI204*(1+PARAMETRES!AK$14)</f>
        <v>0.37558627370483633</v>
      </c>
      <c r="AK204" s="144">
        <f>AJ204*(1+PARAMETRES!AL$14)</f>
        <v>0.37871645037146612</v>
      </c>
      <c r="AL204" s="144">
        <f>AK204*(1+PARAMETRES!AM$14)</f>
        <v>0.38194405456694269</v>
      </c>
      <c r="AM204" s="144">
        <f>AL204*(1+PARAMETRES!AN$14)</f>
        <v>0.38515384664432772</v>
      </c>
      <c r="AN204" s="144">
        <f>AM204*(1+PARAMETRES!AO$14)</f>
        <v>0.38811193739370548</v>
      </c>
      <c r="AO204" s="144">
        <f>AN204*(1+PARAMETRES!AP$14)</f>
        <v>0.39116007366247879</v>
      </c>
      <c r="AP204" s="144">
        <f>AO204*(1+PARAMETRES!AQ$14)</f>
        <v>0.39433901937622223</v>
      </c>
      <c r="AQ204" s="144">
        <f>AP204*(1+PARAMETRES!AR$14)</f>
        <v>0.39773041158290279</v>
      </c>
      <c r="AR204" s="144">
        <f>AQ204*(1+PARAMETRES!AS$14)</f>
        <v>0.40102167734022026</v>
      </c>
      <c r="AS204" s="144">
        <f>AR204*(1+PARAMETRES!AT$14)</f>
        <v>0.40441110036699929</v>
      </c>
      <c r="AT204" s="144">
        <f>AS204*(1+PARAMETRES!AU$14)</f>
        <v>0.40802272512900195</v>
      </c>
      <c r="AU204" s="144">
        <f>AT204*(1+PARAMETRES!AV$14)</f>
        <v>0.41178003122467938</v>
      </c>
      <c r="AV204" s="144">
        <f>AU204*(1+PARAMETRES!AW$14)</f>
        <v>0.4157720792348048</v>
      </c>
      <c r="AW204" s="144">
        <f>AV204*(1+PARAMETRES!AX$14)</f>
        <v>0.41996086273283367</v>
      </c>
      <c r="AX204" s="144">
        <f>AW204*(1+PARAMETRES!AY$14)</f>
        <v>0.42405363615227393</v>
      </c>
      <c r="AY204" s="144">
        <f>AX204*(1+PARAMETRES!AZ$14)</f>
        <v>0.42833938459776882</v>
      </c>
      <c r="AZ204" s="144">
        <f>AY204*(1+PARAMETRES!BA$14)</f>
        <v>0.43273187975533689</v>
      </c>
      <c r="BA204" s="144">
        <f>AZ204*(1+PARAMETRES!BB$14)</f>
        <v>0.43727052047630072</v>
      </c>
      <c r="BB204" s="144">
        <f>BA204*(1+PARAMETRES!BC$14)</f>
        <v>0.44182116332236843</v>
      </c>
      <c r="BC204" s="144">
        <f>BB204*(1+PARAMETRES!BD$14)</f>
        <v>0.44633230112940547</v>
      </c>
      <c r="BD204" s="144">
        <f>BC204*(1+PARAMETRES!BE$14)</f>
        <v>0.45092950379024771</v>
      </c>
      <c r="BE204" s="144">
        <f>BD204*(1+PARAMETRES!BF$14)</f>
        <v>0.45560865657293265</v>
      </c>
      <c r="BF204" s="144">
        <f>BE204*(1+PARAMETRES!BG$14)</f>
        <v>0.46022907442130878</v>
      </c>
      <c r="BG204" s="144">
        <f>BF204*(1+PARAMETRES!BH$14)</f>
        <v>0.4646915008126537</v>
      </c>
      <c r="BH204" s="144">
        <f>BG204*(1+PARAMETRES!BI$14)</f>
        <v>0.46894001018267822</v>
      </c>
      <c r="BI204" s="144">
        <f>BH204*(1+PARAMETRES!BJ$14)</f>
        <v>0.47324690439334033</v>
      </c>
      <c r="BJ204" s="144">
        <f>BI204*(1+PARAMETRES!BK$14)</f>
        <v>0.47751738668198901</v>
      </c>
      <c r="BK204" s="144">
        <f>BJ204*(1+PARAMETRES!BL$14)</f>
        <v>0.48175014912738351</v>
      </c>
      <c r="BL204" s="145">
        <f>BK204*(1+PARAMETRES!BM$14)</f>
        <v>0.48580114229901022</v>
      </c>
      <c r="BM204" s="140"/>
      <c r="BN204" s="140"/>
      <c r="BO204" s="140"/>
      <c r="BP204" s="140"/>
      <c r="BQ204" s="140"/>
    </row>
    <row r="205" spans="3:69" x14ac:dyDescent="0.25">
      <c r="C205" s="129" t="s">
        <v>152</v>
      </c>
      <c r="D205" s="76">
        <f>0.17*Transf2010</f>
        <v>0.17796852320607531</v>
      </c>
      <c r="E205" s="144">
        <f>D205*(1+PARAMETRES!F$14)</f>
        <v>0.18097322941086944</v>
      </c>
      <c r="F205" s="144">
        <f>E205*(1+PARAMETRES!G$14)</f>
        <v>0.18068337633314593</v>
      </c>
      <c r="G205" s="144">
        <f>F205*(1+PARAMETRES!H$14)</f>
        <v>0.18082801630306944</v>
      </c>
      <c r="H205" s="144">
        <f>G205*(1+PARAMETRES!I$14)</f>
        <v>0.18159920416195402</v>
      </c>
      <c r="I205" s="144">
        <f>H205*(1+PARAMETRES!J$14)</f>
        <v>0.18281414748297375</v>
      </c>
      <c r="J205" s="144">
        <f>I205*(1+PARAMETRES!K$14)</f>
        <v>0.18431683463220627</v>
      </c>
      <c r="K205" s="144">
        <f>J205*(1+PARAMETRES!L$14)</f>
        <v>0.18805509615699212</v>
      </c>
      <c r="L205" s="144">
        <f>K205*(1+PARAMETRES!M$14)</f>
        <v>0.19094006672837818</v>
      </c>
      <c r="M205" s="144">
        <f>L205*(1+PARAMETRES!N$14)</f>
        <v>0.19401898719257488</v>
      </c>
      <c r="N205" s="144">
        <f>M205*(1+PARAMETRES!O$14)</f>
        <v>0.17853478946923648</v>
      </c>
      <c r="O205" s="144">
        <f>N205*(1+PARAMETRES!P$14)</f>
        <v>0.19036525873491159</v>
      </c>
      <c r="P205" s="144">
        <f>O205*(1+PARAMETRES!Q$14)</f>
        <v>0.19486914710846009</v>
      </c>
      <c r="Q205" s="144">
        <f>P205*(1+PARAMETRES!R$14)</f>
        <v>0.19717676372821899</v>
      </c>
      <c r="R205" s="144">
        <f>Q205*(1+PARAMETRES!S$14)</f>
        <v>0.19988058852957738</v>
      </c>
      <c r="S205" s="144">
        <f>R205*(1+PARAMETRES!T$14)</f>
        <v>0.202889469137396</v>
      </c>
      <c r="T205" s="144">
        <f>S205*(1+PARAMETRES!U$14)</f>
        <v>0.20597100174332508</v>
      </c>
      <c r="U205" s="144">
        <f>T205*(1+PARAMETRES!V$14)</f>
        <v>0.20933043755228398</v>
      </c>
      <c r="V205" s="144">
        <f>U205*(1+PARAMETRES!W$14)</f>
        <v>0.21034451714566485</v>
      </c>
      <c r="W205" s="144">
        <f>V205*(1+PARAMETRES!X$14)</f>
        <v>0.21136446843882412</v>
      </c>
      <c r="X205" s="144">
        <f>W205*(1+PARAMETRES!Y$14)</f>
        <v>0.21249468550050554</v>
      </c>
      <c r="Y205" s="144">
        <f>X205*(1+PARAMETRES!Z$14)</f>
        <v>0.2137152309943256</v>
      </c>
      <c r="Z205" s="144">
        <f>Y205*(1+PARAMETRES!AA$14)</f>
        <v>0.21489959712975559</v>
      </c>
      <c r="AA205" s="144">
        <f>Z205*(1+PARAMETRES!AB$14)</f>
        <v>0.2169919158495702</v>
      </c>
      <c r="AB205" s="144">
        <f>AA205*(1+PARAMETRES!AC$14)</f>
        <v>0.21919199895471919</v>
      </c>
      <c r="AC205" s="144">
        <f>AB205*(1+PARAMETRES!AD$14)</f>
        <v>0.22152546573490162</v>
      </c>
      <c r="AD205" s="144">
        <f>AC205*(1+PARAMETRES!AE$14)</f>
        <v>0.22379789669168249</v>
      </c>
      <c r="AE205" s="144">
        <f>AD205*(1+PARAMETRES!AF$14)</f>
        <v>0.22600780240664278</v>
      </c>
      <c r="AF205" s="144">
        <f>AE205*(1+PARAMETRES!AG$14)</f>
        <v>0.22826614601830483</v>
      </c>
      <c r="AG205" s="144">
        <f>AF205*(1+PARAMETRES!AH$14)</f>
        <v>0.23048270798432408</v>
      </c>
      <c r="AH205" s="144">
        <f>AG205*(1+PARAMETRES!AI$14)</f>
        <v>0.23253997322500625</v>
      </c>
      <c r="AI205" s="144">
        <f>AH205*(1+PARAMETRES!AJ$14)</f>
        <v>0.23452473324704476</v>
      </c>
      <c r="AJ205" s="144">
        <f>AI205*(1+PARAMETRES!AK$14)</f>
        <v>0.23648024640674886</v>
      </c>
      <c r="AK205" s="144">
        <f>AJ205*(1+PARAMETRES!AL$14)</f>
        <v>0.23845109838203427</v>
      </c>
      <c r="AL205" s="144">
        <f>AK205*(1+PARAMETRES!AM$14)</f>
        <v>0.24048329361622323</v>
      </c>
      <c r="AM205" s="144">
        <f>AL205*(1+PARAMETRES!AN$14)</f>
        <v>0.24250427381309531</v>
      </c>
      <c r="AN205" s="144">
        <f>AM205*(1+PARAMETRES!AO$14)</f>
        <v>0.24436677539603688</v>
      </c>
      <c r="AO205" s="144">
        <f>AN205*(1+PARAMETRES!AP$14)</f>
        <v>0.24628597230600527</v>
      </c>
      <c r="AP205" s="144">
        <f>AO205*(1+PARAMETRES!AQ$14)</f>
        <v>0.24828753071836226</v>
      </c>
      <c r="AQ205" s="144">
        <f>AP205*(1+PARAMETRES!AR$14)</f>
        <v>0.25042285173738338</v>
      </c>
      <c r="AR205" s="144">
        <f>AQ205*(1+PARAMETRES!AS$14)</f>
        <v>0.25249513017717584</v>
      </c>
      <c r="AS205" s="144">
        <f>AR205*(1+PARAMETRES!AT$14)</f>
        <v>0.25462921134218486</v>
      </c>
      <c r="AT205" s="144">
        <f>AS205*(1+PARAMETRES!AU$14)</f>
        <v>0.2569031973034458</v>
      </c>
      <c r="AU205" s="144">
        <f>AT205*(1+PARAMETRES!AV$14)</f>
        <v>0.2592689085488723</v>
      </c>
      <c r="AV205" s="144">
        <f>AU205*(1+PARAMETRES!AW$14)</f>
        <v>0.26178242025895126</v>
      </c>
      <c r="AW205" s="144">
        <f>AV205*(1+PARAMETRES!AX$14)</f>
        <v>0.26441980246141389</v>
      </c>
      <c r="AX205" s="144">
        <f>AW205*(1+PARAMETRES!AY$14)</f>
        <v>0.26699673387365408</v>
      </c>
      <c r="AY205" s="144">
        <f>AX205*(1+PARAMETRES!AZ$14)</f>
        <v>0.26969516808007676</v>
      </c>
      <c r="AZ205" s="144">
        <f>AY205*(1+PARAMETRES!BA$14)</f>
        <v>0.27246081317928628</v>
      </c>
      <c r="BA205" s="144">
        <f>AZ205*(1+PARAMETRES!BB$14)</f>
        <v>0.27531847585544872</v>
      </c>
      <c r="BB205" s="144">
        <f>BA205*(1+PARAMETRES!BC$14)</f>
        <v>0.27818369542519505</v>
      </c>
      <c r="BC205" s="144">
        <f>BB205*(1+PARAMETRES!BD$14)</f>
        <v>0.28102404145184801</v>
      </c>
      <c r="BD205" s="144">
        <f>BC205*(1+PARAMETRES!BE$14)</f>
        <v>0.28391857646052643</v>
      </c>
      <c r="BE205" s="144">
        <f>BD205*(1+PARAMETRES!BF$14)</f>
        <v>0.2868647096940688</v>
      </c>
      <c r="BF205" s="144">
        <f>BE205*(1+PARAMETRES!BG$14)</f>
        <v>0.28977386167267599</v>
      </c>
      <c r="BG205" s="144">
        <f>BF205*(1+PARAMETRES!BH$14)</f>
        <v>0.29258353754870797</v>
      </c>
      <c r="BH205" s="144">
        <f>BG205*(1+PARAMETRES!BI$14)</f>
        <v>0.29525852492983451</v>
      </c>
      <c r="BI205" s="144">
        <f>BH205*(1+PARAMETRES!BJ$14)</f>
        <v>0.29797027313654773</v>
      </c>
      <c r="BJ205" s="144">
        <f>BI205*(1+PARAMETRES!BK$14)</f>
        <v>0.30065909531828949</v>
      </c>
      <c r="BK205" s="144">
        <f>BJ205*(1+PARAMETRES!BL$14)</f>
        <v>0.30332416796909345</v>
      </c>
      <c r="BL205" s="145">
        <f>BK205*(1+PARAMETRES!BM$14)</f>
        <v>0.30587479329937695</v>
      </c>
      <c r="BM205" s="140"/>
      <c r="BN205" s="140"/>
      <c r="BO205" s="140"/>
      <c r="BP205" s="140"/>
      <c r="BQ205" s="140"/>
    </row>
    <row r="206" spans="3:69" ht="16.5" thickBot="1" x14ac:dyDescent="0.3">
      <c r="C206" s="129" t="s">
        <v>153</v>
      </c>
      <c r="D206" s="76">
        <f>0.08*Transf2010</f>
        <v>8.3749893273447201E-2</v>
      </c>
      <c r="E206" s="144">
        <f>D206*(1+PARAMETRES!F$14)</f>
        <v>8.5163872663938545E-2</v>
      </c>
      <c r="F206" s="144">
        <f>E206*(1+PARAMETRES!G$14)</f>
        <v>8.5027471215598074E-2</v>
      </c>
      <c r="G206" s="144">
        <f>F206*(1+PARAMETRES!H$14)</f>
        <v>8.5095537083797371E-2</v>
      </c>
      <c r="H206" s="144">
        <f>G206*(1+PARAMETRES!I$14)</f>
        <v>8.5458449017390109E-2</v>
      </c>
      <c r="I206" s="144">
        <f>H206*(1+PARAMETRES!J$14)</f>
        <v>8.6030187050811155E-2</v>
      </c>
      <c r="J206" s="144">
        <f>I206*(1+PARAMETRES!K$14)</f>
        <v>8.6737333944567632E-2</v>
      </c>
      <c r="K206" s="144">
        <f>J206*(1+PARAMETRES!L$14)</f>
        <v>8.8496515838584505E-2</v>
      </c>
      <c r="L206" s="144">
        <f>K206*(1+PARAMETRES!M$14)</f>
        <v>8.9854149048648538E-2</v>
      </c>
      <c r="M206" s="144">
        <f>L206*(1+PARAMETRES!N$14)</f>
        <v>9.1303052796505801E-2</v>
      </c>
      <c r="N206" s="144">
        <f>M206*(1+PARAMETRES!O$14)</f>
        <v>8.4016371514934796E-2</v>
      </c>
      <c r="O206" s="144">
        <f>N206*(1+PARAMETRES!P$14)</f>
        <v>8.9583651169370129E-2</v>
      </c>
      <c r="P206" s="144">
        <f>O206*(1+PARAMETRES!Q$14)</f>
        <v>9.1703128051040014E-2</v>
      </c>
      <c r="Q206" s="144">
        <f>P206*(1+PARAMETRES!R$14)</f>
        <v>9.2789065283867725E-2</v>
      </c>
      <c r="R206" s="144">
        <f>Q206*(1+PARAMETRES!S$14)</f>
        <v>9.4061453425683436E-2</v>
      </c>
      <c r="S206" s="144">
        <f>R206*(1+PARAMETRES!T$14)</f>
        <v>9.5477397241127485E-2</v>
      </c>
      <c r="T206" s="144">
        <f>S206*(1+PARAMETRES!U$14)</f>
        <v>9.6927530232152934E-2</v>
      </c>
      <c r="U206" s="144">
        <f>T206*(1+PARAMETRES!V$14)</f>
        <v>9.850844120107477E-2</v>
      </c>
      <c r="V206" s="144">
        <f>U206*(1+PARAMETRES!W$14)</f>
        <v>9.8985655127371647E-2</v>
      </c>
      <c r="W206" s="144">
        <f>V206*(1+PARAMETRES!X$14)</f>
        <v>9.9465632206505422E-2</v>
      </c>
      <c r="X206" s="144">
        <f>W206*(1+PARAMETRES!Y$14)</f>
        <v>9.9997499059061384E-2</v>
      </c>
      <c r="Y206" s="144">
        <f>X206*(1+PARAMETRES!Z$14)</f>
        <v>0.10057187340909435</v>
      </c>
      <c r="Z206" s="144">
        <f>Y206*(1+PARAMETRES!AA$14)</f>
        <v>0.10112922217870846</v>
      </c>
      <c r="AA206" s="144">
        <f>Z206*(1+PARAMETRES!AB$14)</f>
        <v>0.10211384275273885</v>
      </c>
      <c r="AB206" s="144">
        <f>AA206*(1+PARAMETRES!AC$14)</f>
        <v>0.10314917597869132</v>
      </c>
      <c r="AC206" s="144">
        <f>AB206*(1+PARAMETRES!AD$14)</f>
        <v>0.10424727799289481</v>
      </c>
      <c r="AD206" s="144">
        <f>AC206*(1+PARAMETRES!AE$14)</f>
        <v>0.10531665726667404</v>
      </c>
      <c r="AE206" s="144">
        <f>AD206*(1+PARAMETRES!AF$14)</f>
        <v>0.10635661289724359</v>
      </c>
      <c r="AF206" s="144">
        <f>AE206*(1+PARAMETRES!AG$14)</f>
        <v>0.10741936283214337</v>
      </c>
      <c r="AG206" s="144">
        <f>AF206*(1+PARAMETRES!AH$14)</f>
        <v>0.10846245081615243</v>
      </c>
      <c r="AH206" s="144">
        <f>AG206*(1+PARAMETRES!AI$14)</f>
        <v>0.10943057563529697</v>
      </c>
      <c r="AI206" s="144">
        <f>AH206*(1+PARAMETRES!AJ$14)</f>
        <v>0.11036458035155038</v>
      </c>
      <c r="AJ206" s="144">
        <f>AI206*(1+PARAMETRES!AK$14)</f>
        <v>0.11128482183846995</v>
      </c>
      <c r="AK206" s="144">
        <f>AJ206*(1+PARAMETRES!AL$14)</f>
        <v>0.11221228159154543</v>
      </c>
      <c r="AL206" s="144">
        <f>AK206*(1+PARAMETRES!AM$14)</f>
        <v>0.11316860876057554</v>
      </c>
      <c r="AM206" s="144">
        <f>AL206*(1+PARAMETRES!AN$14)</f>
        <v>0.11411965826498592</v>
      </c>
      <c r="AN206" s="144">
        <f>AM206*(1+PARAMETRES!AO$14)</f>
        <v>0.11499612959813489</v>
      </c>
      <c r="AO206" s="144">
        <f>AN206*(1+PARAMETRES!AP$14)</f>
        <v>0.11589928108517883</v>
      </c>
      <c r="AP206" s="144">
        <f>AO206*(1+PARAMETRES!AQ$14)</f>
        <v>0.116841190926288</v>
      </c>
      <c r="AQ206" s="144">
        <f>AP206*(1+PARAMETRES!AR$14)</f>
        <v>0.11784604787641557</v>
      </c>
      <c r="AR206" s="144">
        <f>AQ206*(1+PARAMETRES!AS$14)</f>
        <v>0.11882123773043557</v>
      </c>
      <c r="AS206" s="144">
        <f>AR206*(1+PARAMETRES!AT$14)</f>
        <v>0.11982551121985158</v>
      </c>
      <c r="AT206" s="144">
        <f>AS206*(1+PARAMETRES!AU$14)</f>
        <v>0.12089562226044497</v>
      </c>
      <c r="AU206" s="144">
        <f>AT206*(1+PARAMETRES!AV$14)</f>
        <v>0.12200889814064568</v>
      </c>
      <c r="AV206" s="144">
        <f>AU206*(1+PARAMETRES!AW$14)</f>
        <v>0.12319172718068284</v>
      </c>
      <c r="AW206" s="144">
        <f>AV206*(1+PARAMETRES!AX$14)</f>
        <v>0.12443284821713584</v>
      </c>
      <c r="AX206" s="144">
        <f>AW206*(1+PARAMETRES!AY$14)</f>
        <v>0.12564552182289593</v>
      </c>
      <c r="AY206" s="144">
        <f>AX206*(1+PARAMETRES!AZ$14)</f>
        <v>0.12691537321415367</v>
      </c>
      <c r="AZ206" s="144">
        <f>AY206*(1+PARAMETRES!BA$14)</f>
        <v>0.12821685326084051</v>
      </c>
      <c r="BA206" s="144">
        <f>AZ206*(1+PARAMETRES!BB$14)</f>
        <v>0.12956163569668164</v>
      </c>
      <c r="BB206" s="144">
        <f>BA206*(1+PARAMETRES!BC$14)</f>
        <v>0.13090997431773874</v>
      </c>
      <c r="BC206" s="144">
        <f>BB206*(1+PARAMETRES!BD$14)</f>
        <v>0.13224660774204602</v>
      </c>
      <c r="BD206" s="144">
        <f>BC206*(1+PARAMETRES!BE$14)</f>
        <v>0.13360874186377705</v>
      </c>
      <c r="BE206" s="144">
        <f>BD206*(1+PARAMETRES!BF$14)</f>
        <v>0.1349951575030911</v>
      </c>
      <c r="BF206" s="144">
        <f>BE206*(1+PARAMETRES!BG$14)</f>
        <v>0.13636417019890626</v>
      </c>
      <c r="BG206" s="144">
        <f>BF206*(1+PARAMETRES!BH$14)</f>
        <v>0.1376863706111566</v>
      </c>
      <c r="BH206" s="144">
        <f>BG206*(1+PARAMETRES!BI$14)</f>
        <v>0.13894518820227497</v>
      </c>
      <c r="BI206" s="144">
        <f>BH206*(1+PARAMETRES!BJ$14)</f>
        <v>0.14022130500543412</v>
      </c>
      <c r="BJ206" s="144">
        <f>BI206*(1+PARAMETRES!BK$14)</f>
        <v>0.14148663309095966</v>
      </c>
      <c r="BK206" s="144">
        <f>BJ206*(1+PARAMETRES!BL$14)</f>
        <v>0.14274078492663209</v>
      </c>
      <c r="BL206" s="145">
        <f>BK206*(1+PARAMETRES!BM$14)</f>
        <v>0.14394107919970667</v>
      </c>
      <c r="BM206" s="140"/>
      <c r="BN206" s="140"/>
      <c r="BO206" s="140"/>
      <c r="BP206" s="140"/>
      <c r="BQ206" s="140"/>
    </row>
    <row r="207" spans="3:69" s="193" customFormat="1" ht="24.95" customHeight="1" thickBot="1" x14ac:dyDescent="0.35">
      <c r="C207" s="581" t="s">
        <v>160</v>
      </c>
      <c r="D207" s="582"/>
      <c r="E207" s="582"/>
      <c r="F207" s="582"/>
      <c r="G207" s="582"/>
      <c r="H207" s="582"/>
      <c r="I207" s="214"/>
      <c r="J207" s="215"/>
      <c r="K207" s="216"/>
      <c r="L207" s="216"/>
      <c r="M207" s="216"/>
      <c r="N207" s="216"/>
      <c r="O207" s="216"/>
      <c r="P207" s="216"/>
      <c r="Q207" s="216"/>
      <c r="R207" s="216"/>
      <c r="S207" s="216"/>
      <c r="T207" s="216"/>
      <c r="U207" s="216"/>
      <c r="V207" s="216"/>
      <c r="W207" s="216"/>
      <c r="X207" s="216"/>
      <c r="Y207" s="216"/>
      <c r="Z207" s="216"/>
      <c r="AA207" s="216"/>
      <c r="AB207" s="216"/>
      <c r="AC207" s="216"/>
      <c r="AD207" s="216"/>
      <c r="AE207" s="216"/>
      <c r="AF207" s="216"/>
      <c r="AG207" s="216"/>
      <c r="AH207" s="216"/>
      <c r="AI207" s="216"/>
      <c r="AJ207" s="216"/>
      <c r="AK207" s="216"/>
      <c r="AL207" s="216"/>
      <c r="AM207" s="216"/>
      <c r="AN207" s="216"/>
      <c r="AO207" s="216"/>
      <c r="AP207" s="216"/>
      <c r="AQ207" s="216"/>
      <c r="AR207" s="216"/>
      <c r="AS207" s="216"/>
      <c r="AT207" s="216"/>
      <c r="AU207" s="216"/>
      <c r="AV207" s="216"/>
      <c r="AW207" s="216"/>
      <c r="AX207" s="216"/>
      <c r="AY207" s="216"/>
      <c r="AZ207" s="216"/>
      <c r="BA207" s="216"/>
      <c r="BB207" s="216"/>
      <c r="BC207" s="216"/>
      <c r="BD207" s="216"/>
      <c r="BE207" s="216"/>
      <c r="BF207" s="216"/>
      <c r="BG207" s="216"/>
      <c r="BH207" s="216"/>
      <c r="BI207" s="216"/>
      <c r="BJ207" s="216"/>
      <c r="BK207" s="216"/>
      <c r="BL207" s="217"/>
      <c r="BM207" s="218"/>
      <c r="BN207" s="218"/>
      <c r="BO207" s="218"/>
      <c r="BP207" s="218"/>
      <c r="BQ207" s="218"/>
    </row>
    <row r="208" spans="3:69" s="41" customFormat="1" ht="24.95" customHeight="1" thickBot="1" x14ac:dyDescent="0.3">
      <c r="C208" s="569" t="s">
        <v>51</v>
      </c>
      <c r="D208" s="570"/>
      <c r="E208" s="570"/>
      <c r="F208" s="570"/>
      <c r="G208" s="570"/>
      <c r="H208" s="571"/>
      <c r="I208" s="78"/>
      <c r="J208" s="79"/>
      <c r="K208" s="75"/>
      <c r="L208" s="75"/>
      <c r="M208" s="75"/>
      <c r="N208" s="75"/>
      <c r="O208" s="75"/>
      <c r="P208" s="75"/>
      <c r="Q208" s="75"/>
      <c r="R208" s="75"/>
      <c r="S208" s="75"/>
      <c r="T208" s="75"/>
      <c r="U208" s="75"/>
      <c r="V208" s="75"/>
      <c r="W208" s="75"/>
      <c r="X208" s="75"/>
      <c r="Y208" s="75"/>
      <c r="Z208" s="75"/>
      <c r="AA208" s="75"/>
      <c r="AB208" s="75"/>
      <c r="AC208" s="75"/>
      <c r="AD208" s="75"/>
      <c r="AE208" s="75"/>
      <c r="AF208" s="75"/>
      <c r="AG208" s="75"/>
      <c r="AH208" s="75"/>
      <c r="AI208" s="75"/>
      <c r="AJ208" s="75"/>
      <c r="AK208" s="75"/>
      <c r="AL208" s="75"/>
      <c r="AM208" s="75"/>
      <c r="AN208" s="75"/>
      <c r="AO208" s="75"/>
      <c r="AP208" s="75"/>
      <c r="AQ208" s="75"/>
      <c r="AR208" s="75"/>
      <c r="AS208" s="75"/>
      <c r="AT208" s="75"/>
      <c r="AU208" s="75"/>
      <c r="AV208" s="75"/>
      <c r="AW208" s="75"/>
      <c r="AX208" s="75"/>
      <c r="AY208" s="75"/>
      <c r="AZ208" s="75"/>
      <c r="BA208" s="75"/>
      <c r="BB208" s="75"/>
      <c r="BC208" s="75"/>
      <c r="BD208" s="75"/>
      <c r="BE208" s="75"/>
      <c r="BF208" s="75"/>
      <c r="BG208" s="75"/>
      <c r="BH208" s="75"/>
      <c r="BI208" s="75"/>
      <c r="BJ208" s="75"/>
      <c r="BK208" s="75"/>
      <c r="BL208" s="162"/>
      <c r="BM208" s="126"/>
      <c r="BN208" s="126"/>
      <c r="BO208" s="126"/>
      <c r="BP208" s="126"/>
      <c r="BQ208" s="126"/>
    </row>
    <row r="209" spans="3:69" ht="16.5" thickBot="1" x14ac:dyDescent="0.3">
      <c r="C209" s="72"/>
      <c r="D209" s="73">
        <v>2010</v>
      </c>
      <c r="E209" s="74">
        <v>2011</v>
      </c>
      <c r="F209" s="6">
        <v>2012</v>
      </c>
      <c r="G209" s="6">
        <v>2013</v>
      </c>
      <c r="H209" s="6">
        <v>2014</v>
      </c>
      <c r="I209" s="6">
        <v>2015</v>
      </c>
      <c r="J209" s="6">
        <v>2016</v>
      </c>
      <c r="K209" s="6">
        <v>2017</v>
      </c>
      <c r="L209" s="6">
        <v>2018</v>
      </c>
      <c r="M209" s="6">
        <v>2019</v>
      </c>
      <c r="N209" s="6">
        <v>2020</v>
      </c>
      <c r="O209" s="6">
        <v>2021</v>
      </c>
      <c r="P209" s="6">
        <v>2022</v>
      </c>
      <c r="Q209" s="6">
        <v>2023</v>
      </c>
      <c r="R209" s="6">
        <v>2024</v>
      </c>
      <c r="S209" s="6">
        <v>2025</v>
      </c>
      <c r="T209" s="6">
        <v>2026</v>
      </c>
      <c r="U209" s="6">
        <v>2027</v>
      </c>
      <c r="V209" s="6">
        <v>2028</v>
      </c>
      <c r="W209" s="6">
        <v>2029</v>
      </c>
      <c r="X209" s="6">
        <v>2030</v>
      </c>
      <c r="Y209" s="6">
        <v>2031</v>
      </c>
      <c r="Z209" s="6">
        <v>2032</v>
      </c>
      <c r="AA209" s="6">
        <v>2033</v>
      </c>
      <c r="AB209" s="6">
        <v>2034</v>
      </c>
      <c r="AC209" s="6">
        <v>2035</v>
      </c>
      <c r="AD209" s="6">
        <v>2036</v>
      </c>
      <c r="AE209" s="6">
        <v>2037</v>
      </c>
      <c r="AF209" s="6">
        <v>2038</v>
      </c>
      <c r="AG209" s="6">
        <v>2039</v>
      </c>
      <c r="AH209" s="6">
        <v>2040</v>
      </c>
      <c r="AI209" s="6">
        <v>2041</v>
      </c>
      <c r="AJ209" s="6">
        <v>2042</v>
      </c>
      <c r="AK209" s="6">
        <v>2043</v>
      </c>
      <c r="AL209" s="6">
        <v>2044</v>
      </c>
      <c r="AM209" s="6">
        <v>2045</v>
      </c>
      <c r="AN209" s="6">
        <v>2046</v>
      </c>
      <c r="AO209" s="6">
        <v>2047</v>
      </c>
      <c r="AP209" s="6">
        <v>2048</v>
      </c>
      <c r="AQ209" s="6">
        <v>2049</v>
      </c>
      <c r="AR209" s="6">
        <v>2050</v>
      </c>
      <c r="AS209" s="6">
        <v>2051</v>
      </c>
      <c r="AT209" s="6">
        <v>2052</v>
      </c>
      <c r="AU209" s="6">
        <v>2053</v>
      </c>
      <c r="AV209" s="6">
        <v>2054</v>
      </c>
      <c r="AW209" s="6">
        <v>2055</v>
      </c>
      <c r="AX209" s="6">
        <v>2056</v>
      </c>
      <c r="AY209" s="6">
        <v>2057</v>
      </c>
      <c r="AZ209" s="6">
        <v>2058</v>
      </c>
      <c r="BA209" s="6">
        <v>2059</v>
      </c>
      <c r="BB209" s="6">
        <v>2060</v>
      </c>
      <c r="BC209" s="6">
        <v>2061</v>
      </c>
      <c r="BD209" s="6">
        <v>2062</v>
      </c>
      <c r="BE209" s="6">
        <v>2063</v>
      </c>
      <c r="BF209" s="6">
        <v>2064</v>
      </c>
      <c r="BG209" s="6">
        <v>2065</v>
      </c>
      <c r="BH209" s="6">
        <v>2066</v>
      </c>
      <c r="BI209" s="6">
        <v>2067</v>
      </c>
      <c r="BJ209" s="6">
        <v>2068</v>
      </c>
      <c r="BK209" s="6">
        <v>2069</v>
      </c>
      <c r="BL209" s="7">
        <v>2070</v>
      </c>
      <c r="BM209" s="126"/>
      <c r="BN209" s="126"/>
      <c r="BO209" s="126"/>
      <c r="BP209" s="126"/>
      <c r="BQ209" s="126"/>
    </row>
    <row r="210" spans="3:69" x14ac:dyDescent="0.25">
      <c r="C210" s="129" t="s">
        <v>148</v>
      </c>
      <c r="D210" s="80"/>
      <c r="E210" s="80"/>
      <c r="F210" s="80"/>
      <c r="G210" s="80"/>
      <c r="H210" s="80"/>
      <c r="I210" s="80"/>
      <c r="J210" s="80"/>
      <c r="K210" s="80"/>
      <c r="L210" s="80"/>
      <c r="M210" s="80"/>
      <c r="N210" s="80"/>
      <c r="O210" s="80"/>
      <c r="P210" s="80"/>
      <c r="Q210" s="80"/>
      <c r="R210" s="80"/>
      <c r="S210" s="80"/>
      <c r="T210" s="80"/>
      <c r="U210" s="80"/>
      <c r="V210" s="80"/>
      <c r="W210" s="80"/>
      <c r="X210" s="80"/>
      <c r="Y210" s="80"/>
      <c r="Z210" s="80"/>
      <c r="AA210" s="80"/>
      <c r="AB210" s="80"/>
      <c r="AC210" s="80"/>
      <c r="AD210" s="80"/>
      <c r="AE210" s="80"/>
      <c r="AF210" s="80"/>
      <c r="AG210" s="80"/>
      <c r="AH210" s="80"/>
      <c r="AI210" s="80"/>
      <c r="AJ210" s="80"/>
      <c r="AK210" s="80"/>
      <c r="AL210" s="80"/>
      <c r="AM210" s="80"/>
      <c r="AN210" s="80"/>
      <c r="AO210" s="80"/>
      <c r="AP210" s="80"/>
      <c r="AQ210" s="80"/>
      <c r="AR210" s="80"/>
      <c r="AS210" s="80"/>
      <c r="AT210" s="80"/>
      <c r="AU210" s="80"/>
      <c r="AV210" s="80"/>
      <c r="AW210" s="80"/>
      <c r="AX210" s="80"/>
      <c r="AY210" s="80"/>
      <c r="AZ210" s="80"/>
      <c r="BA210" s="80"/>
      <c r="BB210" s="80"/>
      <c r="BC210" s="80"/>
      <c r="BD210" s="80"/>
      <c r="BE210" s="80"/>
      <c r="BF210" s="80"/>
      <c r="BG210" s="80"/>
      <c r="BH210" s="80"/>
      <c r="BI210" s="80"/>
      <c r="BJ210" s="80"/>
      <c r="BK210" s="80"/>
      <c r="BL210" s="163"/>
      <c r="BM210" s="141"/>
      <c r="BN210" s="141"/>
      <c r="BO210" s="141"/>
      <c r="BP210" s="141"/>
      <c r="BQ210" s="141"/>
    </row>
    <row r="211" spans="3:69" x14ac:dyDescent="0.25">
      <c r="C211" s="129" t="s">
        <v>149</v>
      </c>
      <c r="D211" s="80"/>
      <c r="E211" s="80"/>
      <c r="F211" s="80"/>
      <c r="G211" s="80"/>
      <c r="H211" s="80"/>
      <c r="I211" s="80"/>
      <c r="J211" s="80"/>
      <c r="K211" s="80"/>
      <c r="L211" s="80"/>
      <c r="M211" s="80"/>
      <c r="N211" s="80"/>
      <c r="O211" s="80"/>
      <c r="P211" s="80"/>
      <c r="Q211" s="80"/>
      <c r="R211" s="80"/>
      <c r="S211" s="80"/>
      <c r="T211" s="80"/>
      <c r="U211" s="80"/>
      <c r="V211" s="80"/>
      <c r="W211" s="80"/>
      <c r="X211" s="80"/>
      <c r="Y211" s="80"/>
      <c r="Z211" s="80"/>
      <c r="AA211" s="80"/>
      <c r="AB211" s="80"/>
      <c r="AC211" s="80"/>
      <c r="AD211" s="80"/>
      <c r="AE211" s="80"/>
      <c r="AF211" s="80"/>
      <c r="AG211" s="80"/>
      <c r="AH211" s="80"/>
      <c r="AI211" s="80"/>
      <c r="AJ211" s="80"/>
      <c r="AK211" s="80"/>
      <c r="AL211" s="80"/>
      <c r="AM211" s="80"/>
      <c r="AN211" s="80"/>
      <c r="AO211" s="80"/>
      <c r="AP211" s="80"/>
      <c r="AQ211" s="80"/>
      <c r="AR211" s="80"/>
      <c r="AS211" s="80"/>
      <c r="AT211" s="80"/>
      <c r="AU211" s="80"/>
      <c r="AV211" s="80"/>
      <c r="AW211" s="80"/>
      <c r="AX211" s="80"/>
      <c r="AY211" s="80"/>
      <c r="AZ211" s="80"/>
      <c r="BA211" s="80"/>
      <c r="BB211" s="80"/>
      <c r="BC211" s="80"/>
      <c r="BD211" s="80"/>
      <c r="BE211" s="80"/>
      <c r="BF211" s="80"/>
      <c r="BG211" s="80"/>
      <c r="BH211" s="80"/>
      <c r="BI211" s="80"/>
      <c r="BJ211" s="80"/>
      <c r="BK211" s="80"/>
      <c r="BL211" s="163"/>
      <c r="BM211" s="141"/>
      <c r="BN211" s="141"/>
      <c r="BO211" s="141"/>
      <c r="BP211" s="141"/>
      <c r="BQ211" s="141"/>
    </row>
    <row r="212" spans="3:69" x14ac:dyDescent="0.25">
      <c r="C212" s="129" t="s">
        <v>150</v>
      </c>
      <c r="D212" s="76">
        <f>0.97*Transf2010</f>
        <v>1.0154674559405472</v>
      </c>
      <c r="E212" s="144">
        <f>D212*(1+PARAMETRES!F$14)</f>
        <v>1.0326119560502547</v>
      </c>
      <c r="F212" s="144">
        <f>E212*(1+PARAMETRES!G$14)</f>
        <v>1.0309580884891265</v>
      </c>
      <c r="G212" s="144">
        <f>F212*(1+PARAMETRES!H$14)</f>
        <v>1.0317833871410431</v>
      </c>
      <c r="H212" s="144">
        <f>G212*(1+PARAMETRES!I$14)</f>
        <v>1.0361836943358551</v>
      </c>
      <c r="I212" s="144">
        <f>H212*(1+PARAMETRES!J$14)</f>
        <v>1.0431160179910854</v>
      </c>
      <c r="J212" s="144">
        <f>I212*(1+PARAMETRES!K$14)</f>
        <v>1.0516901740778828</v>
      </c>
      <c r="K212" s="144">
        <f>J212*(1+PARAMETRES!L$14)</f>
        <v>1.0730202545428373</v>
      </c>
      <c r="L212" s="144">
        <f>K212*(1+PARAMETRES!M$14)</f>
        <v>1.0894815572148637</v>
      </c>
      <c r="M212" s="144">
        <f>L212*(1+PARAMETRES!N$14)</f>
        <v>1.1070495151576332</v>
      </c>
      <c r="N212" s="144">
        <f>M212*(1+PARAMETRES!O$14)</f>
        <v>1.0186985046185848</v>
      </c>
      <c r="O212" s="144">
        <f>N212*(1+PARAMETRES!P$14)</f>
        <v>1.0862017704286133</v>
      </c>
      <c r="P212" s="144">
        <f>O212*(1+PARAMETRES!Q$14)</f>
        <v>1.1119004276188607</v>
      </c>
      <c r="Q212" s="144">
        <f>P212*(1+PARAMETRES!R$14)</f>
        <v>1.1250674165668966</v>
      </c>
      <c r="R212" s="144">
        <f>Q212*(1+PARAMETRES!S$14)</f>
        <v>1.1404951227864122</v>
      </c>
      <c r="S212" s="144">
        <f>R212*(1+PARAMETRES!T$14)</f>
        <v>1.1576634415486713</v>
      </c>
      <c r="T212" s="144">
        <f>S212*(1+PARAMETRES!U$14)</f>
        <v>1.1752463040648549</v>
      </c>
      <c r="U212" s="144">
        <f>T212*(1+PARAMETRES!V$14)</f>
        <v>1.194414849563032</v>
      </c>
      <c r="V212" s="144">
        <f>U212*(1+PARAMETRES!W$14)</f>
        <v>1.2002010684193818</v>
      </c>
      <c r="W212" s="144">
        <f>V212*(1+PARAMETRES!X$14)</f>
        <v>1.2060207905038789</v>
      </c>
      <c r="X212" s="144">
        <f>W212*(1+PARAMETRES!Y$14)</f>
        <v>1.21246967609112</v>
      </c>
      <c r="Y212" s="144">
        <f>X212*(1+PARAMETRES!Z$14)</f>
        <v>1.2194339650852697</v>
      </c>
      <c r="Z212" s="144">
        <f>Y212*(1+PARAMETRES!AA$14)</f>
        <v>1.2261918189168408</v>
      </c>
      <c r="AA212" s="144">
        <f>Z212*(1+PARAMETRES!AB$14)</f>
        <v>1.2381303433769595</v>
      </c>
      <c r="AB212" s="144">
        <f>AA212*(1+PARAMETRES!AC$14)</f>
        <v>1.2506837587416331</v>
      </c>
      <c r="AC212" s="144">
        <f>AB212*(1+PARAMETRES!AD$14)</f>
        <v>1.2639982456638506</v>
      </c>
      <c r="AD212" s="144">
        <f>AC212*(1+PARAMETRES!AE$14)</f>
        <v>1.2769644693584237</v>
      </c>
      <c r="AE212" s="144">
        <f>AD212*(1+PARAMETRES!AF$14)</f>
        <v>1.2895739313790795</v>
      </c>
      <c r="AF212" s="144">
        <f>AE212*(1+PARAMETRES!AG$14)</f>
        <v>1.3024597743397395</v>
      </c>
      <c r="AG212" s="144">
        <f>AF212*(1+PARAMETRES!AH$14)</f>
        <v>1.3151072161458492</v>
      </c>
      <c r="AH212" s="144">
        <f>AG212*(1+PARAMETRES!AI$14)</f>
        <v>1.326845729577977</v>
      </c>
      <c r="AI212" s="144">
        <f>AH212*(1+PARAMETRES!AJ$14)</f>
        <v>1.3381705367625496</v>
      </c>
      <c r="AJ212" s="144">
        <f>AI212*(1+PARAMETRES!AK$14)</f>
        <v>1.3493284647914496</v>
      </c>
      <c r="AK212" s="144">
        <f>AJ212*(1+PARAMETRES!AL$14)</f>
        <v>1.36057391429749</v>
      </c>
      <c r="AL212" s="144">
        <f>AK212*(1+PARAMETRES!AM$14)</f>
        <v>1.37216938122198</v>
      </c>
      <c r="AM212" s="144">
        <f>AL212*(1+PARAMETRES!AN$14)</f>
        <v>1.3837008564629558</v>
      </c>
      <c r="AN212" s="144">
        <f>AM212*(1+PARAMETRES!AO$14)</f>
        <v>1.3943280713773871</v>
      </c>
      <c r="AO212" s="144">
        <f>AN212*(1+PARAMETRES!AP$14)</f>
        <v>1.4052787831577949</v>
      </c>
      <c r="AP212" s="144">
        <f>AO212*(1+PARAMETRES!AQ$14)</f>
        <v>1.4166994399812436</v>
      </c>
      <c r="AQ212" s="144">
        <f>AP212*(1+PARAMETRES!AR$14)</f>
        <v>1.4288833305015405</v>
      </c>
      <c r="AR212" s="144">
        <f>AQ212*(1+PARAMETRES!AS$14)</f>
        <v>1.440707507481533</v>
      </c>
      <c r="AS212" s="144">
        <f>AR212*(1+PARAMETRES!AT$14)</f>
        <v>1.4528843235407021</v>
      </c>
      <c r="AT212" s="144">
        <f>AS212*(1+PARAMETRES!AU$14)</f>
        <v>1.4658594199078969</v>
      </c>
      <c r="AU212" s="144">
        <f>AT212*(1+PARAMETRES!AV$14)</f>
        <v>1.4793578899553306</v>
      </c>
      <c r="AV212" s="144">
        <f>AU212*(1+PARAMETRES!AW$14)</f>
        <v>1.4936996920657812</v>
      </c>
      <c r="AW212" s="144">
        <f>AV212*(1+PARAMETRES!AX$14)</f>
        <v>1.5087482846327738</v>
      </c>
      <c r="AX212" s="144">
        <f>AW212*(1+PARAMETRES!AY$14)</f>
        <v>1.5234519521026149</v>
      </c>
      <c r="AY212" s="144">
        <f>AX212*(1+PARAMETRES!AZ$14)</f>
        <v>1.538848900221615</v>
      </c>
      <c r="AZ212" s="144">
        <f>AY212*(1+PARAMETRES!BA$14)</f>
        <v>1.5546293457876927</v>
      </c>
      <c r="BA212" s="144">
        <f>AZ212*(1+PARAMETRES!BB$14)</f>
        <v>1.5709348328222665</v>
      </c>
      <c r="BB212" s="144">
        <f>BA212*(1+PARAMETRES!BC$14)</f>
        <v>1.5872834386025838</v>
      </c>
      <c r="BC212" s="144">
        <f>BB212*(1+PARAMETRES!BD$14)</f>
        <v>1.6034901188723096</v>
      </c>
      <c r="BD212" s="144">
        <f>BC212*(1+PARAMETRES!BE$14)</f>
        <v>1.6200059950982983</v>
      </c>
      <c r="BE212" s="144">
        <f>BD212*(1+PARAMETRES!BF$14)</f>
        <v>1.6368162847249812</v>
      </c>
      <c r="BF212" s="144">
        <f>BE212*(1+PARAMETRES!BG$14)</f>
        <v>1.65341556366174</v>
      </c>
      <c r="BG212" s="144">
        <f>BF212*(1+PARAMETRES!BH$14)</f>
        <v>1.6694472436602756</v>
      </c>
      <c r="BH212" s="144">
        <f>BG212*(1+PARAMETRES!BI$14)</f>
        <v>1.6847104069525858</v>
      </c>
      <c r="BI212" s="144">
        <f>BH212*(1+PARAMETRES!BJ$14)</f>
        <v>1.7001833231908905</v>
      </c>
      <c r="BJ212" s="144">
        <f>BI212*(1+PARAMETRES!BK$14)</f>
        <v>1.7155254262278876</v>
      </c>
      <c r="BK212" s="144">
        <f>BJ212*(1+PARAMETRES!BL$14)</f>
        <v>1.7307320172354159</v>
      </c>
      <c r="BL212" s="145">
        <f>BK212*(1+PARAMETRES!BM$14)</f>
        <v>1.7452855852964453</v>
      </c>
      <c r="BM212" s="140"/>
      <c r="BN212" s="140"/>
      <c r="BO212" s="140"/>
      <c r="BP212" s="140"/>
      <c r="BQ212" s="140"/>
    </row>
    <row r="213" spans="3:69" x14ac:dyDescent="0.25">
      <c r="C213" s="129" t="s">
        <v>151</v>
      </c>
      <c r="D213" s="76">
        <f>0.92*Transf2010</f>
        <v>0.96312377264464277</v>
      </c>
      <c r="E213" s="144">
        <f>D213*(1+PARAMETRES!F$14)</f>
        <v>0.97938453563529326</v>
      </c>
      <c r="F213" s="144">
        <f>E213*(1+PARAMETRES!G$14)</f>
        <v>0.97781591897937792</v>
      </c>
      <c r="G213" s="144">
        <f>F213*(1+PARAMETRES!H$14)</f>
        <v>0.97859867646366983</v>
      </c>
      <c r="H213" s="144">
        <f>G213*(1+PARAMETRES!I$14)</f>
        <v>0.98277216369998632</v>
      </c>
      <c r="I213" s="144">
        <f>H213*(1+PARAMETRES!J$14)</f>
        <v>0.98934715108432847</v>
      </c>
      <c r="J213" s="144">
        <f>I213*(1+PARAMETRES!K$14)</f>
        <v>0.99747934036252794</v>
      </c>
      <c r="K213" s="144">
        <f>J213*(1+PARAMETRES!L$14)</f>
        <v>1.017709932143722</v>
      </c>
      <c r="L213" s="144">
        <f>K213*(1+PARAMETRES!M$14)</f>
        <v>1.0333227140594583</v>
      </c>
      <c r="M213" s="144">
        <f>L213*(1+PARAMETRES!N$14)</f>
        <v>1.0499851071598167</v>
      </c>
      <c r="N213" s="144">
        <f>M213*(1+PARAMETRES!O$14)</f>
        <v>0.9661882724217502</v>
      </c>
      <c r="O213" s="144">
        <f>N213*(1+PARAMETRES!P$14)</f>
        <v>1.0302119884477565</v>
      </c>
      <c r="P213" s="144">
        <f>O213*(1+PARAMETRES!Q$14)</f>
        <v>1.0545859725869602</v>
      </c>
      <c r="Q213" s="144">
        <f>P213*(1+PARAMETRES!R$14)</f>
        <v>1.0670742507644788</v>
      </c>
      <c r="R213" s="144">
        <f>Q213*(1+PARAMETRES!S$14)</f>
        <v>1.0817067143953596</v>
      </c>
      <c r="S213" s="144">
        <f>R213*(1+PARAMETRES!T$14)</f>
        <v>1.0979900682729662</v>
      </c>
      <c r="T213" s="144">
        <f>S213*(1+PARAMETRES!U$14)</f>
        <v>1.114666597669759</v>
      </c>
      <c r="U213" s="144">
        <f>T213*(1+PARAMETRES!V$14)</f>
        <v>1.1328470738123599</v>
      </c>
      <c r="V213" s="144">
        <f>U213*(1+PARAMETRES!W$14)</f>
        <v>1.138335033964774</v>
      </c>
      <c r="W213" s="144">
        <f>V213*(1+PARAMETRES!X$14)</f>
        <v>1.1438547703748125</v>
      </c>
      <c r="X213" s="144">
        <f>W213*(1+PARAMETRES!Y$14)</f>
        <v>1.1499712391792061</v>
      </c>
      <c r="Y213" s="144">
        <f>X213*(1+PARAMETRES!Z$14)</f>
        <v>1.1565765442045852</v>
      </c>
      <c r="Z213" s="144">
        <f>Y213*(1+PARAMETRES!AA$14)</f>
        <v>1.1629860550551476</v>
      </c>
      <c r="AA213" s="144">
        <f>Z213*(1+PARAMETRES!AB$14)</f>
        <v>1.1743091916564972</v>
      </c>
      <c r="AB213" s="144">
        <f>AA213*(1+PARAMETRES!AC$14)</f>
        <v>1.1862155237549505</v>
      </c>
      <c r="AC213" s="144">
        <f>AB213*(1+PARAMETRES!AD$14)</f>
        <v>1.1988436969182907</v>
      </c>
      <c r="AD213" s="144">
        <f>AC213*(1+PARAMETRES!AE$14)</f>
        <v>1.2111415585667518</v>
      </c>
      <c r="AE213" s="144">
        <f>AD213*(1+PARAMETRES!AF$14)</f>
        <v>1.2231010483183016</v>
      </c>
      <c r="AF213" s="144">
        <f>AE213*(1+PARAMETRES!AG$14)</f>
        <v>1.2353226725696491</v>
      </c>
      <c r="AG213" s="144">
        <f>AF213*(1+PARAMETRES!AH$14)</f>
        <v>1.2473181843857533</v>
      </c>
      <c r="AH213" s="144">
        <f>AG213*(1+PARAMETRES!AI$14)</f>
        <v>1.2584516198059155</v>
      </c>
      <c r="AI213" s="144">
        <f>AH213*(1+PARAMETRES!AJ$14)</f>
        <v>1.2691926740428296</v>
      </c>
      <c r="AJ213" s="144">
        <f>AI213*(1+PARAMETRES!AK$14)</f>
        <v>1.2797754511424049</v>
      </c>
      <c r="AK213" s="144">
        <f>AJ213*(1+PARAMETRES!AL$14)</f>
        <v>1.290441238302773</v>
      </c>
      <c r="AL213" s="144">
        <f>AK213*(1+PARAMETRES!AM$14)</f>
        <v>1.3014390007466192</v>
      </c>
      <c r="AM213" s="144">
        <f>AL213*(1+PARAMETRES!AN$14)</f>
        <v>1.3123760700473386</v>
      </c>
      <c r="AN213" s="144">
        <f>AM213*(1+PARAMETRES!AO$14)</f>
        <v>1.3224554903785517</v>
      </c>
      <c r="AO213" s="144">
        <f>AN213*(1+PARAMETRES!AP$14)</f>
        <v>1.3328417324795572</v>
      </c>
      <c r="AP213" s="144">
        <f>AO213*(1+PARAMETRES!AQ$14)</f>
        <v>1.3436736956523125</v>
      </c>
      <c r="AQ213" s="144">
        <f>AP213*(1+PARAMETRES!AR$14)</f>
        <v>1.3552295505787797</v>
      </c>
      <c r="AR213" s="144">
        <f>AQ213*(1+PARAMETRES!AS$14)</f>
        <v>1.3664442339000096</v>
      </c>
      <c r="AS213" s="144">
        <f>AR213*(1+PARAMETRES!AT$14)</f>
        <v>1.3779933790282937</v>
      </c>
      <c r="AT213" s="144">
        <f>AS213*(1+PARAMETRES!AU$14)</f>
        <v>1.3902996559951175</v>
      </c>
      <c r="AU213" s="144">
        <f>AT213*(1+PARAMETRES!AV$14)</f>
        <v>1.4031023286174258</v>
      </c>
      <c r="AV213" s="144">
        <f>AU213*(1+PARAMETRES!AW$14)</f>
        <v>1.4167048625778533</v>
      </c>
      <c r="AW213" s="144">
        <f>AV213*(1+PARAMETRES!AX$14)</f>
        <v>1.4309777544970628</v>
      </c>
      <c r="AX213" s="144">
        <f>AW213*(1+PARAMETRES!AY$14)</f>
        <v>1.4449235009633037</v>
      </c>
      <c r="AY213" s="144">
        <f>AX213*(1+PARAMETRES!AZ$14)</f>
        <v>1.4595267919627677</v>
      </c>
      <c r="AZ213" s="144">
        <f>AY213*(1+PARAMETRES!BA$14)</f>
        <v>1.4744938124996663</v>
      </c>
      <c r="BA213" s="144">
        <f>AZ213*(1+PARAMETRES!BB$14)</f>
        <v>1.4899588105118393</v>
      </c>
      <c r="BB213" s="144">
        <f>BA213*(1+PARAMETRES!BC$14)</f>
        <v>1.505464704653996</v>
      </c>
      <c r="BC213" s="144">
        <f>BB213*(1+PARAMETRES!BD$14)</f>
        <v>1.5208359890335297</v>
      </c>
      <c r="BD213" s="144">
        <f>BC213*(1+PARAMETRES!BE$14)</f>
        <v>1.5365005314334366</v>
      </c>
      <c r="BE213" s="144">
        <f>BD213*(1+PARAMETRES!BF$14)</f>
        <v>1.5524443112855482</v>
      </c>
      <c r="BF213" s="144">
        <f>BE213*(1+PARAMETRES!BG$14)</f>
        <v>1.5681879572874224</v>
      </c>
      <c r="BG213" s="144">
        <f>BF213*(1+PARAMETRES!BH$14)</f>
        <v>1.5833932620283016</v>
      </c>
      <c r="BH213" s="144">
        <f>BG213*(1+PARAMETRES!BI$14)</f>
        <v>1.5978696643261627</v>
      </c>
      <c r="BI213" s="144">
        <f>BH213*(1+PARAMETRES!BJ$14)</f>
        <v>1.612545007562493</v>
      </c>
      <c r="BJ213" s="144">
        <f>BI213*(1+PARAMETRES!BK$14)</f>
        <v>1.6270962805460367</v>
      </c>
      <c r="BK213" s="144">
        <f>BJ213*(1+PARAMETRES!BL$14)</f>
        <v>1.6415190266562698</v>
      </c>
      <c r="BL213" s="145">
        <f>BK213*(1+PARAMETRES!BM$14)</f>
        <v>1.6553224107966276</v>
      </c>
      <c r="BM213" s="140"/>
      <c r="BN213" s="140"/>
      <c r="BO213" s="140"/>
      <c r="BP213" s="140"/>
      <c r="BQ213" s="140"/>
    </row>
    <row r="214" spans="3:69" x14ac:dyDescent="0.25">
      <c r="C214" s="129" t="s">
        <v>152</v>
      </c>
      <c r="D214" s="76">
        <f>0.91*Transf2010</f>
        <v>0.95265503598546186</v>
      </c>
      <c r="E214" s="144">
        <f>D214*(1+PARAMETRES!F$14)</f>
        <v>0.96873905155230089</v>
      </c>
      <c r="F214" s="144">
        <f>E214*(1+PARAMETRES!G$14)</f>
        <v>0.96718748507742802</v>
      </c>
      <c r="G214" s="144">
        <f>F214*(1+PARAMETRES!H$14)</f>
        <v>0.9679617343281951</v>
      </c>
      <c r="H214" s="144">
        <f>G214*(1+PARAMETRES!I$14)</f>
        <v>0.97208985757281252</v>
      </c>
      <c r="I214" s="144">
        <f>H214*(1+PARAMETRES!J$14)</f>
        <v>0.97859337770297705</v>
      </c>
      <c r="J214" s="144">
        <f>I214*(1+PARAMETRES!K$14)</f>
        <v>0.98663717361945702</v>
      </c>
      <c r="K214" s="144">
        <f>J214*(1+PARAMETRES!L$14)</f>
        <v>1.0066478676638988</v>
      </c>
      <c r="L214" s="144">
        <f>K214*(1+PARAMETRES!M$14)</f>
        <v>1.0220909454283771</v>
      </c>
      <c r="M214" s="144">
        <f>L214*(1+PARAMETRES!N$14)</f>
        <v>1.0385722255602534</v>
      </c>
      <c r="N214" s="144">
        <f>M214*(1+PARAMETRES!O$14)</f>
        <v>0.95568622598238329</v>
      </c>
      <c r="O214" s="144">
        <f>N214*(1+PARAMETRES!P$14)</f>
        <v>1.0190140320515853</v>
      </c>
      <c r="P214" s="144">
        <f>O214*(1+PARAMETRES!Q$14)</f>
        <v>1.0431230815805801</v>
      </c>
      <c r="Q214" s="144">
        <f>P214*(1+PARAMETRES!R$14)</f>
        <v>1.0554756176039952</v>
      </c>
      <c r="R214" s="144">
        <f>Q214*(1+PARAMETRES!S$14)</f>
        <v>1.069949032717149</v>
      </c>
      <c r="S214" s="144">
        <f>R214*(1+PARAMETRES!T$14)</f>
        <v>1.086055393617825</v>
      </c>
      <c r="T214" s="144">
        <f>S214*(1+PARAMETRES!U$14)</f>
        <v>1.1025506563907395</v>
      </c>
      <c r="U214" s="144">
        <f>T214*(1+PARAMETRES!V$14)</f>
        <v>1.1205335186622254</v>
      </c>
      <c r="V214" s="144">
        <f>U214*(1+PARAMETRES!W$14)</f>
        <v>1.1259618270738525</v>
      </c>
      <c r="W214" s="144">
        <f>V214*(1+PARAMETRES!X$14)</f>
        <v>1.1314215663489993</v>
      </c>
      <c r="X214" s="144">
        <f>W214*(1+PARAMETRES!Y$14)</f>
        <v>1.1374715517968235</v>
      </c>
      <c r="Y214" s="144">
        <f>X214*(1+PARAMETRES!Z$14)</f>
        <v>1.1440050600284486</v>
      </c>
      <c r="Z214" s="144">
        <f>Y214*(1+PARAMETRES!AA$14)</f>
        <v>1.1503449022828092</v>
      </c>
      <c r="AA214" s="144">
        <f>Z214*(1+PARAMETRES!AB$14)</f>
        <v>1.1615449613124049</v>
      </c>
      <c r="AB214" s="144">
        <f>AA214*(1+PARAMETRES!AC$14)</f>
        <v>1.1733218767576141</v>
      </c>
      <c r="AC214" s="144">
        <f>AB214*(1+PARAMETRES!AD$14)</f>
        <v>1.1858127871691788</v>
      </c>
      <c r="AD214" s="144">
        <f>AC214*(1+PARAMETRES!AE$14)</f>
        <v>1.1979769764084176</v>
      </c>
      <c r="AE214" s="144">
        <f>AD214*(1+PARAMETRES!AF$14)</f>
        <v>1.2098064717061463</v>
      </c>
      <c r="AF214" s="144">
        <f>AE214*(1+PARAMETRES!AG$14)</f>
        <v>1.2218952522156312</v>
      </c>
      <c r="AG214" s="144">
        <f>AF214*(1+PARAMETRES!AH$14)</f>
        <v>1.2337603780337343</v>
      </c>
      <c r="AH214" s="144">
        <f>AG214*(1+PARAMETRES!AI$14)</f>
        <v>1.2447727978515035</v>
      </c>
      <c r="AI214" s="144">
        <f>AH214*(1+PARAMETRES!AJ$14)</f>
        <v>1.2553971014988861</v>
      </c>
      <c r="AJ214" s="144">
        <f>AI214*(1+PARAMETRES!AK$14)</f>
        <v>1.2658648484125963</v>
      </c>
      <c r="AK214" s="144">
        <f>AJ214*(1+PARAMETRES!AL$14)</f>
        <v>1.27641470310383</v>
      </c>
      <c r="AL214" s="144">
        <f>AK214*(1+PARAMETRES!AM$14)</f>
        <v>1.2872929246515474</v>
      </c>
      <c r="AM214" s="144">
        <f>AL214*(1+PARAMETRES!AN$14)</f>
        <v>1.2981111127642155</v>
      </c>
      <c r="AN214" s="144">
        <f>AM214*(1+PARAMETRES!AO$14)</f>
        <v>1.3080809741787851</v>
      </c>
      <c r="AO214" s="144">
        <f>AN214*(1+PARAMETRES!AP$14)</f>
        <v>1.31835432234391</v>
      </c>
      <c r="AP214" s="144">
        <f>AO214*(1+PARAMETRES!AQ$14)</f>
        <v>1.3290685467865269</v>
      </c>
      <c r="AQ214" s="144">
        <f>AP214*(1+PARAMETRES!AR$14)</f>
        <v>1.3404987945942282</v>
      </c>
      <c r="AR214" s="144">
        <f>AQ214*(1+PARAMETRES!AS$14)</f>
        <v>1.3515915791837056</v>
      </c>
      <c r="AS214" s="144">
        <f>AR214*(1+PARAMETRES!AT$14)</f>
        <v>1.3630151901258127</v>
      </c>
      <c r="AT214" s="144">
        <f>AS214*(1+PARAMETRES!AU$14)</f>
        <v>1.3751877032125626</v>
      </c>
      <c r="AU214" s="144">
        <f>AT214*(1+PARAMETRES!AV$14)</f>
        <v>1.3878512163498458</v>
      </c>
      <c r="AV214" s="144">
        <f>AU214*(1+PARAMETRES!AW$14)</f>
        <v>1.4013058966802685</v>
      </c>
      <c r="AW214" s="144">
        <f>AV214*(1+PARAMETRES!AX$14)</f>
        <v>1.4154236484699214</v>
      </c>
      <c r="AX214" s="144">
        <f>AW214*(1+PARAMETRES!AY$14)</f>
        <v>1.4292178107354423</v>
      </c>
      <c r="AY214" s="144">
        <f>AX214*(1+PARAMETRES!AZ$14)</f>
        <v>1.4436623703109992</v>
      </c>
      <c r="AZ214" s="144">
        <f>AY214*(1+PARAMETRES!BA$14)</f>
        <v>1.458466705842062</v>
      </c>
      <c r="BA214" s="144">
        <f>AZ214*(1+PARAMETRES!BB$14)</f>
        <v>1.473763606049755</v>
      </c>
      <c r="BB214" s="144">
        <f>BA214*(1+PARAMETRES!BC$14)</f>
        <v>1.4891009578642793</v>
      </c>
      <c r="BC214" s="144">
        <f>BB214*(1+PARAMETRES!BD$14)</f>
        <v>1.5043051630657747</v>
      </c>
      <c r="BD214" s="144">
        <f>BC214*(1+PARAMETRES!BE$14)</f>
        <v>1.5197994387004652</v>
      </c>
      <c r="BE214" s="144">
        <f>BD214*(1+PARAMETRES!BF$14)</f>
        <v>1.5355699165976626</v>
      </c>
      <c r="BF214" s="144">
        <f>BE214*(1+PARAMETRES!BG$14)</f>
        <v>1.5511424360125601</v>
      </c>
      <c r="BG214" s="144">
        <f>BF214*(1+PARAMETRES!BH$14)</f>
        <v>1.5661824657019079</v>
      </c>
      <c r="BH214" s="144">
        <f>BG214*(1+PARAMETRES!BI$14)</f>
        <v>1.5805015158008793</v>
      </c>
      <c r="BI214" s="144">
        <f>BH214*(1+PARAMETRES!BJ$14)</f>
        <v>1.5950173444368145</v>
      </c>
      <c r="BJ214" s="144">
        <f>BI214*(1+PARAMETRES!BK$14)</f>
        <v>1.6094104514096677</v>
      </c>
      <c r="BK214" s="144">
        <f>BJ214*(1+PARAMETRES!BL$14)</f>
        <v>1.6236764285404417</v>
      </c>
      <c r="BL214" s="145">
        <f>BK214*(1+PARAMETRES!BM$14)</f>
        <v>1.6373297758966652</v>
      </c>
      <c r="BM214" s="140"/>
      <c r="BN214" s="140"/>
      <c r="BO214" s="140"/>
      <c r="BP214" s="140"/>
      <c r="BQ214" s="140"/>
    </row>
    <row r="215" spans="3:69" x14ac:dyDescent="0.25">
      <c r="C215" s="129" t="s">
        <v>153</v>
      </c>
      <c r="D215" s="76">
        <f>0.91*Transf2010</f>
        <v>0.95265503598546186</v>
      </c>
      <c r="E215" s="144">
        <f>D215*(1+PARAMETRES!F$14)</f>
        <v>0.96873905155230089</v>
      </c>
      <c r="F215" s="144">
        <f>E215*(1+PARAMETRES!G$14)</f>
        <v>0.96718748507742802</v>
      </c>
      <c r="G215" s="144">
        <f>F215*(1+PARAMETRES!H$14)</f>
        <v>0.9679617343281951</v>
      </c>
      <c r="H215" s="144">
        <f>G215*(1+PARAMETRES!I$14)</f>
        <v>0.97208985757281252</v>
      </c>
      <c r="I215" s="144">
        <f>H215*(1+PARAMETRES!J$14)</f>
        <v>0.97859337770297705</v>
      </c>
      <c r="J215" s="144">
        <f>I215*(1+PARAMETRES!K$14)</f>
        <v>0.98663717361945702</v>
      </c>
      <c r="K215" s="144">
        <f>J215*(1+PARAMETRES!L$14)</f>
        <v>1.0066478676638988</v>
      </c>
      <c r="L215" s="144">
        <f>K215*(1+PARAMETRES!M$14)</f>
        <v>1.0220909454283771</v>
      </c>
      <c r="M215" s="144">
        <f>L215*(1+PARAMETRES!N$14)</f>
        <v>1.0385722255602534</v>
      </c>
      <c r="N215" s="144">
        <f>M215*(1+PARAMETRES!O$14)</f>
        <v>0.95568622598238329</v>
      </c>
      <c r="O215" s="144">
        <f>N215*(1+PARAMETRES!P$14)</f>
        <v>1.0190140320515853</v>
      </c>
      <c r="P215" s="144">
        <f>O215*(1+PARAMETRES!Q$14)</f>
        <v>1.0431230815805801</v>
      </c>
      <c r="Q215" s="144">
        <f>P215*(1+PARAMETRES!R$14)</f>
        <v>1.0554756176039952</v>
      </c>
      <c r="R215" s="144">
        <f>Q215*(1+PARAMETRES!S$14)</f>
        <v>1.069949032717149</v>
      </c>
      <c r="S215" s="144">
        <f>R215*(1+PARAMETRES!T$14)</f>
        <v>1.086055393617825</v>
      </c>
      <c r="T215" s="144">
        <f>S215*(1+PARAMETRES!U$14)</f>
        <v>1.1025506563907395</v>
      </c>
      <c r="U215" s="144">
        <f>T215*(1+PARAMETRES!V$14)</f>
        <v>1.1205335186622254</v>
      </c>
      <c r="V215" s="144">
        <f>U215*(1+PARAMETRES!W$14)</f>
        <v>1.1259618270738525</v>
      </c>
      <c r="W215" s="144">
        <f>V215*(1+PARAMETRES!X$14)</f>
        <v>1.1314215663489993</v>
      </c>
      <c r="X215" s="144">
        <f>W215*(1+PARAMETRES!Y$14)</f>
        <v>1.1374715517968235</v>
      </c>
      <c r="Y215" s="144">
        <f>X215*(1+PARAMETRES!Z$14)</f>
        <v>1.1440050600284486</v>
      </c>
      <c r="Z215" s="144">
        <f>Y215*(1+PARAMETRES!AA$14)</f>
        <v>1.1503449022828092</v>
      </c>
      <c r="AA215" s="144">
        <f>Z215*(1+PARAMETRES!AB$14)</f>
        <v>1.1615449613124049</v>
      </c>
      <c r="AB215" s="144">
        <f>AA215*(1+PARAMETRES!AC$14)</f>
        <v>1.1733218767576141</v>
      </c>
      <c r="AC215" s="144">
        <f>AB215*(1+PARAMETRES!AD$14)</f>
        <v>1.1858127871691788</v>
      </c>
      <c r="AD215" s="144">
        <f>AC215*(1+PARAMETRES!AE$14)</f>
        <v>1.1979769764084176</v>
      </c>
      <c r="AE215" s="144">
        <f>AD215*(1+PARAMETRES!AF$14)</f>
        <v>1.2098064717061463</v>
      </c>
      <c r="AF215" s="144">
        <f>AE215*(1+PARAMETRES!AG$14)</f>
        <v>1.2218952522156312</v>
      </c>
      <c r="AG215" s="144">
        <f>AF215*(1+PARAMETRES!AH$14)</f>
        <v>1.2337603780337343</v>
      </c>
      <c r="AH215" s="144">
        <f>AG215*(1+PARAMETRES!AI$14)</f>
        <v>1.2447727978515035</v>
      </c>
      <c r="AI215" s="144">
        <f>AH215*(1+PARAMETRES!AJ$14)</f>
        <v>1.2553971014988861</v>
      </c>
      <c r="AJ215" s="144">
        <f>AI215*(1+PARAMETRES!AK$14)</f>
        <v>1.2658648484125963</v>
      </c>
      <c r="AK215" s="144">
        <f>AJ215*(1+PARAMETRES!AL$14)</f>
        <v>1.27641470310383</v>
      </c>
      <c r="AL215" s="144">
        <f>AK215*(1+PARAMETRES!AM$14)</f>
        <v>1.2872929246515474</v>
      </c>
      <c r="AM215" s="144">
        <f>AL215*(1+PARAMETRES!AN$14)</f>
        <v>1.2981111127642155</v>
      </c>
      <c r="AN215" s="144">
        <f>AM215*(1+PARAMETRES!AO$14)</f>
        <v>1.3080809741787851</v>
      </c>
      <c r="AO215" s="144">
        <f>AN215*(1+PARAMETRES!AP$14)</f>
        <v>1.31835432234391</v>
      </c>
      <c r="AP215" s="144">
        <f>AO215*(1+PARAMETRES!AQ$14)</f>
        <v>1.3290685467865269</v>
      </c>
      <c r="AQ215" s="144">
        <f>AP215*(1+PARAMETRES!AR$14)</f>
        <v>1.3404987945942282</v>
      </c>
      <c r="AR215" s="144">
        <f>AQ215*(1+PARAMETRES!AS$14)</f>
        <v>1.3515915791837056</v>
      </c>
      <c r="AS215" s="144">
        <f>AR215*(1+PARAMETRES!AT$14)</f>
        <v>1.3630151901258127</v>
      </c>
      <c r="AT215" s="144">
        <f>AS215*(1+PARAMETRES!AU$14)</f>
        <v>1.3751877032125626</v>
      </c>
      <c r="AU215" s="144">
        <f>AT215*(1+PARAMETRES!AV$14)</f>
        <v>1.3878512163498458</v>
      </c>
      <c r="AV215" s="144">
        <f>AU215*(1+PARAMETRES!AW$14)</f>
        <v>1.4013058966802685</v>
      </c>
      <c r="AW215" s="144">
        <f>AV215*(1+PARAMETRES!AX$14)</f>
        <v>1.4154236484699214</v>
      </c>
      <c r="AX215" s="144">
        <f>AW215*(1+PARAMETRES!AY$14)</f>
        <v>1.4292178107354423</v>
      </c>
      <c r="AY215" s="144">
        <f>AX215*(1+PARAMETRES!AZ$14)</f>
        <v>1.4436623703109992</v>
      </c>
      <c r="AZ215" s="144">
        <f>AY215*(1+PARAMETRES!BA$14)</f>
        <v>1.458466705842062</v>
      </c>
      <c r="BA215" s="144">
        <f>AZ215*(1+PARAMETRES!BB$14)</f>
        <v>1.473763606049755</v>
      </c>
      <c r="BB215" s="144">
        <f>BA215*(1+PARAMETRES!BC$14)</f>
        <v>1.4891009578642793</v>
      </c>
      <c r="BC215" s="144">
        <f>BB215*(1+PARAMETRES!BD$14)</f>
        <v>1.5043051630657747</v>
      </c>
      <c r="BD215" s="144">
        <f>BC215*(1+PARAMETRES!BE$14)</f>
        <v>1.5197994387004652</v>
      </c>
      <c r="BE215" s="144">
        <f>BD215*(1+PARAMETRES!BF$14)</f>
        <v>1.5355699165976626</v>
      </c>
      <c r="BF215" s="144">
        <f>BE215*(1+PARAMETRES!BG$14)</f>
        <v>1.5511424360125601</v>
      </c>
      <c r="BG215" s="144">
        <f>BF215*(1+PARAMETRES!BH$14)</f>
        <v>1.5661824657019079</v>
      </c>
      <c r="BH215" s="144">
        <f>BG215*(1+PARAMETRES!BI$14)</f>
        <v>1.5805015158008793</v>
      </c>
      <c r="BI215" s="144">
        <f>BH215*(1+PARAMETRES!BJ$14)</f>
        <v>1.5950173444368145</v>
      </c>
      <c r="BJ215" s="144">
        <f>BI215*(1+PARAMETRES!BK$14)</f>
        <v>1.6094104514096677</v>
      </c>
      <c r="BK215" s="144">
        <f>BJ215*(1+PARAMETRES!BL$14)</f>
        <v>1.6236764285404417</v>
      </c>
      <c r="BL215" s="145">
        <f>BK215*(1+PARAMETRES!BM$14)</f>
        <v>1.6373297758966652</v>
      </c>
      <c r="BM215" s="140"/>
      <c r="BN215" s="140"/>
      <c r="BO215" s="140"/>
      <c r="BP215" s="140"/>
      <c r="BQ215" s="140"/>
    </row>
    <row r="216" spans="3:69" x14ac:dyDescent="0.25">
      <c r="C216" s="129" t="s">
        <v>154</v>
      </c>
      <c r="D216" s="76">
        <f>1.23*Transf2010</f>
        <v>1.2876546090792507</v>
      </c>
      <c r="E216" s="144">
        <f>D216*(1+PARAMETRES!F$14)</f>
        <v>1.3093945422080551</v>
      </c>
      <c r="F216" s="144">
        <f>E216*(1+PARAMETRES!G$14)</f>
        <v>1.3072973699398203</v>
      </c>
      <c r="G216" s="144">
        <f>F216*(1+PARAMETRES!H$14)</f>
        <v>1.3083438826633844</v>
      </c>
      <c r="H216" s="144">
        <f>G216*(1+PARAMETRES!I$14)</f>
        <v>1.3139236536423728</v>
      </c>
      <c r="I216" s="144">
        <f>H216*(1+PARAMETRES!J$14)</f>
        <v>1.3227141259062216</v>
      </c>
      <c r="J216" s="144">
        <f>I216*(1+PARAMETRES!K$14)</f>
        <v>1.3335865093977275</v>
      </c>
      <c r="K216" s="144">
        <f>J216*(1+PARAMETRES!L$14)</f>
        <v>1.3606339310182369</v>
      </c>
      <c r="L216" s="144">
        <f>K216*(1+PARAMETRES!M$14)</f>
        <v>1.3815075416229714</v>
      </c>
      <c r="M216" s="144">
        <f>L216*(1+PARAMETRES!N$14)</f>
        <v>1.4037844367462768</v>
      </c>
      <c r="N216" s="144">
        <f>M216*(1+PARAMETRES!O$14)</f>
        <v>1.2917517120421227</v>
      </c>
      <c r="O216" s="144">
        <f>N216*(1+PARAMETRES!P$14)</f>
        <v>1.3773486367290659</v>
      </c>
      <c r="P216" s="144">
        <f>O216*(1+PARAMETRES!Q$14)</f>
        <v>1.4099355937847404</v>
      </c>
      <c r="Q216" s="144">
        <f>P216*(1+PARAMETRES!R$14)</f>
        <v>1.4266318787394665</v>
      </c>
      <c r="R216" s="144">
        <f>Q216*(1+PARAMETRES!S$14)</f>
        <v>1.4461948464198831</v>
      </c>
      <c r="S216" s="144">
        <f>R216*(1+PARAMETRES!T$14)</f>
        <v>1.4679649825823353</v>
      </c>
      <c r="T216" s="144">
        <f>S216*(1+PARAMETRES!U$14)</f>
        <v>1.4902607773193517</v>
      </c>
      <c r="U216" s="144">
        <f>T216*(1+PARAMETRES!V$14)</f>
        <v>1.5145672834665249</v>
      </c>
      <c r="V216" s="144">
        <f>U216*(1+PARAMETRES!W$14)</f>
        <v>1.5219044475833394</v>
      </c>
      <c r="W216" s="144">
        <f>V216*(1+PARAMETRES!X$14)</f>
        <v>1.5292840951750213</v>
      </c>
      <c r="X216" s="144">
        <f>W216*(1+PARAMETRES!Y$14)</f>
        <v>1.5374615480330693</v>
      </c>
      <c r="Y216" s="144">
        <f>X216*(1+PARAMETRES!Z$14)</f>
        <v>1.5462925536648262</v>
      </c>
      <c r="Z216" s="144">
        <f>Y216*(1+PARAMETRES!AA$14)</f>
        <v>1.5548617909976432</v>
      </c>
      <c r="AA216" s="144">
        <f>Z216*(1+PARAMETRES!AB$14)</f>
        <v>1.5700003323233607</v>
      </c>
      <c r="AB216" s="144">
        <f>AA216*(1+PARAMETRES!AC$14)</f>
        <v>1.5859185806723799</v>
      </c>
      <c r="AC216" s="144">
        <f>AB216*(1+PARAMETRES!AD$14)</f>
        <v>1.6028018991407587</v>
      </c>
      <c r="AD216" s="144">
        <f>AC216*(1+PARAMETRES!AE$14)</f>
        <v>1.6192436054751143</v>
      </c>
      <c r="AE216" s="144">
        <f>AD216*(1+PARAMETRES!AF$14)</f>
        <v>1.635232923295121</v>
      </c>
      <c r="AF216" s="144">
        <f>AE216*(1+PARAMETRES!AG$14)</f>
        <v>1.6515727035442052</v>
      </c>
      <c r="AG216" s="144">
        <f>AF216*(1+PARAMETRES!AH$14)</f>
        <v>1.6676101812983444</v>
      </c>
      <c r="AH216" s="144">
        <f>AG216*(1+PARAMETRES!AI$14)</f>
        <v>1.6824951003926918</v>
      </c>
      <c r="AI216" s="144">
        <f>AH216*(1+PARAMETRES!AJ$14)</f>
        <v>1.6968554229050881</v>
      </c>
      <c r="AJ216" s="144">
        <f>AI216*(1+PARAMETRES!AK$14)</f>
        <v>1.7110041357664767</v>
      </c>
      <c r="AK216" s="144">
        <f>AJ216*(1+PARAMETRES!AL$14)</f>
        <v>1.7252638294700124</v>
      </c>
      <c r="AL216" s="144">
        <f>AK216*(1+PARAMETRES!AM$14)</f>
        <v>1.7399673596938503</v>
      </c>
      <c r="AM216" s="144">
        <f>AL216*(1+PARAMETRES!AN$14)</f>
        <v>1.7545897458241599</v>
      </c>
      <c r="AN216" s="144">
        <f>AM216*(1+PARAMETRES!AO$14)</f>
        <v>1.7680654925713253</v>
      </c>
      <c r="AO216" s="144">
        <f>AN216*(1+PARAMETRES!AP$14)</f>
        <v>1.781951446684626</v>
      </c>
      <c r="AP216" s="144">
        <f>AO216*(1+PARAMETRES!AQ$14)</f>
        <v>1.7964333104916794</v>
      </c>
      <c r="AQ216" s="144">
        <f>AP216*(1+PARAMETRES!AR$14)</f>
        <v>1.8118829860998911</v>
      </c>
      <c r="AR216" s="144">
        <f>AQ216*(1+PARAMETRES!AS$14)</f>
        <v>1.8268765301054484</v>
      </c>
      <c r="AS216" s="144">
        <f>AR216*(1+PARAMETRES!AT$14)</f>
        <v>1.8423172350052195</v>
      </c>
      <c r="AT216" s="144">
        <f>AS216*(1+PARAMETRES!AU$14)</f>
        <v>1.8587701922543427</v>
      </c>
      <c r="AU216" s="144">
        <f>AT216*(1+PARAMETRES!AV$14)</f>
        <v>1.8758868089124285</v>
      </c>
      <c r="AV216" s="144">
        <f>AU216*(1+PARAMETRES!AW$14)</f>
        <v>1.894072805403</v>
      </c>
      <c r="AW216" s="144">
        <f>AV216*(1+PARAMETRES!AX$14)</f>
        <v>1.9131550413384648</v>
      </c>
      <c r="AX216" s="144">
        <f>AW216*(1+PARAMETRES!AY$14)</f>
        <v>1.9317998980270261</v>
      </c>
      <c r="AY216" s="144">
        <f>AX216*(1+PARAMETRES!AZ$14)</f>
        <v>1.951323863167614</v>
      </c>
      <c r="AZ216" s="144">
        <f>AY216*(1+PARAMETRES!BA$14)</f>
        <v>1.9713341188854241</v>
      </c>
      <c r="BA216" s="144">
        <f>AZ216*(1+PARAMETRES!BB$14)</f>
        <v>1.9920101488364816</v>
      </c>
      <c r="BB216" s="144">
        <f>BA216*(1+PARAMETRES!BC$14)</f>
        <v>2.0127408551352346</v>
      </c>
      <c r="BC216" s="144">
        <f>BB216*(1+PARAMETRES!BD$14)</f>
        <v>2.0332915940339591</v>
      </c>
      <c r="BD216" s="144">
        <f>BC216*(1+PARAMETRES!BE$14)</f>
        <v>2.0542344061555737</v>
      </c>
      <c r="BE216" s="144">
        <f>BD216*(1+PARAMETRES!BF$14)</f>
        <v>2.0755505466100272</v>
      </c>
      <c r="BF216" s="144">
        <f>BE216*(1+PARAMETRES!BG$14)</f>
        <v>2.0965991168081852</v>
      </c>
      <c r="BG216" s="144">
        <f>BF216*(1+PARAMETRES!BH$14)</f>
        <v>2.1169279481465342</v>
      </c>
      <c r="BH216" s="144">
        <f>BG216*(1+PARAMETRES!BI$14)</f>
        <v>2.1362822686099792</v>
      </c>
      <c r="BI216" s="144">
        <f>BH216*(1+PARAMETRES!BJ$14)</f>
        <v>2.1559025644585512</v>
      </c>
      <c r="BJ216" s="144">
        <f>BI216*(1+PARAMETRES!BK$14)</f>
        <v>2.1753569837735065</v>
      </c>
      <c r="BK216" s="144">
        <f>BJ216*(1+PARAMETRES!BL$14)</f>
        <v>2.1946395682469704</v>
      </c>
      <c r="BL216" s="145">
        <f>BK216*(1+PARAMETRES!BM$14)</f>
        <v>2.2130940926954921</v>
      </c>
      <c r="BM216" s="140"/>
      <c r="BN216" s="140"/>
      <c r="BO216" s="140"/>
      <c r="BP216" s="140"/>
      <c r="BQ216" s="140"/>
    </row>
    <row r="217" spans="3:69" ht="16.5" thickBot="1" x14ac:dyDescent="0.3">
      <c r="C217" s="129" t="s">
        <v>192</v>
      </c>
      <c r="D217" s="76">
        <f>1.11*Transf2010</f>
        <v>1.16202976916908</v>
      </c>
      <c r="E217" s="144">
        <f>D217*(1+PARAMETRES!F$14)</f>
        <v>1.1816487332121475</v>
      </c>
      <c r="F217" s="144">
        <f>E217*(1+PARAMETRES!G$14)</f>
        <v>1.1797561631164235</v>
      </c>
      <c r="G217" s="144">
        <f>F217*(1+PARAMETRES!H$14)</f>
        <v>1.1807005770376888</v>
      </c>
      <c r="H217" s="144">
        <f>G217*(1+PARAMETRES!I$14)</f>
        <v>1.1857359801162881</v>
      </c>
      <c r="I217" s="144">
        <f>H217*(1+PARAMETRES!J$14)</f>
        <v>1.1936688453300053</v>
      </c>
      <c r="J217" s="144">
        <f>I217*(1+PARAMETRES!K$14)</f>
        <v>1.2034805084808764</v>
      </c>
      <c r="K217" s="144">
        <f>J217*(1+PARAMETRES!L$14)</f>
        <v>1.2278891572603605</v>
      </c>
      <c r="L217" s="144">
        <f>K217*(1+PARAMETRES!M$14)</f>
        <v>1.246726318049999</v>
      </c>
      <c r="M217" s="144">
        <f>L217*(1+PARAMETRES!N$14)</f>
        <v>1.2668298575515187</v>
      </c>
      <c r="N217" s="144">
        <f>M217*(1+PARAMETRES!O$14)</f>
        <v>1.165727154769721</v>
      </c>
      <c r="O217" s="144">
        <f>N217*(1+PARAMETRES!P$14)</f>
        <v>1.2429731599750113</v>
      </c>
      <c r="P217" s="144">
        <f>O217*(1+PARAMETRES!Q$14)</f>
        <v>1.2723809017081811</v>
      </c>
      <c r="Q217" s="144">
        <f>P217*(1+PARAMETRES!R$14)</f>
        <v>1.2874482808136656</v>
      </c>
      <c r="R217" s="144">
        <f>Q217*(1+PARAMETRES!S$14)</f>
        <v>1.3051026662813585</v>
      </c>
      <c r="S217" s="144">
        <f>R217*(1+PARAMETRES!T$14)</f>
        <v>1.3247488867206447</v>
      </c>
      <c r="T217" s="144">
        <f>S217*(1+PARAMETRES!U$14)</f>
        <v>1.3448694819711229</v>
      </c>
      <c r="U217" s="144">
        <f>T217*(1+PARAMETRES!V$14)</f>
        <v>1.3668046216649132</v>
      </c>
      <c r="V217" s="144">
        <f>U217*(1+PARAMETRES!W$14)</f>
        <v>1.3734259648922824</v>
      </c>
      <c r="W217" s="144">
        <f>V217*(1+PARAMETRES!X$14)</f>
        <v>1.3800856468652636</v>
      </c>
      <c r="X217" s="144">
        <f>W217*(1+PARAMETRES!Y$14)</f>
        <v>1.3874652994444776</v>
      </c>
      <c r="Y217" s="144">
        <f>X217*(1+PARAMETRES!Z$14)</f>
        <v>1.3954347435511851</v>
      </c>
      <c r="Z217" s="144">
        <f>Y217*(1+PARAMETRES!AA$14)</f>
        <v>1.403167957729581</v>
      </c>
      <c r="AA217" s="144">
        <f>Z217*(1+PARAMETRES!AB$14)</f>
        <v>1.4168295681942529</v>
      </c>
      <c r="AB217" s="144">
        <f>AA217*(1+PARAMETRES!AC$14)</f>
        <v>1.4311948167043433</v>
      </c>
      <c r="AC217" s="144">
        <f>AB217*(1+PARAMETRES!AD$14)</f>
        <v>1.446430982151417</v>
      </c>
      <c r="AD217" s="144">
        <f>AC217*(1+PARAMETRES!AE$14)</f>
        <v>1.4612686195751037</v>
      </c>
      <c r="AE217" s="144">
        <f>AD217*(1+PARAMETRES!AF$14)</f>
        <v>1.4756980039492562</v>
      </c>
      <c r="AF217" s="144">
        <f>AE217*(1+PARAMETRES!AG$14)</f>
        <v>1.4904436592959907</v>
      </c>
      <c r="AG217" s="144">
        <f>AF217*(1+PARAMETRES!AH$14)</f>
        <v>1.5049165050741162</v>
      </c>
      <c r="AH217" s="144">
        <f>AG217*(1+PARAMETRES!AI$14)</f>
        <v>1.5183492369397469</v>
      </c>
      <c r="AI217" s="144">
        <f>AH217*(1+PARAMETRES!AJ$14)</f>
        <v>1.531308552377763</v>
      </c>
      <c r="AJ217" s="144">
        <f>AI217*(1+PARAMETRES!AK$14)</f>
        <v>1.5440769030087722</v>
      </c>
      <c r="AK217" s="144">
        <f>AJ217*(1+PARAMETRES!AL$14)</f>
        <v>1.5569454070826947</v>
      </c>
      <c r="AL217" s="144">
        <f>AK217*(1+PARAMETRES!AM$14)</f>
        <v>1.5702144465529873</v>
      </c>
      <c r="AM217" s="144">
        <f>AL217*(1+PARAMETRES!AN$14)</f>
        <v>1.5834102584266814</v>
      </c>
      <c r="AN217" s="144">
        <f>AM217*(1+PARAMETRES!AO$14)</f>
        <v>1.5955712981741232</v>
      </c>
      <c r="AO217" s="144">
        <f>AN217*(1+PARAMETRES!AP$14)</f>
        <v>1.6081025250568579</v>
      </c>
      <c r="AP217" s="144">
        <f>AO217*(1+PARAMETRES!AQ$14)</f>
        <v>1.6211715241022477</v>
      </c>
      <c r="AQ217" s="144">
        <f>AP217*(1+PARAMETRES!AR$14)</f>
        <v>1.635113914285268</v>
      </c>
      <c r="AR217" s="144">
        <f>AQ217*(1+PARAMETRES!AS$14)</f>
        <v>1.6486446735097953</v>
      </c>
      <c r="AS217" s="144">
        <f>AR217*(1+PARAMETRES!AT$14)</f>
        <v>1.6625789681754424</v>
      </c>
      <c r="AT217" s="144">
        <f>AS217*(1+PARAMETRES!AU$14)</f>
        <v>1.6774267588636755</v>
      </c>
      <c r="AU217" s="144">
        <f>AT217*(1+PARAMETRES!AV$14)</f>
        <v>1.6928734617014605</v>
      </c>
      <c r="AV217" s="144">
        <f>AU217*(1+PARAMETRES!AW$14)</f>
        <v>1.7092852146319761</v>
      </c>
      <c r="AW217" s="144">
        <f>AV217*(1+PARAMETRES!AX$14)</f>
        <v>1.7265057690127614</v>
      </c>
      <c r="AX217" s="144">
        <f>AW217*(1+PARAMETRES!AY$14)</f>
        <v>1.7433316152926825</v>
      </c>
      <c r="AY217" s="144">
        <f>AX217*(1+PARAMETRES!AZ$14)</f>
        <v>1.7609508033463837</v>
      </c>
      <c r="AZ217" s="144">
        <f>AY217*(1+PARAMETRES!BA$14)</f>
        <v>1.7790088389941634</v>
      </c>
      <c r="BA217" s="144">
        <f>AZ217*(1+PARAMETRES!BB$14)</f>
        <v>1.7976676952914592</v>
      </c>
      <c r="BB217" s="144">
        <f>BA217*(1+PARAMETRES!BC$14)</f>
        <v>1.8163758936586263</v>
      </c>
      <c r="BC217" s="144">
        <f>BB217*(1+PARAMETRES!BD$14)</f>
        <v>1.8349216824208898</v>
      </c>
      <c r="BD217" s="144">
        <f>BC217*(1+PARAMETRES!BE$14)</f>
        <v>1.8538212933599079</v>
      </c>
      <c r="BE217" s="144">
        <f>BD217*(1+PARAMETRES!BF$14)</f>
        <v>1.8730578103553903</v>
      </c>
      <c r="BF217" s="144">
        <f>BE217*(1+PARAMETRES!BG$14)</f>
        <v>1.8920528615098255</v>
      </c>
      <c r="BG217" s="144">
        <f>BF217*(1+PARAMETRES!BH$14)</f>
        <v>1.9103983922297991</v>
      </c>
      <c r="BH217" s="144">
        <f>BG217*(1+PARAMETRES!BI$14)</f>
        <v>1.9278644863065666</v>
      </c>
      <c r="BI217" s="144">
        <f>BH217*(1+PARAMETRES!BJ$14)</f>
        <v>1.9455706069503997</v>
      </c>
      <c r="BJ217" s="144">
        <f>BI217*(1+PARAMETRES!BK$14)</f>
        <v>1.9631270341370666</v>
      </c>
      <c r="BK217" s="144">
        <f>BJ217*(1+PARAMETRES!BL$14)</f>
        <v>1.9805283908570217</v>
      </c>
      <c r="BL217" s="145">
        <f>BK217*(1+PARAMETRES!BM$14)</f>
        <v>1.9971824738959316</v>
      </c>
      <c r="BM217" s="140"/>
      <c r="BN217" s="140"/>
      <c r="BO217" s="140"/>
      <c r="BP217" s="140"/>
      <c r="BQ217" s="140"/>
    </row>
    <row r="218" spans="3:69" s="41" customFormat="1" ht="24.95" customHeight="1" thickBot="1" x14ac:dyDescent="0.3">
      <c r="C218" s="569" t="s">
        <v>52</v>
      </c>
      <c r="D218" s="570"/>
      <c r="E218" s="570"/>
      <c r="F218" s="570"/>
      <c r="G218" s="570"/>
      <c r="H218" s="571"/>
      <c r="I218" s="78"/>
      <c r="J218" s="79"/>
      <c r="K218" s="75"/>
      <c r="L218" s="75"/>
      <c r="M218" s="75"/>
      <c r="N218" s="75"/>
      <c r="O218" s="75"/>
      <c r="P218" s="75"/>
      <c r="Q218" s="75"/>
      <c r="R218" s="75"/>
      <c r="S218" s="75"/>
      <c r="T218" s="75"/>
      <c r="U218" s="75"/>
      <c r="V218" s="75"/>
      <c r="W218" s="75"/>
      <c r="X218" s="75"/>
      <c r="Y218" s="75"/>
      <c r="Z218" s="75"/>
      <c r="AA218" s="75"/>
      <c r="AB218" s="75"/>
      <c r="AC218" s="75"/>
      <c r="AD218" s="75"/>
      <c r="AE218" s="75"/>
      <c r="AF218" s="75"/>
      <c r="AG218" s="75"/>
      <c r="AH218" s="75"/>
      <c r="AI218" s="75"/>
      <c r="AJ218" s="75"/>
      <c r="AK218" s="75"/>
      <c r="AL218" s="75"/>
      <c r="AM218" s="75"/>
      <c r="AN218" s="75"/>
      <c r="AO218" s="75"/>
      <c r="AP218" s="75"/>
      <c r="AQ218" s="75"/>
      <c r="AR218" s="75"/>
      <c r="AS218" s="75"/>
      <c r="AT218" s="75"/>
      <c r="AU218" s="75"/>
      <c r="AV218" s="75"/>
      <c r="AW218" s="75"/>
      <c r="AX218" s="75"/>
      <c r="AY218" s="75"/>
      <c r="AZ218" s="75"/>
      <c r="BA218" s="75"/>
      <c r="BB218" s="75"/>
      <c r="BC218" s="75"/>
      <c r="BD218" s="75"/>
      <c r="BE218" s="75"/>
      <c r="BF218" s="75"/>
      <c r="BG218" s="75"/>
      <c r="BH218" s="75"/>
      <c r="BI218" s="75"/>
      <c r="BJ218" s="75"/>
      <c r="BK218" s="75"/>
      <c r="BL218" s="162"/>
      <c r="BM218" s="140"/>
      <c r="BN218" s="140"/>
      <c r="BO218" s="140"/>
      <c r="BP218" s="140"/>
      <c r="BQ218" s="140"/>
    </row>
    <row r="219" spans="3:69" ht="16.5" thickBot="1" x14ac:dyDescent="0.3">
      <c r="C219" s="72"/>
      <c r="D219" s="73">
        <v>2010</v>
      </c>
      <c r="E219" s="74">
        <v>2011</v>
      </c>
      <c r="F219" s="6">
        <v>2012</v>
      </c>
      <c r="G219" s="6">
        <v>2013</v>
      </c>
      <c r="H219" s="6">
        <v>2014</v>
      </c>
      <c r="I219" s="6">
        <v>2015</v>
      </c>
      <c r="J219" s="6">
        <v>2016</v>
      </c>
      <c r="K219" s="6">
        <v>2017</v>
      </c>
      <c r="L219" s="6">
        <v>2018</v>
      </c>
      <c r="M219" s="6">
        <v>2019</v>
      </c>
      <c r="N219" s="6">
        <v>2020</v>
      </c>
      <c r="O219" s="6">
        <v>2021</v>
      </c>
      <c r="P219" s="6">
        <v>2022</v>
      </c>
      <c r="Q219" s="6">
        <v>2023</v>
      </c>
      <c r="R219" s="6">
        <v>2024</v>
      </c>
      <c r="S219" s="6">
        <v>2025</v>
      </c>
      <c r="T219" s="6">
        <v>2026</v>
      </c>
      <c r="U219" s="6">
        <v>2027</v>
      </c>
      <c r="V219" s="6">
        <v>2028</v>
      </c>
      <c r="W219" s="6">
        <v>2029</v>
      </c>
      <c r="X219" s="6">
        <v>2030</v>
      </c>
      <c r="Y219" s="6">
        <v>2031</v>
      </c>
      <c r="Z219" s="6">
        <v>2032</v>
      </c>
      <c r="AA219" s="6">
        <v>2033</v>
      </c>
      <c r="AB219" s="6">
        <v>2034</v>
      </c>
      <c r="AC219" s="6">
        <v>2035</v>
      </c>
      <c r="AD219" s="6">
        <v>2036</v>
      </c>
      <c r="AE219" s="6">
        <v>2037</v>
      </c>
      <c r="AF219" s="6">
        <v>2038</v>
      </c>
      <c r="AG219" s="6">
        <v>2039</v>
      </c>
      <c r="AH219" s="6">
        <v>2040</v>
      </c>
      <c r="AI219" s="6">
        <v>2041</v>
      </c>
      <c r="AJ219" s="6">
        <v>2042</v>
      </c>
      <c r="AK219" s="6">
        <v>2043</v>
      </c>
      <c r="AL219" s="6">
        <v>2044</v>
      </c>
      <c r="AM219" s="6">
        <v>2045</v>
      </c>
      <c r="AN219" s="6">
        <v>2046</v>
      </c>
      <c r="AO219" s="6">
        <v>2047</v>
      </c>
      <c r="AP219" s="6">
        <v>2048</v>
      </c>
      <c r="AQ219" s="6">
        <v>2049</v>
      </c>
      <c r="AR219" s="6">
        <v>2050</v>
      </c>
      <c r="AS219" s="6">
        <v>2051</v>
      </c>
      <c r="AT219" s="6">
        <v>2052</v>
      </c>
      <c r="AU219" s="6">
        <v>2053</v>
      </c>
      <c r="AV219" s="6">
        <v>2054</v>
      </c>
      <c r="AW219" s="6">
        <v>2055</v>
      </c>
      <c r="AX219" s="6">
        <v>2056</v>
      </c>
      <c r="AY219" s="6">
        <v>2057</v>
      </c>
      <c r="AZ219" s="6">
        <v>2058</v>
      </c>
      <c r="BA219" s="6">
        <v>2059</v>
      </c>
      <c r="BB219" s="6">
        <v>2060</v>
      </c>
      <c r="BC219" s="6">
        <v>2061</v>
      </c>
      <c r="BD219" s="6">
        <v>2062</v>
      </c>
      <c r="BE219" s="6">
        <v>2063</v>
      </c>
      <c r="BF219" s="6">
        <v>2064</v>
      </c>
      <c r="BG219" s="6">
        <v>2065</v>
      </c>
      <c r="BH219" s="6">
        <v>2066</v>
      </c>
      <c r="BI219" s="6">
        <v>2067</v>
      </c>
      <c r="BJ219" s="6">
        <v>2068</v>
      </c>
      <c r="BK219" s="6">
        <v>2069</v>
      </c>
      <c r="BL219" s="7">
        <v>2070</v>
      </c>
      <c r="BM219" s="140"/>
      <c r="BN219" s="140"/>
      <c r="BO219" s="140"/>
      <c r="BP219" s="140"/>
      <c r="BQ219" s="140"/>
    </row>
    <row r="220" spans="3:69" x14ac:dyDescent="0.25">
      <c r="C220" s="129" t="s">
        <v>148</v>
      </c>
      <c r="D220" s="80"/>
      <c r="E220" s="80"/>
      <c r="F220" s="80"/>
      <c r="G220" s="80"/>
      <c r="H220" s="80"/>
      <c r="I220" s="80"/>
      <c r="J220" s="80"/>
      <c r="K220" s="80"/>
      <c r="L220" s="80"/>
      <c r="M220" s="80"/>
      <c r="N220" s="80"/>
      <c r="O220" s="80"/>
      <c r="P220" s="80"/>
      <c r="Q220" s="80"/>
      <c r="R220" s="80"/>
      <c r="S220" s="80"/>
      <c r="T220" s="80"/>
      <c r="U220" s="80"/>
      <c r="V220" s="80"/>
      <c r="W220" s="80"/>
      <c r="X220" s="80"/>
      <c r="Y220" s="80"/>
      <c r="Z220" s="80"/>
      <c r="AA220" s="80"/>
      <c r="AB220" s="80"/>
      <c r="AC220" s="80"/>
      <c r="AD220" s="80"/>
      <c r="AE220" s="80"/>
      <c r="AF220" s="80"/>
      <c r="AG220" s="80"/>
      <c r="AH220" s="80"/>
      <c r="AI220" s="80"/>
      <c r="AJ220" s="80"/>
      <c r="AK220" s="80"/>
      <c r="AL220" s="80"/>
      <c r="AM220" s="80"/>
      <c r="AN220" s="80"/>
      <c r="AO220" s="80"/>
      <c r="AP220" s="80"/>
      <c r="AQ220" s="80"/>
      <c r="AR220" s="80"/>
      <c r="AS220" s="80"/>
      <c r="AT220" s="80"/>
      <c r="AU220" s="80"/>
      <c r="AV220" s="80"/>
      <c r="AW220" s="80"/>
      <c r="AX220" s="80"/>
      <c r="AY220" s="80"/>
      <c r="AZ220" s="80"/>
      <c r="BA220" s="80"/>
      <c r="BB220" s="80"/>
      <c r="BC220" s="80"/>
      <c r="BD220" s="80"/>
      <c r="BE220" s="80"/>
      <c r="BF220" s="80"/>
      <c r="BG220" s="80"/>
      <c r="BH220" s="80"/>
      <c r="BI220" s="80"/>
      <c r="BJ220" s="80"/>
      <c r="BK220" s="80"/>
      <c r="BL220" s="163"/>
      <c r="BM220" s="140"/>
      <c r="BN220" s="140"/>
      <c r="BO220" s="140"/>
      <c r="BP220" s="140"/>
      <c r="BQ220" s="140"/>
    </row>
    <row r="221" spans="3:69" x14ac:dyDescent="0.25">
      <c r="C221" s="129" t="s">
        <v>149</v>
      </c>
      <c r="D221" s="80"/>
      <c r="E221" s="80"/>
      <c r="F221" s="80"/>
      <c r="G221" s="80"/>
      <c r="H221" s="80"/>
      <c r="I221" s="80"/>
      <c r="J221" s="80"/>
      <c r="K221" s="80"/>
      <c r="L221" s="80"/>
      <c r="M221" s="80"/>
      <c r="N221" s="80"/>
      <c r="O221" s="80"/>
      <c r="P221" s="80"/>
      <c r="Q221" s="80"/>
      <c r="R221" s="80"/>
      <c r="S221" s="80"/>
      <c r="T221" s="80"/>
      <c r="U221" s="80"/>
      <c r="V221" s="80"/>
      <c r="W221" s="80"/>
      <c r="X221" s="80"/>
      <c r="Y221" s="80"/>
      <c r="Z221" s="80"/>
      <c r="AA221" s="80"/>
      <c r="AB221" s="80"/>
      <c r="AC221" s="80"/>
      <c r="AD221" s="80"/>
      <c r="AE221" s="80"/>
      <c r="AF221" s="80"/>
      <c r="AG221" s="80"/>
      <c r="AH221" s="80"/>
      <c r="AI221" s="80"/>
      <c r="AJ221" s="80"/>
      <c r="AK221" s="80"/>
      <c r="AL221" s="80"/>
      <c r="AM221" s="80"/>
      <c r="AN221" s="80"/>
      <c r="AO221" s="80"/>
      <c r="AP221" s="80"/>
      <c r="AQ221" s="80"/>
      <c r="AR221" s="80"/>
      <c r="AS221" s="80"/>
      <c r="AT221" s="80"/>
      <c r="AU221" s="80"/>
      <c r="AV221" s="80"/>
      <c r="AW221" s="80"/>
      <c r="AX221" s="80"/>
      <c r="AY221" s="80"/>
      <c r="AZ221" s="80"/>
      <c r="BA221" s="80"/>
      <c r="BB221" s="80"/>
      <c r="BC221" s="80"/>
      <c r="BD221" s="80"/>
      <c r="BE221" s="80"/>
      <c r="BF221" s="80"/>
      <c r="BG221" s="80"/>
      <c r="BH221" s="80"/>
      <c r="BI221" s="80"/>
      <c r="BJ221" s="80"/>
      <c r="BK221" s="80"/>
      <c r="BL221" s="163"/>
      <c r="BM221" s="140"/>
      <c r="BN221" s="140"/>
      <c r="BO221" s="140"/>
      <c r="BP221" s="140"/>
      <c r="BQ221" s="140"/>
    </row>
    <row r="222" spans="3:69" x14ac:dyDescent="0.25">
      <c r="C222" s="129" t="s">
        <v>150</v>
      </c>
      <c r="D222" s="76">
        <f>0.33*Transf2010</f>
        <v>0.34546830975296972</v>
      </c>
      <c r="E222" s="144">
        <f>D222*(1+PARAMETRES!F$14)</f>
        <v>0.3513009747387465</v>
      </c>
      <c r="F222" s="144">
        <f>E222*(1+PARAMETRES!G$14)</f>
        <v>0.35073831876434208</v>
      </c>
      <c r="G222" s="144">
        <f>F222*(1+PARAMETRES!H$14)</f>
        <v>0.35101909047066421</v>
      </c>
      <c r="H222" s="144">
        <f>G222*(1+PARAMETRES!I$14)</f>
        <v>0.35251610219673429</v>
      </c>
      <c r="I222" s="144">
        <f>H222*(1+PARAMETRES!J$14)</f>
        <v>0.35487452158459615</v>
      </c>
      <c r="J222" s="144">
        <f>I222*(1+PARAMETRES!K$14)</f>
        <v>0.35779150252134162</v>
      </c>
      <c r="K222" s="144">
        <f>J222*(1+PARAMETRES!L$14)</f>
        <v>0.36504812783416118</v>
      </c>
      <c r="L222" s="144">
        <f>K222*(1+PARAMETRES!M$14)</f>
        <v>0.37064836482567531</v>
      </c>
      <c r="M222" s="144">
        <f>L222*(1+PARAMETRES!N$14)</f>
        <v>0.37662509278558653</v>
      </c>
      <c r="N222" s="144">
        <f>M222*(1+PARAMETRES!O$14)</f>
        <v>0.3465675324991061</v>
      </c>
      <c r="O222" s="144">
        <f>N222*(1+PARAMETRES!P$14)</f>
        <v>0.3695325610736519</v>
      </c>
      <c r="P222" s="144">
        <f>O222*(1+PARAMETRES!Q$14)</f>
        <v>0.37827540321054015</v>
      </c>
      <c r="Q222" s="144">
        <f>P222*(1+PARAMETRES!R$14)</f>
        <v>0.38275489429595444</v>
      </c>
      <c r="R222" s="144">
        <f>Q222*(1+PARAMETRES!S$14)</f>
        <v>0.38800349538094425</v>
      </c>
      <c r="S222" s="144">
        <f>R222*(1+PARAMETRES!T$14)</f>
        <v>0.39384426361965097</v>
      </c>
      <c r="T222" s="144">
        <f>S222*(1+PARAMETRES!U$14)</f>
        <v>0.39982606220763095</v>
      </c>
      <c r="U222" s="144">
        <f>T222*(1+PARAMETRES!V$14)</f>
        <v>0.40634731995443352</v>
      </c>
      <c r="V222" s="144">
        <f>U222*(1+PARAMETRES!W$14)</f>
        <v>0.40831582740040817</v>
      </c>
      <c r="W222" s="144">
        <f>V222*(1+PARAMETRES!X$14)</f>
        <v>0.41029573285183502</v>
      </c>
      <c r="X222" s="144">
        <f>W222*(1+PARAMETRES!Y$14)</f>
        <v>0.41248968361862837</v>
      </c>
      <c r="Y222" s="144">
        <f>X222*(1+PARAMETRES!Z$14)</f>
        <v>0.41485897781251435</v>
      </c>
      <c r="Z222" s="144">
        <f>Y222*(1+PARAMETRES!AA$14)</f>
        <v>0.41715804148717256</v>
      </c>
      <c r="AA222" s="144">
        <f>Z222*(1+PARAMETRES!AB$14)</f>
        <v>0.42121960135504793</v>
      </c>
      <c r="AB222" s="144">
        <f>AA222*(1+PARAMETRES!AC$14)</f>
        <v>0.42549035091210186</v>
      </c>
      <c r="AC222" s="144">
        <f>AB222*(1+PARAMETRES!AD$14)</f>
        <v>0.43002002172069126</v>
      </c>
      <c r="AD222" s="144">
        <f>AC222*(1+PARAMETRES!AE$14)</f>
        <v>0.43443121122503059</v>
      </c>
      <c r="AE222" s="144">
        <f>AD222*(1+PARAMETRES!AF$14)</f>
        <v>0.43872102820113001</v>
      </c>
      <c r="AF222" s="144">
        <f>AE222*(1+PARAMETRES!AG$14)</f>
        <v>0.44310487168259161</v>
      </c>
      <c r="AG222" s="144">
        <f>AF222*(1+PARAMETRES!AH$14)</f>
        <v>0.44740760961662895</v>
      </c>
      <c r="AH222" s="144">
        <f>AG222*(1+PARAMETRES!AI$14)</f>
        <v>0.45140112449560021</v>
      </c>
      <c r="AI222" s="144">
        <f>AH222*(1+PARAMETRES!AJ$14)</f>
        <v>0.45525389395014554</v>
      </c>
      <c r="AJ222" s="144">
        <f>AI222*(1+PARAMETRES!AK$14)</f>
        <v>0.45904989008368879</v>
      </c>
      <c r="AK222" s="144">
        <f>AJ222*(1+PARAMETRES!AL$14)</f>
        <v>0.46287566156512516</v>
      </c>
      <c r="AL222" s="144">
        <f>AK222*(1+PARAMETRES!AM$14)</f>
        <v>0.46682051113737433</v>
      </c>
      <c r="AM222" s="144">
        <f>AL222*(1+PARAMETRES!AN$14)</f>
        <v>0.47074359034306718</v>
      </c>
      <c r="AN222" s="144">
        <f>AM222*(1+PARAMETRES!AO$14)</f>
        <v>0.47435903459230666</v>
      </c>
      <c r="AO222" s="144">
        <f>AN222*(1+PARAMETRES!AP$14)</f>
        <v>0.47808453447636295</v>
      </c>
      <c r="AP222" s="144">
        <f>AO222*(1+PARAMETRES!AQ$14)</f>
        <v>0.4819699125709383</v>
      </c>
      <c r="AQ222" s="144">
        <f>AP222*(1+PARAMETRES!AR$14)</f>
        <v>0.48611494749021456</v>
      </c>
      <c r="AR222" s="144">
        <f>AQ222*(1+PARAMETRES!AS$14)</f>
        <v>0.49013760563804704</v>
      </c>
      <c r="AS222" s="144">
        <f>AR222*(1+PARAMETRES!AT$14)</f>
        <v>0.49428023378188812</v>
      </c>
      <c r="AT222" s="144">
        <f>AS222*(1+PARAMETRES!AU$14)</f>
        <v>0.49869444182433581</v>
      </c>
      <c r="AU222" s="144">
        <f>AT222*(1+PARAMETRES!AV$14)</f>
        <v>0.5032867048301638</v>
      </c>
      <c r="AV222" s="144">
        <f>AU222*(1+PARAMETRES!AW$14)</f>
        <v>0.50816587462031715</v>
      </c>
      <c r="AW222" s="144">
        <f>AV222*(1+PARAMETRES!AX$14)</f>
        <v>0.51328549889568575</v>
      </c>
      <c r="AX222" s="144">
        <f>AW222*(1+PARAMETRES!AY$14)</f>
        <v>0.5182877775194461</v>
      </c>
      <c r="AY222" s="144">
        <f>AX222*(1+PARAMETRES!AZ$14)</f>
        <v>0.52352591450838426</v>
      </c>
      <c r="AZ222" s="144">
        <f>AY222*(1+PARAMETRES!BA$14)</f>
        <v>0.52889451970096746</v>
      </c>
      <c r="BA222" s="144">
        <f>AZ222*(1+PARAMETRES!BB$14)</f>
        <v>0.5344417472488121</v>
      </c>
      <c r="BB222" s="144">
        <f>BA222*(1+PARAMETRES!BC$14)</f>
        <v>0.54000364406067258</v>
      </c>
      <c r="BC222" s="144">
        <f>BB222*(1+PARAMETRES!BD$14)</f>
        <v>0.54551725693594011</v>
      </c>
      <c r="BD222" s="144">
        <f>BC222*(1+PARAMETRES!BE$14)</f>
        <v>0.55113606018808059</v>
      </c>
      <c r="BE222" s="144">
        <f>BD222*(1+PARAMETRES!BF$14)</f>
        <v>0.55685502470025106</v>
      </c>
      <c r="BF222" s="144">
        <f>BE222*(1+PARAMETRES!BG$14)</f>
        <v>0.56250220207048851</v>
      </c>
      <c r="BG222" s="144">
        <f>BF222*(1+PARAMETRES!BH$14)</f>
        <v>0.56795627877102117</v>
      </c>
      <c r="BH222" s="144">
        <f>BG222*(1+PARAMETRES!BI$14)</f>
        <v>0.57314890133438445</v>
      </c>
      <c r="BI222" s="144">
        <f>BH222*(1+PARAMETRES!BJ$14)</f>
        <v>0.5784128831474159</v>
      </c>
      <c r="BJ222" s="144">
        <f>BI222*(1+PARAMETRES!BK$14)</f>
        <v>0.58363236150020881</v>
      </c>
      <c r="BK222" s="144">
        <f>BJ222*(1+PARAMETRES!BL$14)</f>
        <v>0.58880573782235768</v>
      </c>
      <c r="BL222" s="145">
        <f>BK222*(1+PARAMETRES!BM$14)</f>
        <v>0.59375695169879039</v>
      </c>
      <c r="BM222" s="140"/>
      <c r="BN222" s="140"/>
      <c r="BO222" s="140"/>
      <c r="BP222" s="140"/>
      <c r="BQ222" s="140"/>
    </row>
    <row r="223" spans="3:69" x14ac:dyDescent="0.25">
      <c r="C223" s="129" t="s">
        <v>151</v>
      </c>
      <c r="D223" s="76">
        <f>0.3*Transf2010</f>
        <v>0.31406209977542698</v>
      </c>
      <c r="E223" s="144">
        <f>D223*(1+PARAMETRES!F$14)</f>
        <v>0.31936452248976954</v>
      </c>
      <c r="F223" s="144">
        <f>E223*(1+PARAMETRES!G$14)</f>
        <v>0.31885301705849278</v>
      </c>
      <c r="G223" s="144">
        <f>F223*(1+PARAMETRES!H$14)</f>
        <v>0.31910826406424014</v>
      </c>
      <c r="H223" s="144">
        <f>G223*(1+PARAMETRES!I$14)</f>
        <v>0.32046918381521294</v>
      </c>
      <c r="I223" s="144">
        <f>H223*(1+PARAMETRES!J$14)</f>
        <v>0.3226132014405419</v>
      </c>
      <c r="J223" s="144">
        <f>I223*(1+PARAMETRES!K$14)</f>
        <v>0.32526500229212868</v>
      </c>
      <c r="K223" s="144">
        <f>J223*(1+PARAMETRES!L$14)</f>
        <v>0.33186193439469192</v>
      </c>
      <c r="L223" s="144">
        <f>K223*(1+PARAMETRES!M$14)</f>
        <v>0.33695305893243205</v>
      </c>
      <c r="M223" s="144">
        <f>L223*(1+PARAMETRES!N$14)</f>
        <v>0.34238644798689677</v>
      </c>
      <c r="N223" s="144">
        <f>M223*(1+PARAMETRES!O$14)</f>
        <v>0.31506139318100551</v>
      </c>
      <c r="O223" s="144">
        <f>N223*(1+PARAMETRES!P$14)</f>
        <v>0.33593869188513803</v>
      </c>
      <c r="P223" s="144">
        <f>O223*(1+PARAMETRES!Q$14)</f>
        <v>0.34388673019140009</v>
      </c>
      <c r="Q223" s="144">
        <f>P223*(1+PARAMETRES!R$14)</f>
        <v>0.34795899481450399</v>
      </c>
      <c r="R223" s="144">
        <f>Q223*(1+PARAMETRES!S$14)</f>
        <v>0.3527304503463129</v>
      </c>
      <c r="S223" s="144">
        <f>R223*(1+PARAMETRES!T$14)</f>
        <v>0.3580402396542281</v>
      </c>
      <c r="T223" s="144">
        <f>S223*(1+PARAMETRES!U$14)</f>
        <v>0.36347823837057353</v>
      </c>
      <c r="U223" s="144">
        <f>T223*(1+PARAMETRES!V$14)</f>
        <v>0.36940665450403037</v>
      </c>
      <c r="V223" s="144">
        <f>U223*(1+PARAMETRES!W$14)</f>
        <v>0.3711962067276437</v>
      </c>
      <c r="W223" s="144">
        <f>V223*(1+PARAMETRES!X$14)</f>
        <v>0.37299612077439537</v>
      </c>
      <c r="X223" s="144">
        <f>W223*(1+PARAMETRES!Y$14)</f>
        <v>0.37499062147148021</v>
      </c>
      <c r="Y223" s="144">
        <f>X223*(1+PARAMETRES!Z$14)</f>
        <v>0.37714452528410386</v>
      </c>
      <c r="Z223" s="144">
        <f>Y223*(1+PARAMETRES!AA$14)</f>
        <v>0.37923458317015679</v>
      </c>
      <c r="AA223" s="144">
        <f>Z223*(1+PARAMETRES!AB$14)</f>
        <v>0.38292691032277076</v>
      </c>
      <c r="AB223" s="144">
        <f>AA223*(1+PARAMETRES!AC$14)</f>
        <v>0.3868094099200925</v>
      </c>
      <c r="AC223" s="144">
        <f>AB223*(1+PARAMETRES!AD$14)</f>
        <v>0.39092729247335561</v>
      </c>
      <c r="AD223" s="144">
        <f>AC223*(1+PARAMETRES!AE$14)</f>
        <v>0.39493746475002772</v>
      </c>
      <c r="AE223" s="144">
        <f>AD223*(1+PARAMETRES!AF$14)</f>
        <v>0.39883729836466353</v>
      </c>
      <c r="AF223" s="144">
        <f>AE223*(1+PARAMETRES!AG$14)</f>
        <v>0.4028226106205377</v>
      </c>
      <c r="AG223" s="144">
        <f>AF223*(1+PARAMETRES!AH$14)</f>
        <v>0.40673419056057164</v>
      </c>
      <c r="AH223" s="144">
        <f>AG223*(1+PARAMETRES!AI$14)</f>
        <v>0.41036465863236371</v>
      </c>
      <c r="AI223" s="144">
        <f>AH223*(1+PARAMETRES!AJ$14)</f>
        <v>0.41386717631831399</v>
      </c>
      <c r="AJ223" s="144">
        <f>AI223*(1+PARAMETRES!AK$14)</f>
        <v>0.41731808189426239</v>
      </c>
      <c r="AK223" s="144">
        <f>AJ223*(1+PARAMETRES!AL$14)</f>
        <v>0.4207960559682955</v>
      </c>
      <c r="AL223" s="144">
        <f>AK223*(1+PARAMETRES!AM$14)</f>
        <v>0.42438228285215834</v>
      </c>
      <c r="AM223" s="144">
        <f>AL223*(1+PARAMETRES!AN$14)</f>
        <v>0.42794871849369731</v>
      </c>
      <c r="AN223" s="144">
        <f>AM223*(1+PARAMETRES!AO$14)</f>
        <v>0.43123548599300593</v>
      </c>
      <c r="AO223" s="144">
        <f>AN223*(1+PARAMETRES!AP$14)</f>
        <v>0.43462230406942071</v>
      </c>
      <c r="AP223" s="144">
        <f>AO223*(1+PARAMETRES!AQ$14)</f>
        <v>0.4381544659735801</v>
      </c>
      <c r="AQ223" s="144">
        <f>AP223*(1+PARAMETRES!AR$14)</f>
        <v>0.4419226795365585</v>
      </c>
      <c r="AR223" s="144">
        <f>AQ223*(1+PARAMETRES!AS$14)</f>
        <v>0.44557964148913348</v>
      </c>
      <c r="AS223" s="144">
        <f>AR223*(1+PARAMETRES!AT$14)</f>
        <v>0.44934566707444351</v>
      </c>
      <c r="AT223" s="144">
        <f>AS223*(1+PARAMETRES!AU$14)</f>
        <v>0.45335858347666869</v>
      </c>
      <c r="AU223" s="144">
        <f>AT223*(1+PARAMETRES!AV$14)</f>
        <v>0.45753336802742134</v>
      </c>
      <c r="AV223" s="144">
        <f>AU223*(1+PARAMETRES!AW$14)</f>
        <v>0.46196897692756073</v>
      </c>
      <c r="AW223" s="144">
        <f>AV223*(1+PARAMETRES!AX$14)</f>
        <v>0.46662318081425946</v>
      </c>
      <c r="AX223" s="144">
        <f>AW223*(1+PARAMETRES!AY$14)</f>
        <v>0.47117070683585976</v>
      </c>
      <c r="AY223" s="144">
        <f>AX223*(1+PARAMETRES!AZ$14)</f>
        <v>0.47593264955307629</v>
      </c>
      <c r="AZ223" s="144">
        <f>AY223*(1+PARAMETRES!BA$14)</f>
        <v>0.4808131997281519</v>
      </c>
      <c r="BA223" s="144">
        <f>AZ223*(1+PARAMETRES!BB$14)</f>
        <v>0.48585613386255616</v>
      </c>
      <c r="BB223" s="144">
        <f>BA223*(1+PARAMETRES!BC$14)</f>
        <v>0.49091240369152023</v>
      </c>
      <c r="BC223" s="144">
        <f>BB223*(1+PARAMETRES!BD$14)</f>
        <v>0.49592477903267251</v>
      </c>
      <c r="BD223" s="144">
        <f>BC223*(1+PARAMETRES!BE$14)</f>
        <v>0.5010327819891639</v>
      </c>
      <c r="BE223" s="144">
        <f>BD223*(1+PARAMETRES!BF$14)</f>
        <v>0.50623184063659155</v>
      </c>
      <c r="BF223" s="144">
        <f>BE223*(1+PARAMETRES!BG$14)</f>
        <v>0.51136563824589831</v>
      </c>
      <c r="BG223" s="144">
        <f>BF223*(1+PARAMETRES!BH$14)</f>
        <v>0.51632388979183708</v>
      </c>
      <c r="BH223" s="144">
        <f>BG223*(1+PARAMETRES!BI$14)</f>
        <v>0.52104445575853098</v>
      </c>
      <c r="BI223" s="144">
        <f>BH223*(1+PARAMETRES!BJ$14)</f>
        <v>0.52582989377037781</v>
      </c>
      <c r="BJ223" s="144">
        <f>BI223*(1+PARAMETRES!BK$14)</f>
        <v>0.5305748740910986</v>
      </c>
      <c r="BK223" s="144">
        <f>BJ223*(1+PARAMETRES!BL$14)</f>
        <v>0.53527794347487023</v>
      </c>
      <c r="BL223" s="145">
        <f>BK223*(1+PARAMETRES!BM$14)</f>
        <v>0.53977904699889989</v>
      </c>
      <c r="BM223" s="140"/>
      <c r="BN223" s="140"/>
      <c r="BO223" s="140"/>
      <c r="BP223" s="140"/>
      <c r="BQ223" s="140"/>
    </row>
    <row r="224" spans="3:69" x14ac:dyDescent="0.25">
      <c r="C224" s="129" t="s">
        <v>152</v>
      </c>
      <c r="D224" s="76">
        <f>0.29*Transf2010</f>
        <v>0.30359336311624607</v>
      </c>
      <c r="E224" s="144">
        <f>D224*(1+PARAMETRES!F$14)</f>
        <v>0.30871903840677722</v>
      </c>
      <c r="F224" s="144">
        <f>E224*(1+PARAMETRES!G$14)</f>
        <v>0.30822458315654305</v>
      </c>
      <c r="G224" s="144">
        <f>F224*(1+PARAMETRES!H$14)</f>
        <v>0.30847132192876553</v>
      </c>
      <c r="H224" s="144">
        <f>G224*(1+PARAMETRES!I$14)</f>
        <v>0.3097868776880392</v>
      </c>
      <c r="I224" s="144">
        <f>H224*(1+PARAMETRES!J$14)</f>
        <v>0.31185942805919054</v>
      </c>
      <c r="J224" s="144">
        <f>I224*(1+PARAMETRES!K$14)</f>
        <v>0.31442283554905776</v>
      </c>
      <c r="K224" s="144">
        <f>J224*(1+PARAMETRES!L$14)</f>
        <v>0.32079986991486892</v>
      </c>
      <c r="L224" s="144">
        <f>K224*(1+PARAMETRES!M$14)</f>
        <v>0.32572129030135105</v>
      </c>
      <c r="M224" s="144">
        <f>L224*(1+PARAMETRES!N$14)</f>
        <v>0.33097356638733366</v>
      </c>
      <c r="N224" s="144">
        <f>M224*(1+PARAMETRES!O$14)</f>
        <v>0.30455934674163876</v>
      </c>
      <c r="O224" s="144">
        <f>N224*(1+PARAMETRES!P$14)</f>
        <v>0.32474073548896687</v>
      </c>
      <c r="P224" s="144">
        <f>O224*(1+PARAMETRES!Q$14)</f>
        <v>0.33242383918502022</v>
      </c>
      <c r="Q224" s="144">
        <f>P224*(1+PARAMETRES!R$14)</f>
        <v>0.33636036165402067</v>
      </c>
      <c r="R224" s="144">
        <f>Q224*(1+PARAMETRES!S$14)</f>
        <v>0.34097276866810261</v>
      </c>
      <c r="S224" s="144">
        <f>R224*(1+PARAMETRES!T$14)</f>
        <v>0.34610556499908729</v>
      </c>
      <c r="T224" s="144">
        <f>S224*(1+PARAMETRES!U$14)</f>
        <v>0.35136229709155453</v>
      </c>
      <c r="U224" s="144">
        <f>T224*(1+PARAMETRES!V$14)</f>
        <v>0.35709309935389616</v>
      </c>
      <c r="V224" s="144">
        <f>U224*(1+PARAMETRES!W$14)</f>
        <v>0.35882299983672233</v>
      </c>
      <c r="W224" s="144">
        <f>V224*(1+PARAMETRES!X$14)</f>
        <v>0.36056291674858226</v>
      </c>
      <c r="X224" s="144">
        <f>W224*(1+PARAMETRES!Y$14)</f>
        <v>0.36249093408909766</v>
      </c>
      <c r="Y224" s="144">
        <f>X224*(1+PARAMETRES!Z$14)</f>
        <v>0.36457304110796718</v>
      </c>
      <c r="Z224" s="144">
        <f>Y224*(1+PARAMETRES!AA$14)</f>
        <v>0.36659343039781833</v>
      </c>
      <c r="AA224" s="144">
        <f>Z224*(1+PARAMETRES!AB$14)</f>
        <v>0.37016267997867852</v>
      </c>
      <c r="AB224" s="144">
        <f>AA224*(1+PARAMETRES!AC$14)</f>
        <v>0.37391576292275619</v>
      </c>
      <c r="AC224" s="144">
        <f>AB224*(1+PARAMETRES!AD$14)</f>
        <v>0.37789638272424386</v>
      </c>
      <c r="AD224" s="144">
        <f>AC224*(1+PARAMETRES!AE$14)</f>
        <v>0.38177288259169356</v>
      </c>
      <c r="AE224" s="144">
        <f>AD224*(1+PARAMETRES!AF$14)</f>
        <v>0.3855427217525082</v>
      </c>
      <c r="AF224" s="144">
        <f>AE224*(1+PARAMETRES!AG$14)</f>
        <v>0.38939519026651992</v>
      </c>
      <c r="AG224" s="144">
        <f>AF224*(1+PARAMETRES!AH$14)</f>
        <v>0.39317638420855278</v>
      </c>
      <c r="AH224" s="144">
        <f>AG224*(1+PARAMETRES!AI$14)</f>
        <v>0.39668583667795176</v>
      </c>
      <c r="AI224" s="144">
        <f>AH224*(1+PARAMETRES!AJ$14)</f>
        <v>0.4000716037743704</v>
      </c>
      <c r="AJ224" s="144">
        <f>AI224*(1+PARAMETRES!AK$14)</f>
        <v>0.40340747916445391</v>
      </c>
      <c r="AK224" s="144">
        <f>AJ224*(1+PARAMETRES!AL$14)</f>
        <v>0.40676952076935258</v>
      </c>
      <c r="AL224" s="144">
        <f>AK224*(1+PARAMETRES!AM$14)</f>
        <v>0.41023620675708666</v>
      </c>
      <c r="AM224" s="144">
        <f>AL224*(1+PARAMETRES!AN$14)</f>
        <v>0.41368376121057432</v>
      </c>
      <c r="AN224" s="144">
        <f>AM224*(1+PARAMETRES!AO$14)</f>
        <v>0.41686096979323933</v>
      </c>
      <c r="AO224" s="144">
        <f>AN224*(1+PARAMETRES!AP$14)</f>
        <v>0.42013489393377362</v>
      </c>
      <c r="AP224" s="144">
        <f>AO224*(1+PARAMETRES!AQ$14)</f>
        <v>0.42354931710779437</v>
      </c>
      <c r="AQ224" s="144">
        <f>AP224*(1+PARAMETRES!AR$14)</f>
        <v>0.42719192355200686</v>
      </c>
      <c r="AR224" s="144">
        <f>AQ224*(1+PARAMETRES!AS$14)</f>
        <v>0.43072698677282933</v>
      </c>
      <c r="AS224" s="144">
        <f>AR224*(1+PARAMETRES!AT$14)</f>
        <v>0.43436747817196236</v>
      </c>
      <c r="AT224" s="144">
        <f>AS224*(1+PARAMETRES!AU$14)</f>
        <v>0.43824663069411335</v>
      </c>
      <c r="AU224" s="144">
        <f>AT224*(1+PARAMETRES!AV$14)</f>
        <v>0.44228225575984093</v>
      </c>
      <c r="AV224" s="144">
        <f>AU224*(1+PARAMETRES!AW$14)</f>
        <v>0.44657001102997568</v>
      </c>
      <c r="AW224" s="144">
        <f>AV224*(1+PARAMETRES!AX$14)</f>
        <v>0.45106907478711777</v>
      </c>
      <c r="AX224" s="144">
        <f>AW224*(1+PARAMETRES!AY$14)</f>
        <v>0.4554650166079981</v>
      </c>
      <c r="AY224" s="144">
        <f>AX224*(1+PARAMETRES!AZ$14)</f>
        <v>0.46006822790130741</v>
      </c>
      <c r="AZ224" s="144">
        <f>AY224*(1+PARAMETRES!BA$14)</f>
        <v>0.46478609307054719</v>
      </c>
      <c r="BA224" s="144">
        <f>AZ224*(1+PARAMETRES!BB$14)</f>
        <v>0.46966092940047133</v>
      </c>
      <c r="BB224" s="144">
        <f>BA224*(1+PARAMETRES!BC$14)</f>
        <v>0.47454865690180331</v>
      </c>
      <c r="BC224" s="144">
        <f>BB224*(1+PARAMETRES!BD$14)</f>
        <v>0.47939395306491717</v>
      </c>
      <c r="BD224" s="144">
        <f>BC224*(1+PARAMETRES!BE$14)</f>
        <v>0.48433168925619213</v>
      </c>
      <c r="BE224" s="144">
        <f>BD224*(1+PARAMETRES!BF$14)</f>
        <v>0.48935744594870556</v>
      </c>
      <c r="BF224" s="144">
        <f>BE224*(1+PARAMETRES!BG$14)</f>
        <v>0.49432011697103551</v>
      </c>
      <c r="BG224" s="144">
        <f>BF224*(1+PARAMETRES!BH$14)</f>
        <v>0.49911309346544303</v>
      </c>
      <c r="BH224" s="144">
        <f>BG224*(1+PARAMETRES!BI$14)</f>
        <v>0.50367630723324708</v>
      </c>
      <c r="BI224" s="144">
        <f>BH224*(1+PARAMETRES!BJ$14)</f>
        <v>0.50830223064469904</v>
      </c>
      <c r="BJ224" s="144">
        <f>BI224*(1+PARAMETRES!BK$14)</f>
        <v>0.51288904495472909</v>
      </c>
      <c r="BK224" s="144">
        <f>BJ224*(1+PARAMETRES!BL$14)</f>
        <v>0.51743534535904168</v>
      </c>
      <c r="BL224" s="145">
        <f>BK224*(1+PARAMETRES!BM$14)</f>
        <v>0.52178641209893706</v>
      </c>
      <c r="BM224" s="140"/>
      <c r="BN224" s="140"/>
      <c r="BO224" s="140"/>
      <c r="BP224" s="140"/>
      <c r="BQ224" s="140"/>
    </row>
    <row r="225" spans="3:69" x14ac:dyDescent="0.25">
      <c r="C225" s="129" t="s">
        <v>153</v>
      </c>
      <c r="D225" s="76">
        <f>0.29*Transf2010</f>
        <v>0.30359336311624607</v>
      </c>
      <c r="E225" s="144">
        <f>D225*(1+PARAMETRES!F$14)</f>
        <v>0.30871903840677722</v>
      </c>
      <c r="F225" s="144">
        <f>E225*(1+PARAMETRES!G$14)</f>
        <v>0.30822458315654305</v>
      </c>
      <c r="G225" s="144">
        <f>F225*(1+PARAMETRES!H$14)</f>
        <v>0.30847132192876553</v>
      </c>
      <c r="H225" s="144">
        <f>G225*(1+PARAMETRES!I$14)</f>
        <v>0.3097868776880392</v>
      </c>
      <c r="I225" s="144">
        <f>H225*(1+PARAMETRES!J$14)</f>
        <v>0.31185942805919054</v>
      </c>
      <c r="J225" s="144">
        <f>I225*(1+PARAMETRES!K$14)</f>
        <v>0.31442283554905776</v>
      </c>
      <c r="K225" s="144">
        <f>J225*(1+PARAMETRES!L$14)</f>
        <v>0.32079986991486892</v>
      </c>
      <c r="L225" s="144">
        <f>K225*(1+PARAMETRES!M$14)</f>
        <v>0.32572129030135105</v>
      </c>
      <c r="M225" s="144">
        <f>L225*(1+PARAMETRES!N$14)</f>
        <v>0.33097356638733366</v>
      </c>
      <c r="N225" s="144">
        <f>M225*(1+PARAMETRES!O$14)</f>
        <v>0.30455934674163876</v>
      </c>
      <c r="O225" s="144">
        <f>N225*(1+PARAMETRES!P$14)</f>
        <v>0.32474073548896687</v>
      </c>
      <c r="P225" s="144">
        <f>O225*(1+PARAMETRES!Q$14)</f>
        <v>0.33242383918502022</v>
      </c>
      <c r="Q225" s="144">
        <f>P225*(1+PARAMETRES!R$14)</f>
        <v>0.33636036165402067</v>
      </c>
      <c r="R225" s="144">
        <f>Q225*(1+PARAMETRES!S$14)</f>
        <v>0.34097276866810261</v>
      </c>
      <c r="S225" s="144">
        <f>R225*(1+PARAMETRES!T$14)</f>
        <v>0.34610556499908729</v>
      </c>
      <c r="T225" s="144">
        <f>S225*(1+PARAMETRES!U$14)</f>
        <v>0.35136229709155453</v>
      </c>
      <c r="U225" s="144">
        <f>T225*(1+PARAMETRES!V$14)</f>
        <v>0.35709309935389616</v>
      </c>
      <c r="V225" s="144">
        <f>U225*(1+PARAMETRES!W$14)</f>
        <v>0.35882299983672233</v>
      </c>
      <c r="W225" s="144">
        <f>V225*(1+PARAMETRES!X$14)</f>
        <v>0.36056291674858226</v>
      </c>
      <c r="X225" s="144">
        <f>W225*(1+PARAMETRES!Y$14)</f>
        <v>0.36249093408909766</v>
      </c>
      <c r="Y225" s="144">
        <f>X225*(1+PARAMETRES!Z$14)</f>
        <v>0.36457304110796718</v>
      </c>
      <c r="Z225" s="144">
        <f>Y225*(1+PARAMETRES!AA$14)</f>
        <v>0.36659343039781833</v>
      </c>
      <c r="AA225" s="144">
        <f>Z225*(1+PARAMETRES!AB$14)</f>
        <v>0.37016267997867852</v>
      </c>
      <c r="AB225" s="144">
        <f>AA225*(1+PARAMETRES!AC$14)</f>
        <v>0.37391576292275619</v>
      </c>
      <c r="AC225" s="144">
        <f>AB225*(1+PARAMETRES!AD$14)</f>
        <v>0.37789638272424386</v>
      </c>
      <c r="AD225" s="144">
        <f>AC225*(1+PARAMETRES!AE$14)</f>
        <v>0.38177288259169356</v>
      </c>
      <c r="AE225" s="144">
        <f>AD225*(1+PARAMETRES!AF$14)</f>
        <v>0.3855427217525082</v>
      </c>
      <c r="AF225" s="144">
        <f>AE225*(1+PARAMETRES!AG$14)</f>
        <v>0.38939519026651992</v>
      </c>
      <c r="AG225" s="144">
        <f>AF225*(1+PARAMETRES!AH$14)</f>
        <v>0.39317638420855278</v>
      </c>
      <c r="AH225" s="144">
        <f>AG225*(1+PARAMETRES!AI$14)</f>
        <v>0.39668583667795176</v>
      </c>
      <c r="AI225" s="144">
        <f>AH225*(1+PARAMETRES!AJ$14)</f>
        <v>0.4000716037743704</v>
      </c>
      <c r="AJ225" s="144">
        <f>AI225*(1+PARAMETRES!AK$14)</f>
        <v>0.40340747916445391</v>
      </c>
      <c r="AK225" s="144">
        <f>AJ225*(1+PARAMETRES!AL$14)</f>
        <v>0.40676952076935258</v>
      </c>
      <c r="AL225" s="144">
        <f>AK225*(1+PARAMETRES!AM$14)</f>
        <v>0.41023620675708666</v>
      </c>
      <c r="AM225" s="144">
        <f>AL225*(1+PARAMETRES!AN$14)</f>
        <v>0.41368376121057432</v>
      </c>
      <c r="AN225" s="144">
        <f>AM225*(1+PARAMETRES!AO$14)</f>
        <v>0.41686096979323933</v>
      </c>
      <c r="AO225" s="144">
        <f>AN225*(1+PARAMETRES!AP$14)</f>
        <v>0.42013489393377362</v>
      </c>
      <c r="AP225" s="144">
        <f>AO225*(1+PARAMETRES!AQ$14)</f>
        <v>0.42354931710779437</v>
      </c>
      <c r="AQ225" s="144">
        <f>AP225*(1+PARAMETRES!AR$14)</f>
        <v>0.42719192355200686</v>
      </c>
      <c r="AR225" s="144">
        <f>AQ225*(1+PARAMETRES!AS$14)</f>
        <v>0.43072698677282933</v>
      </c>
      <c r="AS225" s="144">
        <f>AR225*(1+PARAMETRES!AT$14)</f>
        <v>0.43436747817196236</v>
      </c>
      <c r="AT225" s="144">
        <f>AS225*(1+PARAMETRES!AU$14)</f>
        <v>0.43824663069411335</v>
      </c>
      <c r="AU225" s="144">
        <f>AT225*(1+PARAMETRES!AV$14)</f>
        <v>0.44228225575984093</v>
      </c>
      <c r="AV225" s="144">
        <f>AU225*(1+PARAMETRES!AW$14)</f>
        <v>0.44657001102997568</v>
      </c>
      <c r="AW225" s="144">
        <f>AV225*(1+PARAMETRES!AX$14)</f>
        <v>0.45106907478711777</v>
      </c>
      <c r="AX225" s="144">
        <f>AW225*(1+PARAMETRES!AY$14)</f>
        <v>0.4554650166079981</v>
      </c>
      <c r="AY225" s="144">
        <f>AX225*(1+PARAMETRES!AZ$14)</f>
        <v>0.46006822790130741</v>
      </c>
      <c r="AZ225" s="144">
        <f>AY225*(1+PARAMETRES!BA$14)</f>
        <v>0.46478609307054719</v>
      </c>
      <c r="BA225" s="144">
        <f>AZ225*(1+PARAMETRES!BB$14)</f>
        <v>0.46966092940047133</v>
      </c>
      <c r="BB225" s="144">
        <f>BA225*(1+PARAMETRES!BC$14)</f>
        <v>0.47454865690180331</v>
      </c>
      <c r="BC225" s="144">
        <f>BB225*(1+PARAMETRES!BD$14)</f>
        <v>0.47939395306491717</v>
      </c>
      <c r="BD225" s="144">
        <f>BC225*(1+PARAMETRES!BE$14)</f>
        <v>0.48433168925619213</v>
      </c>
      <c r="BE225" s="144">
        <f>BD225*(1+PARAMETRES!BF$14)</f>
        <v>0.48935744594870556</v>
      </c>
      <c r="BF225" s="144">
        <f>BE225*(1+PARAMETRES!BG$14)</f>
        <v>0.49432011697103551</v>
      </c>
      <c r="BG225" s="144">
        <f>BF225*(1+PARAMETRES!BH$14)</f>
        <v>0.49911309346544303</v>
      </c>
      <c r="BH225" s="144">
        <f>BG225*(1+PARAMETRES!BI$14)</f>
        <v>0.50367630723324708</v>
      </c>
      <c r="BI225" s="144">
        <f>BH225*(1+PARAMETRES!BJ$14)</f>
        <v>0.50830223064469904</v>
      </c>
      <c r="BJ225" s="144">
        <f>BI225*(1+PARAMETRES!BK$14)</f>
        <v>0.51288904495472909</v>
      </c>
      <c r="BK225" s="144">
        <f>BJ225*(1+PARAMETRES!BL$14)</f>
        <v>0.51743534535904168</v>
      </c>
      <c r="BL225" s="145">
        <f>BK225*(1+PARAMETRES!BM$14)</f>
        <v>0.52178641209893706</v>
      </c>
      <c r="BM225" s="140"/>
      <c r="BN225" s="140"/>
      <c r="BO225" s="140"/>
      <c r="BP225" s="140"/>
      <c r="BQ225" s="140"/>
    </row>
    <row r="226" spans="3:69" x14ac:dyDescent="0.25">
      <c r="C226" s="129" t="s">
        <v>154</v>
      </c>
      <c r="D226" s="76">
        <f>0.37*Transf2010</f>
        <v>0.3873432563896933</v>
      </c>
      <c r="E226" s="144">
        <f>D226*(1+PARAMETRES!F$14)</f>
        <v>0.39388291107071577</v>
      </c>
      <c r="F226" s="144">
        <f>E226*(1+PARAMETRES!G$14)</f>
        <v>0.39325205437214111</v>
      </c>
      <c r="G226" s="144">
        <f>F226*(1+PARAMETRES!H$14)</f>
        <v>0.39356685901256289</v>
      </c>
      <c r="H226" s="144">
        <f>G226*(1+PARAMETRES!I$14)</f>
        <v>0.39524532670542933</v>
      </c>
      <c r="I226" s="144">
        <f>H226*(1+PARAMETRES!J$14)</f>
        <v>0.3978896151100017</v>
      </c>
      <c r="J226" s="144">
        <f>I226*(1+PARAMETRES!K$14)</f>
        <v>0.40116016949362543</v>
      </c>
      <c r="K226" s="144">
        <f>J226*(1+PARAMETRES!L$14)</f>
        <v>0.40929638575345345</v>
      </c>
      <c r="L226" s="144">
        <f>K226*(1+PARAMETRES!M$14)</f>
        <v>0.41557543934999963</v>
      </c>
      <c r="M226" s="144">
        <f>L226*(1+PARAMETRES!N$14)</f>
        <v>0.42227661918383946</v>
      </c>
      <c r="N226" s="144">
        <f>M226*(1+PARAMETRES!O$14)</f>
        <v>0.38857571825657355</v>
      </c>
      <c r="O226" s="144">
        <f>N226*(1+PARAMETRES!P$14)</f>
        <v>0.41432438665833698</v>
      </c>
      <c r="P226" s="144">
        <f>O226*(1+PARAMETRES!Q$14)</f>
        <v>0.42412696723606019</v>
      </c>
      <c r="Q226" s="144">
        <f>P226*(1+PARAMETRES!R$14)</f>
        <v>0.42914942693788838</v>
      </c>
      <c r="R226" s="144">
        <f>Q226*(1+PARAMETRES!S$14)</f>
        <v>0.43503422209378606</v>
      </c>
      <c r="S226" s="144">
        <f>R226*(1+PARAMETRES!T$14)</f>
        <v>0.44158296224021482</v>
      </c>
      <c r="T226" s="144">
        <f>S226*(1+PARAMETRES!U$14)</f>
        <v>0.44828982732370753</v>
      </c>
      <c r="U226" s="144">
        <f>T226*(1+PARAMETRES!V$14)</f>
        <v>0.45560154055497099</v>
      </c>
      <c r="V226" s="144">
        <f>U226*(1+PARAMETRES!W$14)</f>
        <v>0.45780865496409406</v>
      </c>
      <c r="W226" s="144">
        <f>V226*(1+PARAMETRES!X$14)</f>
        <v>0.46002854895508777</v>
      </c>
      <c r="X226" s="144">
        <f>W226*(1+PARAMETRES!Y$14)</f>
        <v>0.46248843314815913</v>
      </c>
      <c r="Y226" s="144">
        <f>X226*(1+PARAMETRES!Z$14)</f>
        <v>0.46514491451706164</v>
      </c>
      <c r="Z226" s="144">
        <f>Y226*(1+PARAMETRES!AA$14)</f>
        <v>0.4677226525765269</v>
      </c>
      <c r="AA226" s="144">
        <f>Z226*(1+PARAMETRES!AB$14)</f>
        <v>0.47227652273141751</v>
      </c>
      <c r="AB226" s="144">
        <f>AA226*(1+PARAMETRES!AC$14)</f>
        <v>0.47706493890144769</v>
      </c>
      <c r="AC226" s="144">
        <f>AB226*(1+PARAMETRES!AD$14)</f>
        <v>0.48214366071713888</v>
      </c>
      <c r="AD226" s="144">
        <f>AC226*(1+PARAMETRES!AE$14)</f>
        <v>0.48708953985836784</v>
      </c>
      <c r="AE226" s="144">
        <f>AD226*(1+PARAMETRES!AF$14)</f>
        <v>0.49189933464975205</v>
      </c>
      <c r="AF226" s="144">
        <f>AE226*(1+PARAMETRES!AG$14)</f>
        <v>0.49681455309866357</v>
      </c>
      <c r="AG226" s="144">
        <f>AF226*(1+PARAMETRES!AH$14)</f>
        <v>0.50163883502470541</v>
      </c>
      <c r="AH226" s="144">
        <f>AG226*(1+PARAMETRES!AI$14)</f>
        <v>0.50611641231324889</v>
      </c>
      <c r="AI226" s="144">
        <f>AH226*(1+PARAMETRES!AJ$14)</f>
        <v>0.51043618412592096</v>
      </c>
      <c r="AJ226" s="144">
        <f>AI226*(1+PARAMETRES!AK$14)</f>
        <v>0.51469230100292407</v>
      </c>
      <c r="AK226" s="144">
        <f>AJ226*(1+PARAMETRES!AL$14)</f>
        <v>0.51898180236089819</v>
      </c>
      <c r="AL226" s="144">
        <f>AK226*(1+PARAMETRES!AM$14)</f>
        <v>0.52340481551766238</v>
      </c>
      <c r="AM226" s="144">
        <f>AL226*(1+PARAMETRES!AN$14)</f>
        <v>0.52780341947556042</v>
      </c>
      <c r="AN226" s="144">
        <f>AM226*(1+PARAMETRES!AO$14)</f>
        <v>0.53185709939137438</v>
      </c>
      <c r="AO226" s="144">
        <f>AN226*(1+PARAMETRES!AP$14)</f>
        <v>0.53603417501895267</v>
      </c>
      <c r="AP226" s="144">
        <f>AO226*(1+PARAMETRES!AQ$14)</f>
        <v>0.54039050803408262</v>
      </c>
      <c r="AQ226" s="144">
        <f>AP226*(1+PARAMETRES!AR$14)</f>
        <v>0.5450379714284227</v>
      </c>
      <c r="AR226" s="144">
        <f>AQ226*(1+PARAMETRES!AS$14)</f>
        <v>0.54954822450326513</v>
      </c>
      <c r="AS226" s="144">
        <f>AR226*(1+PARAMETRES!AT$14)</f>
        <v>0.55419298939181416</v>
      </c>
      <c r="AT226" s="144">
        <f>AS226*(1+PARAMETRES!AU$14)</f>
        <v>0.55914225295455855</v>
      </c>
      <c r="AU226" s="144">
        <f>AT226*(1+PARAMETRES!AV$14)</f>
        <v>0.5642911539004869</v>
      </c>
      <c r="AV226" s="144">
        <f>AU226*(1+PARAMETRES!AW$14)</f>
        <v>0.56976173821065879</v>
      </c>
      <c r="AW226" s="144">
        <f>AV226*(1+PARAMETRES!AX$14)</f>
        <v>0.57550192300425385</v>
      </c>
      <c r="AX226" s="144">
        <f>AW226*(1+PARAMETRES!AY$14)</f>
        <v>0.58111053843089422</v>
      </c>
      <c r="AY226" s="144">
        <f>AX226*(1+PARAMETRES!AZ$14)</f>
        <v>0.58698360111546133</v>
      </c>
      <c r="AZ226" s="144">
        <f>AY226*(1+PARAMETRES!BA$14)</f>
        <v>0.59300294633138795</v>
      </c>
      <c r="BA226" s="144">
        <f>AZ226*(1+PARAMETRES!BB$14)</f>
        <v>0.59922256509715321</v>
      </c>
      <c r="BB226" s="144">
        <f>BA226*(1+PARAMETRES!BC$14)</f>
        <v>0.60545863121954224</v>
      </c>
      <c r="BC226" s="144">
        <f>BB226*(1+PARAMETRES!BD$14)</f>
        <v>0.61164056080696338</v>
      </c>
      <c r="BD226" s="144">
        <f>BC226*(1+PARAMETRES!BE$14)</f>
        <v>0.61794043111996944</v>
      </c>
      <c r="BE226" s="144">
        <f>BD226*(1+PARAMETRES!BF$14)</f>
        <v>0.62435260345179688</v>
      </c>
      <c r="BF226" s="144">
        <f>BE226*(1+PARAMETRES!BG$14)</f>
        <v>0.63068428716994196</v>
      </c>
      <c r="BG226" s="144">
        <f>BF226*(1+PARAMETRES!BH$14)</f>
        <v>0.63679946407659982</v>
      </c>
      <c r="BH226" s="144">
        <f>BG226*(1+PARAMETRES!BI$14)</f>
        <v>0.64262149543552227</v>
      </c>
      <c r="BI226" s="144">
        <f>BH226*(1+PARAMETRES!BJ$14)</f>
        <v>0.64852353565013332</v>
      </c>
      <c r="BJ226" s="144">
        <f>BI226*(1+PARAMETRES!BK$14)</f>
        <v>0.65437567804568897</v>
      </c>
      <c r="BK226" s="144">
        <f>BJ226*(1+PARAMETRES!BL$14)</f>
        <v>0.66017613028567401</v>
      </c>
      <c r="BL226" s="145">
        <f>BK226*(1+PARAMETRES!BM$14)</f>
        <v>0.66572749129864395</v>
      </c>
      <c r="BM226" s="140"/>
      <c r="BN226" s="140"/>
      <c r="BO226" s="140"/>
      <c r="BP226" s="140"/>
      <c r="BQ226" s="140"/>
    </row>
    <row r="227" spans="3:69" ht="16.5" thickBot="1" x14ac:dyDescent="0.3">
      <c r="C227" s="133" t="s">
        <v>155</v>
      </c>
      <c r="D227" s="82">
        <f>0.35*Transf2010</f>
        <v>0.36640578307133148</v>
      </c>
      <c r="E227" s="144">
        <f>D227*(1+PARAMETRES!F$14)</f>
        <v>0.37259194290473113</v>
      </c>
      <c r="F227" s="144">
        <f>E227*(1+PARAMETRES!G$14)</f>
        <v>0.3719951865682416</v>
      </c>
      <c r="G227" s="144">
        <f>F227*(1+PARAMETRES!H$14)</f>
        <v>0.37229297474161355</v>
      </c>
      <c r="H227" s="144">
        <f>G227*(1+PARAMETRES!I$14)</f>
        <v>0.37388071445108179</v>
      </c>
      <c r="I227" s="144">
        <f>H227*(1+PARAMETRES!J$14)</f>
        <v>0.37638206834729887</v>
      </c>
      <c r="J227" s="144">
        <f>I227*(1+PARAMETRES!K$14)</f>
        <v>0.37947583600748347</v>
      </c>
      <c r="K227" s="144">
        <f>J227*(1+PARAMETRES!L$14)</f>
        <v>0.38717225679380729</v>
      </c>
      <c r="L227" s="144">
        <f>K227*(1+PARAMETRES!M$14)</f>
        <v>0.39311190208783742</v>
      </c>
      <c r="M227" s="144">
        <f>L227*(1+PARAMETRES!N$14)</f>
        <v>0.39945085598471297</v>
      </c>
      <c r="N227" s="144">
        <f>M227*(1+PARAMETRES!O$14)</f>
        <v>0.36757162537783983</v>
      </c>
      <c r="O227" s="144">
        <f>N227*(1+PARAMETRES!P$14)</f>
        <v>0.39192847386599444</v>
      </c>
      <c r="P227" s="144">
        <f>O227*(1+PARAMETRES!Q$14)</f>
        <v>0.40120118522330017</v>
      </c>
      <c r="Q227" s="144">
        <f>P227*(1+PARAMETRES!R$14)</f>
        <v>0.40595216061692141</v>
      </c>
      <c r="R227" s="144">
        <f>Q227*(1+PARAMETRES!S$14)</f>
        <v>0.41151885873736516</v>
      </c>
      <c r="S227" s="144">
        <f>R227*(1+PARAMETRES!T$14)</f>
        <v>0.41771361292993286</v>
      </c>
      <c r="T227" s="144">
        <f>S227*(1+PARAMETRES!U$14)</f>
        <v>0.42405794476566921</v>
      </c>
      <c r="U227" s="144">
        <f>T227*(1+PARAMETRES!V$14)</f>
        <v>0.43097443025470222</v>
      </c>
      <c r="V227" s="144">
        <f>U227*(1+PARAMETRES!W$14)</f>
        <v>0.43306224118225106</v>
      </c>
      <c r="W227" s="144">
        <f>V227*(1+PARAMETRES!X$14)</f>
        <v>0.43516214090346134</v>
      </c>
      <c r="X227" s="144">
        <f>W227*(1+PARAMETRES!Y$14)</f>
        <v>0.43748905838339369</v>
      </c>
      <c r="Y227" s="144">
        <f>X227*(1+PARAMETRES!Z$14)</f>
        <v>0.44000194616478794</v>
      </c>
      <c r="Z227" s="144">
        <f>Y227*(1+PARAMETRES!AA$14)</f>
        <v>0.4424403470318497</v>
      </c>
      <c r="AA227" s="144">
        <f>Z227*(1+PARAMETRES!AB$14)</f>
        <v>0.4467480620432327</v>
      </c>
      <c r="AB227" s="144">
        <f>AA227*(1+PARAMETRES!AC$14)</f>
        <v>0.45127764490677474</v>
      </c>
      <c r="AC227" s="144">
        <f>AB227*(1+PARAMETRES!AD$14)</f>
        <v>0.45608184121891504</v>
      </c>
      <c r="AD227" s="144">
        <f>AC227*(1+PARAMETRES!AE$14)</f>
        <v>0.46076037554169919</v>
      </c>
      <c r="AE227" s="144">
        <f>AD227*(1+PARAMETRES!AF$14)</f>
        <v>0.46531018142544101</v>
      </c>
      <c r="AF227" s="144">
        <f>AE227*(1+PARAMETRES!AG$14)</f>
        <v>0.46995971239062756</v>
      </c>
      <c r="AG227" s="144">
        <f>AF227*(1+PARAMETRES!AH$14)</f>
        <v>0.47452322232066718</v>
      </c>
      <c r="AH227" s="144">
        <f>AG227*(1+PARAMETRES!AI$14)</f>
        <v>0.47875876840442455</v>
      </c>
      <c r="AI227" s="144">
        <f>AH227*(1+PARAMETRES!AJ$14)</f>
        <v>0.48284503903803322</v>
      </c>
      <c r="AJ227" s="144">
        <f>AI227*(1+PARAMETRES!AK$14)</f>
        <v>0.48687109554330638</v>
      </c>
      <c r="AK227" s="144">
        <f>AJ227*(1+PARAMETRES!AL$14)</f>
        <v>0.49092873196301162</v>
      </c>
      <c r="AL227" s="144">
        <f>AK227*(1+PARAMETRES!AM$14)</f>
        <v>0.4951126633275183</v>
      </c>
      <c r="AM227" s="144">
        <f>AL227*(1+PARAMETRES!AN$14)</f>
        <v>0.49927350490931371</v>
      </c>
      <c r="AN227" s="144">
        <f>AM227*(1+PARAMETRES!AO$14)</f>
        <v>0.50310806699184041</v>
      </c>
      <c r="AO227" s="144">
        <f>AN227*(1+PARAMETRES!AP$14)</f>
        <v>0.50705935474765762</v>
      </c>
      <c r="AP227" s="144">
        <f>AO227*(1+PARAMETRES!AQ$14)</f>
        <v>0.51118021030251026</v>
      </c>
      <c r="AQ227" s="144">
        <f>AP227*(1+PARAMETRES!AR$14)</f>
        <v>0.5155764594593184</v>
      </c>
      <c r="AR227" s="144">
        <f>AQ227*(1+PARAMETRES!AS$14)</f>
        <v>0.51984291507065583</v>
      </c>
      <c r="AS227" s="144">
        <f>AR227*(1+PARAMETRES!AT$14)</f>
        <v>0.52423661158685086</v>
      </c>
      <c r="AT227" s="144">
        <f>AS227*(1+PARAMETRES!AU$14)</f>
        <v>0.52891834738944687</v>
      </c>
      <c r="AU227" s="144">
        <f>AT227*(1+PARAMETRES!AV$14)</f>
        <v>0.53378892936532496</v>
      </c>
      <c r="AV227" s="144">
        <f>AU227*(1+PARAMETRES!AW$14)</f>
        <v>0.53896380641548758</v>
      </c>
      <c r="AW227" s="144">
        <f>AV227*(1+PARAMETRES!AX$14)</f>
        <v>0.54439371094996947</v>
      </c>
      <c r="AX227" s="144">
        <f>AW227*(1+PARAMETRES!AY$14)</f>
        <v>0.54969915797516977</v>
      </c>
      <c r="AY227" s="144">
        <f>AX227*(1+PARAMETRES!AZ$14)</f>
        <v>0.55525475781192235</v>
      </c>
      <c r="AZ227" s="144">
        <f>AY227*(1+PARAMETRES!BA$14)</f>
        <v>0.5609487330161772</v>
      </c>
      <c r="BA227" s="144">
        <f>AZ227*(1+PARAMETRES!BB$14)</f>
        <v>0.56683215617298222</v>
      </c>
      <c r="BB227" s="144">
        <f>BA227*(1+PARAMETRES!BC$14)</f>
        <v>0.57273113764010697</v>
      </c>
      <c r="BC227" s="144">
        <f>BB227*(1+PARAMETRES!BD$14)</f>
        <v>0.57857890887145136</v>
      </c>
      <c r="BD227" s="144">
        <f>BC227*(1+PARAMETRES!BE$14)</f>
        <v>0.58453824565402457</v>
      </c>
      <c r="BE227" s="144">
        <f>BD227*(1+PARAMETRES!BF$14)</f>
        <v>0.59060381407602358</v>
      </c>
      <c r="BF227" s="144">
        <f>BE227*(1+PARAMETRES!BG$14)</f>
        <v>0.5965932446202149</v>
      </c>
      <c r="BG227" s="144">
        <f>BF227*(1+PARAMETRES!BH$14)</f>
        <v>0.60237787142381016</v>
      </c>
      <c r="BH227" s="144">
        <f>BG227*(1+PARAMETRES!BI$14)</f>
        <v>0.60788519838495303</v>
      </c>
      <c r="BI227" s="144">
        <f>BH227*(1+PARAMETRES!BJ$14)</f>
        <v>0.61346820939877433</v>
      </c>
      <c r="BJ227" s="144">
        <f>BI227*(1+PARAMETRES!BK$14)</f>
        <v>0.61900401977294861</v>
      </c>
      <c r="BK227" s="144">
        <f>BJ227*(1+PARAMETRES!BL$14)</f>
        <v>0.62449093405401557</v>
      </c>
      <c r="BL227" s="145">
        <f>BK227*(1+PARAMETRES!BM$14)</f>
        <v>0.62974222149871684</v>
      </c>
      <c r="BM227" s="140"/>
      <c r="BN227" s="140"/>
      <c r="BO227" s="140"/>
      <c r="BP227" s="140"/>
      <c r="BQ227" s="140"/>
    </row>
    <row r="228" spans="3:69" s="41" customFormat="1" ht="24.95" customHeight="1" thickBot="1" x14ac:dyDescent="0.3">
      <c r="C228" s="569" t="s">
        <v>12</v>
      </c>
      <c r="D228" s="570"/>
      <c r="E228" s="570"/>
      <c r="F228" s="570"/>
      <c r="G228" s="570"/>
      <c r="H228" s="571"/>
      <c r="I228" s="78"/>
      <c r="J228" s="79"/>
      <c r="K228" s="75"/>
      <c r="L228" s="75"/>
      <c r="M228" s="75"/>
      <c r="N228" s="75"/>
      <c r="O228" s="75"/>
      <c r="P228" s="75"/>
      <c r="Q228" s="75"/>
      <c r="R228" s="75"/>
      <c r="S228" s="75"/>
      <c r="T228" s="75"/>
      <c r="U228" s="75"/>
      <c r="V228" s="75"/>
      <c r="W228" s="75"/>
      <c r="X228" s="75"/>
      <c r="Y228" s="75"/>
      <c r="Z228" s="75"/>
      <c r="AA228" s="75"/>
      <c r="AB228" s="75"/>
      <c r="AC228" s="75"/>
      <c r="AD228" s="75"/>
      <c r="AE228" s="75"/>
      <c r="AF228" s="75"/>
      <c r="AG228" s="75"/>
      <c r="AH228" s="75"/>
      <c r="AI228" s="75"/>
      <c r="AJ228" s="75"/>
      <c r="AK228" s="75"/>
      <c r="AL228" s="75"/>
      <c r="AM228" s="75"/>
      <c r="AN228" s="75"/>
      <c r="AO228" s="75"/>
      <c r="AP228" s="75"/>
      <c r="AQ228" s="75"/>
      <c r="AR228" s="75"/>
      <c r="AS228" s="75"/>
      <c r="AT228" s="75"/>
      <c r="AU228" s="75"/>
      <c r="AV228" s="75"/>
      <c r="AW228" s="75"/>
      <c r="AX228" s="75"/>
      <c r="AY228" s="75"/>
      <c r="AZ228" s="75"/>
      <c r="BA228" s="75"/>
      <c r="BB228" s="75"/>
      <c r="BC228" s="75"/>
      <c r="BD228" s="75"/>
      <c r="BE228" s="75"/>
      <c r="BF228" s="75"/>
      <c r="BG228" s="75"/>
      <c r="BH228" s="75"/>
      <c r="BI228" s="75"/>
      <c r="BJ228" s="75"/>
      <c r="BK228" s="75"/>
      <c r="BL228" s="162"/>
      <c r="BM228" s="140"/>
      <c r="BN228" s="140"/>
      <c r="BO228" s="140"/>
      <c r="BP228" s="140"/>
      <c r="BQ228" s="140"/>
    </row>
    <row r="229" spans="3:69" ht="16.5" thickBot="1" x14ac:dyDescent="0.3">
      <c r="C229" s="72"/>
      <c r="D229" s="73">
        <v>2010</v>
      </c>
      <c r="E229" s="74">
        <v>2011</v>
      </c>
      <c r="F229" s="6">
        <v>2012</v>
      </c>
      <c r="G229" s="6">
        <v>2013</v>
      </c>
      <c r="H229" s="6">
        <v>2014</v>
      </c>
      <c r="I229" s="6">
        <v>2015</v>
      </c>
      <c r="J229" s="6">
        <v>2016</v>
      </c>
      <c r="K229" s="6">
        <v>2017</v>
      </c>
      <c r="L229" s="6">
        <v>2018</v>
      </c>
      <c r="M229" s="6">
        <v>2019</v>
      </c>
      <c r="N229" s="6">
        <v>2020</v>
      </c>
      <c r="O229" s="6">
        <v>2021</v>
      </c>
      <c r="P229" s="6">
        <v>2022</v>
      </c>
      <c r="Q229" s="6">
        <v>2023</v>
      </c>
      <c r="R229" s="6">
        <v>2024</v>
      </c>
      <c r="S229" s="6">
        <v>2025</v>
      </c>
      <c r="T229" s="6">
        <v>2026</v>
      </c>
      <c r="U229" s="6">
        <v>2027</v>
      </c>
      <c r="V229" s="6">
        <v>2028</v>
      </c>
      <c r="W229" s="6">
        <v>2029</v>
      </c>
      <c r="X229" s="6">
        <v>2030</v>
      </c>
      <c r="Y229" s="6">
        <v>2031</v>
      </c>
      <c r="Z229" s="6">
        <v>2032</v>
      </c>
      <c r="AA229" s="6">
        <v>2033</v>
      </c>
      <c r="AB229" s="6">
        <v>2034</v>
      </c>
      <c r="AC229" s="6">
        <v>2035</v>
      </c>
      <c r="AD229" s="6">
        <v>2036</v>
      </c>
      <c r="AE229" s="6">
        <v>2037</v>
      </c>
      <c r="AF229" s="6">
        <v>2038</v>
      </c>
      <c r="AG229" s="6">
        <v>2039</v>
      </c>
      <c r="AH229" s="6">
        <v>2040</v>
      </c>
      <c r="AI229" s="6">
        <v>2041</v>
      </c>
      <c r="AJ229" s="6">
        <v>2042</v>
      </c>
      <c r="AK229" s="6">
        <v>2043</v>
      </c>
      <c r="AL229" s="6">
        <v>2044</v>
      </c>
      <c r="AM229" s="6">
        <v>2045</v>
      </c>
      <c r="AN229" s="6">
        <v>2046</v>
      </c>
      <c r="AO229" s="6">
        <v>2047</v>
      </c>
      <c r="AP229" s="6">
        <v>2048</v>
      </c>
      <c r="AQ229" s="6">
        <v>2049</v>
      </c>
      <c r="AR229" s="6">
        <v>2050</v>
      </c>
      <c r="AS229" s="6">
        <v>2051</v>
      </c>
      <c r="AT229" s="6">
        <v>2052</v>
      </c>
      <c r="AU229" s="6">
        <v>2053</v>
      </c>
      <c r="AV229" s="6">
        <v>2054</v>
      </c>
      <c r="AW229" s="6">
        <v>2055</v>
      </c>
      <c r="AX229" s="6">
        <v>2056</v>
      </c>
      <c r="AY229" s="6">
        <v>2057</v>
      </c>
      <c r="AZ229" s="6">
        <v>2058</v>
      </c>
      <c r="BA229" s="6">
        <v>2059</v>
      </c>
      <c r="BB229" s="6">
        <v>2060</v>
      </c>
      <c r="BC229" s="6">
        <v>2061</v>
      </c>
      <c r="BD229" s="6">
        <v>2062</v>
      </c>
      <c r="BE229" s="6">
        <v>2063</v>
      </c>
      <c r="BF229" s="6">
        <v>2064</v>
      </c>
      <c r="BG229" s="6">
        <v>2065</v>
      </c>
      <c r="BH229" s="6">
        <v>2066</v>
      </c>
      <c r="BI229" s="6">
        <v>2067</v>
      </c>
      <c r="BJ229" s="6">
        <v>2068</v>
      </c>
      <c r="BK229" s="6">
        <v>2069</v>
      </c>
      <c r="BL229" s="7">
        <v>2070</v>
      </c>
      <c r="BM229" s="140"/>
      <c r="BN229" s="140"/>
      <c r="BO229" s="140"/>
      <c r="BP229" s="140"/>
      <c r="BQ229" s="140"/>
    </row>
    <row r="230" spans="3:69" x14ac:dyDescent="0.25">
      <c r="C230" s="129" t="s">
        <v>148</v>
      </c>
      <c r="D230" s="80"/>
      <c r="E230" s="80"/>
      <c r="F230" s="80"/>
      <c r="G230" s="80"/>
      <c r="H230" s="80"/>
      <c r="I230" s="80"/>
      <c r="J230" s="80"/>
      <c r="K230" s="80"/>
      <c r="L230" s="80"/>
      <c r="M230" s="80"/>
      <c r="N230" s="80"/>
      <c r="O230" s="80"/>
      <c r="P230" s="80"/>
      <c r="Q230" s="80"/>
      <c r="R230" s="80"/>
      <c r="S230" s="80"/>
      <c r="T230" s="80"/>
      <c r="U230" s="80"/>
      <c r="V230" s="80"/>
      <c r="W230" s="80"/>
      <c r="X230" s="80"/>
      <c r="Y230" s="80"/>
      <c r="Z230" s="80"/>
      <c r="AA230" s="80"/>
      <c r="AB230" s="80"/>
      <c r="AC230" s="80"/>
      <c r="AD230" s="80"/>
      <c r="AE230" s="80"/>
      <c r="AF230" s="80"/>
      <c r="AG230" s="80"/>
      <c r="AH230" s="80"/>
      <c r="AI230" s="80"/>
      <c r="AJ230" s="80"/>
      <c r="AK230" s="80"/>
      <c r="AL230" s="80"/>
      <c r="AM230" s="80"/>
      <c r="AN230" s="80"/>
      <c r="AO230" s="80"/>
      <c r="AP230" s="80"/>
      <c r="AQ230" s="80"/>
      <c r="AR230" s="80"/>
      <c r="AS230" s="80"/>
      <c r="AT230" s="80"/>
      <c r="AU230" s="80"/>
      <c r="AV230" s="80"/>
      <c r="AW230" s="80"/>
      <c r="AX230" s="80"/>
      <c r="AY230" s="80"/>
      <c r="AZ230" s="80"/>
      <c r="BA230" s="80"/>
      <c r="BB230" s="80"/>
      <c r="BC230" s="80"/>
      <c r="BD230" s="80"/>
      <c r="BE230" s="80"/>
      <c r="BF230" s="80"/>
      <c r="BG230" s="80"/>
      <c r="BH230" s="80"/>
      <c r="BI230" s="80"/>
      <c r="BJ230" s="80"/>
      <c r="BK230" s="80"/>
      <c r="BL230" s="163"/>
      <c r="BM230" s="140"/>
      <c r="BN230" s="140"/>
      <c r="BO230" s="140"/>
      <c r="BP230" s="140"/>
      <c r="BQ230" s="140"/>
    </row>
    <row r="231" spans="3:69" x14ac:dyDescent="0.25">
      <c r="C231" s="129" t="s">
        <v>149</v>
      </c>
      <c r="D231" s="80"/>
      <c r="E231" s="80"/>
      <c r="F231" s="80"/>
      <c r="G231" s="80"/>
      <c r="H231" s="80"/>
      <c r="I231" s="80"/>
      <c r="J231" s="80"/>
      <c r="K231" s="80"/>
      <c r="L231" s="80"/>
      <c r="M231" s="80"/>
      <c r="N231" s="80"/>
      <c r="O231" s="80"/>
      <c r="P231" s="80"/>
      <c r="Q231" s="80"/>
      <c r="R231" s="80"/>
      <c r="S231" s="80"/>
      <c r="T231" s="80"/>
      <c r="U231" s="80"/>
      <c r="V231" s="80"/>
      <c r="W231" s="80"/>
      <c r="X231" s="80"/>
      <c r="Y231" s="80"/>
      <c r="Z231" s="80"/>
      <c r="AA231" s="80"/>
      <c r="AB231" s="80"/>
      <c r="AC231" s="80"/>
      <c r="AD231" s="80"/>
      <c r="AE231" s="80"/>
      <c r="AF231" s="80"/>
      <c r="AG231" s="80"/>
      <c r="AH231" s="80"/>
      <c r="AI231" s="80"/>
      <c r="AJ231" s="80"/>
      <c r="AK231" s="80"/>
      <c r="AL231" s="80"/>
      <c r="AM231" s="80"/>
      <c r="AN231" s="80"/>
      <c r="AO231" s="80"/>
      <c r="AP231" s="80"/>
      <c r="AQ231" s="80"/>
      <c r="AR231" s="80"/>
      <c r="AS231" s="80"/>
      <c r="AT231" s="80"/>
      <c r="AU231" s="80"/>
      <c r="AV231" s="80"/>
      <c r="AW231" s="80"/>
      <c r="AX231" s="80"/>
      <c r="AY231" s="80"/>
      <c r="AZ231" s="80"/>
      <c r="BA231" s="80"/>
      <c r="BB231" s="80"/>
      <c r="BC231" s="80"/>
      <c r="BD231" s="80"/>
      <c r="BE231" s="80"/>
      <c r="BF231" s="80"/>
      <c r="BG231" s="80"/>
      <c r="BH231" s="80"/>
      <c r="BI231" s="80"/>
      <c r="BJ231" s="80"/>
      <c r="BK231" s="80"/>
      <c r="BL231" s="163"/>
      <c r="BM231" s="140"/>
      <c r="BN231" s="140"/>
      <c r="BO231" s="140"/>
      <c r="BP231" s="140"/>
      <c r="BQ231" s="140"/>
    </row>
    <row r="232" spans="3:69" x14ac:dyDescent="0.25">
      <c r="C232" s="129" t="s">
        <v>150</v>
      </c>
      <c r="D232" s="76">
        <f>0.2*Transf2010</f>
        <v>0.20937473318361799</v>
      </c>
      <c r="E232" s="144">
        <f>D232*(1+PARAMETRES!F$14)</f>
        <v>0.21290968165984636</v>
      </c>
      <c r="F232" s="144">
        <f>E232*(1+PARAMETRES!G$14)</f>
        <v>0.21256867803899518</v>
      </c>
      <c r="G232" s="144">
        <f>F232*(1+PARAMETRES!H$14)</f>
        <v>0.21273884270949342</v>
      </c>
      <c r="H232" s="144">
        <f>G232*(1+PARAMETRES!I$14)</f>
        <v>0.21364612254347529</v>
      </c>
      <c r="I232" s="144">
        <f>H232*(1+PARAMETRES!J$14)</f>
        <v>0.21507546762702792</v>
      </c>
      <c r="J232" s="144">
        <f>I232*(1+PARAMETRES!K$14)</f>
        <v>0.2168433348614191</v>
      </c>
      <c r="K232" s="144">
        <f>J232*(1+PARAMETRES!L$14)</f>
        <v>0.22124128959646128</v>
      </c>
      <c r="L232" s="144">
        <f>K232*(1+PARAMETRES!M$14)</f>
        <v>0.22463537262162137</v>
      </c>
      <c r="M232" s="144">
        <f>L232*(1+PARAMETRES!N$14)</f>
        <v>0.22825763199126453</v>
      </c>
      <c r="N232" s="144">
        <f>M232*(1+PARAMETRES!O$14)</f>
        <v>0.21004092878733702</v>
      </c>
      <c r="O232" s="144">
        <f>N232*(1+PARAMETRES!P$14)</f>
        <v>0.22395912792342537</v>
      </c>
      <c r="P232" s="144">
        <f>O232*(1+PARAMETRES!Q$14)</f>
        <v>0.2292578201276001</v>
      </c>
      <c r="Q232" s="144">
        <f>P232*(1+PARAMETRES!R$14)</f>
        <v>0.23197266320966939</v>
      </c>
      <c r="R232" s="144">
        <f>Q232*(1+PARAMETRES!S$14)</f>
        <v>0.23515363356420868</v>
      </c>
      <c r="S232" s="144">
        <f>R232*(1+PARAMETRES!T$14)</f>
        <v>0.23869349310281882</v>
      </c>
      <c r="T232" s="144">
        <f>S232*(1+PARAMETRES!U$14)</f>
        <v>0.24231882558038245</v>
      </c>
      <c r="U232" s="144">
        <f>T232*(1+PARAMETRES!V$14)</f>
        <v>0.24627110300268704</v>
      </c>
      <c r="V232" s="144">
        <f>U232*(1+PARAMETRES!W$14)</f>
        <v>0.24746413781842924</v>
      </c>
      <c r="W232" s="144">
        <f>V232*(1+PARAMETRES!X$14)</f>
        <v>0.24866408051626368</v>
      </c>
      <c r="X232" s="144">
        <f>W232*(1+PARAMETRES!Y$14)</f>
        <v>0.24999374764765359</v>
      </c>
      <c r="Y232" s="144">
        <f>X232*(1+PARAMETRES!Z$14)</f>
        <v>0.25142968352273604</v>
      </c>
      <c r="Z232" s="144">
        <f>Y232*(1+PARAMETRES!AA$14)</f>
        <v>0.25282305544677131</v>
      </c>
      <c r="AA232" s="144">
        <f>Z232*(1+PARAMETRES!AB$14)</f>
        <v>0.25528460688184729</v>
      </c>
      <c r="AB232" s="144">
        <f>AA232*(1+PARAMETRES!AC$14)</f>
        <v>0.25787293994672844</v>
      </c>
      <c r="AC232" s="144">
        <f>AB232*(1+PARAMETRES!AD$14)</f>
        <v>0.26061819498223721</v>
      </c>
      <c r="AD232" s="144">
        <f>AC232*(1+PARAMETRES!AE$14)</f>
        <v>0.2632916431666853</v>
      </c>
      <c r="AE232" s="144">
        <f>AD232*(1+PARAMETRES!AF$14)</f>
        <v>0.26589153224310919</v>
      </c>
      <c r="AF232" s="144">
        <f>AE232*(1+PARAMETRES!AG$14)</f>
        <v>0.26854840708035865</v>
      </c>
      <c r="AG232" s="144">
        <f>AF232*(1+PARAMETRES!AH$14)</f>
        <v>0.27115612704038128</v>
      </c>
      <c r="AH232" s="144">
        <f>AG232*(1+PARAMETRES!AI$14)</f>
        <v>0.27357643908824264</v>
      </c>
      <c r="AI232" s="144">
        <f>AH232*(1+PARAMETRES!AJ$14)</f>
        <v>0.2759114508788762</v>
      </c>
      <c r="AJ232" s="144">
        <f>AI232*(1+PARAMETRES!AK$14)</f>
        <v>0.27821205459617515</v>
      </c>
      <c r="AK232" s="144">
        <f>AJ232*(1+PARAMETRES!AL$14)</f>
        <v>0.28053070397886387</v>
      </c>
      <c r="AL232" s="144">
        <f>AK232*(1+PARAMETRES!AM$14)</f>
        <v>0.2829215219014391</v>
      </c>
      <c r="AM232" s="144">
        <f>AL232*(1+PARAMETRES!AN$14)</f>
        <v>0.28529914566246506</v>
      </c>
      <c r="AN232" s="144">
        <f>AM232*(1+PARAMETRES!AO$14)</f>
        <v>0.28749032399533747</v>
      </c>
      <c r="AO232" s="144">
        <f>AN232*(1+PARAMETRES!AP$14)</f>
        <v>0.28974820271294732</v>
      </c>
      <c r="AP232" s="144">
        <f>AO232*(1+PARAMETRES!AQ$14)</f>
        <v>0.29210297731572027</v>
      </c>
      <c r="AQ232" s="144">
        <f>AP232*(1+PARAMETRES!AR$14)</f>
        <v>0.29461511969103921</v>
      </c>
      <c r="AR232" s="144">
        <f>AQ232*(1+PARAMETRES!AS$14)</f>
        <v>0.29705309432608917</v>
      </c>
      <c r="AS232" s="144">
        <f>AR232*(1+PARAMETRES!AT$14)</f>
        <v>0.29956377804962919</v>
      </c>
      <c r="AT232" s="144">
        <f>AS232*(1+PARAMETRES!AU$14)</f>
        <v>0.30223905565111264</v>
      </c>
      <c r="AU232" s="144">
        <f>AT232*(1+PARAMETRES!AV$14)</f>
        <v>0.30502224535161443</v>
      </c>
      <c r="AV232" s="144">
        <f>AU232*(1+PARAMETRES!AW$14)</f>
        <v>0.30797931795170735</v>
      </c>
      <c r="AW232" s="144">
        <f>AV232*(1+PARAMETRES!AX$14)</f>
        <v>0.31108212054283985</v>
      </c>
      <c r="AX232" s="144">
        <f>AW232*(1+PARAMETRES!AY$14)</f>
        <v>0.31411380455724003</v>
      </c>
      <c r="AY232" s="144">
        <f>AX232*(1+PARAMETRES!AZ$14)</f>
        <v>0.3172884330353844</v>
      </c>
      <c r="AZ232" s="144">
        <f>AY232*(1+PARAMETRES!BA$14)</f>
        <v>0.32054213315210145</v>
      </c>
      <c r="BA232" s="144">
        <f>AZ232*(1+PARAMETRES!BB$14)</f>
        <v>0.32390408924170427</v>
      </c>
      <c r="BB232" s="144">
        <f>BA232*(1+PARAMETRES!BC$14)</f>
        <v>0.32727493579434702</v>
      </c>
      <c r="BC232" s="144">
        <f>BB232*(1+PARAMETRES!BD$14)</f>
        <v>0.33061651935511521</v>
      </c>
      <c r="BD232" s="144">
        <f>BC232*(1+PARAMETRES!BE$14)</f>
        <v>0.33402185465944279</v>
      </c>
      <c r="BE232" s="144">
        <f>BD232*(1+PARAMETRES!BF$14)</f>
        <v>0.33748789375772792</v>
      </c>
      <c r="BF232" s="144">
        <f>BE232*(1+PARAMETRES!BG$14)</f>
        <v>0.3409104254972658</v>
      </c>
      <c r="BG232" s="144">
        <f>BF232*(1+PARAMETRES!BH$14)</f>
        <v>0.34421592652789168</v>
      </c>
      <c r="BH232" s="144">
        <f>BG232*(1+PARAMETRES!BI$14)</f>
        <v>0.3473629705056876</v>
      </c>
      <c r="BI232" s="144">
        <f>BH232*(1+PARAMETRES!BJ$14)</f>
        <v>0.35055326251358548</v>
      </c>
      <c r="BJ232" s="144">
        <f>BI232*(1+PARAMETRES!BK$14)</f>
        <v>0.35371658272739936</v>
      </c>
      <c r="BK232" s="144">
        <f>BJ232*(1+PARAMETRES!BL$14)</f>
        <v>0.35685196231658045</v>
      </c>
      <c r="BL232" s="145">
        <f>BK232*(1+PARAMETRES!BM$14)</f>
        <v>0.35985269799926689</v>
      </c>
      <c r="BM232" s="140"/>
      <c r="BN232" s="140"/>
      <c r="BO232" s="140"/>
      <c r="BP232" s="140"/>
      <c r="BQ232" s="140"/>
    </row>
    <row r="233" spans="3:69" x14ac:dyDescent="0.25">
      <c r="C233" s="129" t="s">
        <v>151</v>
      </c>
      <c r="D233" s="76">
        <f>0.16*Transf2010</f>
        <v>0.1674997865468944</v>
      </c>
      <c r="E233" s="144">
        <f>D233*(1+PARAMETRES!F$14)</f>
        <v>0.17032774532787709</v>
      </c>
      <c r="F233" s="144">
        <f>E233*(1+PARAMETRES!G$14)</f>
        <v>0.17005494243119615</v>
      </c>
      <c r="G233" s="144">
        <f>F233*(1+PARAMETRES!H$14)</f>
        <v>0.17019107416759474</v>
      </c>
      <c r="H233" s="144">
        <f>G233*(1+PARAMETRES!I$14)</f>
        <v>0.17091689803478022</v>
      </c>
      <c r="I233" s="144">
        <f>H233*(1+PARAMETRES!J$14)</f>
        <v>0.17206037410162231</v>
      </c>
      <c r="J233" s="144">
        <f>I233*(1+PARAMETRES!K$14)</f>
        <v>0.17347466788913526</v>
      </c>
      <c r="K233" s="144">
        <f>J233*(1+PARAMETRES!L$14)</f>
        <v>0.17699303167716901</v>
      </c>
      <c r="L233" s="144">
        <f>K233*(1+PARAMETRES!M$14)</f>
        <v>0.17970829809729708</v>
      </c>
      <c r="M233" s="144">
        <f>L233*(1+PARAMETRES!N$14)</f>
        <v>0.1826061055930116</v>
      </c>
      <c r="N233" s="144">
        <f>M233*(1+PARAMETRES!O$14)</f>
        <v>0.16803274302986959</v>
      </c>
      <c r="O233" s="144">
        <f>N233*(1+PARAMETRES!P$14)</f>
        <v>0.17916730233874026</v>
      </c>
      <c r="P233" s="144">
        <f>O233*(1+PARAMETRES!Q$14)</f>
        <v>0.18340625610208003</v>
      </c>
      <c r="Q233" s="144">
        <f>P233*(1+PARAMETRES!R$14)</f>
        <v>0.18557813056773545</v>
      </c>
      <c r="R233" s="144">
        <f>Q233*(1+PARAMETRES!S$14)</f>
        <v>0.18812290685136687</v>
      </c>
      <c r="S233" s="144">
        <f>R233*(1+PARAMETRES!T$14)</f>
        <v>0.19095479448225497</v>
      </c>
      <c r="T233" s="144">
        <f>S233*(1+PARAMETRES!U$14)</f>
        <v>0.19385506046430587</v>
      </c>
      <c r="U233" s="144">
        <f>T233*(1+PARAMETRES!V$14)</f>
        <v>0.19701688240214954</v>
      </c>
      <c r="V233" s="144">
        <f>U233*(1+PARAMETRES!W$14)</f>
        <v>0.19797131025474329</v>
      </c>
      <c r="W233" s="144">
        <f>V233*(1+PARAMETRES!X$14)</f>
        <v>0.19893126441301084</v>
      </c>
      <c r="X233" s="144">
        <f>W233*(1+PARAMETRES!Y$14)</f>
        <v>0.19999499811812277</v>
      </c>
      <c r="Y233" s="144">
        <f>X233*(1+PARAMETRES!Z$14)</f>
        <v>0.2011437468181887</v>
      </c>
      <c r="Z233" s="144">
        <f>Y233*(1+PARAMETRES!AA$14)</f>
        <v>0.20225844435741691</v>
      </c>
      <c r="AA233" s="144">
        <f>Z233*(1+PARAMETRES!AB$14)</f>
        <v>0.20422768550547771</v>
      </c>
      <c r="AB233" s="144">
        <f>AA233*(1+PARAMETRES!AC$14)</f>
        <v>0.20629835195738264</v>
      </c>
      <c r="AC233" s="144">
        <f>AB233*(1+PARAMETRES!AD$14)</f>
        <v>0.20849455598578961</v>
      </c>
      <c r="AD233" s="144">
        <f>AC233*(1+PARAMETRES!AE$14)</f>
        <v>0.21063331453334808</v>
      </c>
      <c r="AE233" s="144">
        <f>AD233*(1+PARAMETRES!AF$14)</f>
        <v>0.21271322579448718</v>
      </c>
      <c r="AF233" s="144">
        <f>AE233*(1+PARAMETRES!AG$14)</f>
        <v>0.21483872566428674</v>
      </c>
      <c r="AG233" s="144">
        <f>AF233*(1+PARAMETRES!AH$14)</f>
        <v>0.21692490163230485</v>
      </c>
      <c r="AH233" s="144">
        <f>AG233*(1+PARAMETRES!AI$14)</f>
        <v>0.21886115127059394</v>
      </c>
      <c r="AI233" s="144">
        <f>AH233*(1+PARAMETRES!AJ$14)</f>
        <v>0.22072916070310075</v>
      </c>
      <c r="AJ233" s="144">
        <f>AI233*(1+PARAMETRES!AK$14)</f>
        <v>0.2225696436769399</v>
      </c>
      <c r="AK233" s="144">
        <f>AJ233*(1+PARAMETRES!AL$14)</f>
        <v>0.22442456318309087</v>
      </c>
      <c r="AL233" s="144">
        <f>AK233*(1+PARAMETRES!AM$14)</f>
        <v>0.22633721752115107</v>
      </c>
      <c r="AM233" s="144">
        <f>AL233*(1+PARAMETRES!AN$14)</f>
        <v>0.22823931652997184</v>
      </c>
      <c r="AN233" s="144">
        <f>AM233*(1+PARAMETRES!AO$14)</f>
        <v>0.22999225919626978</v>
      </c>
      <c r="AO233" s="144">
        <f>AN233*(1+PARAMETRES!AP$14)</f>
        <v>0.23179856217035766</v>
      </c>
      <c r="AP233" s="144">
        <f>AO233*(1+PARAMETRES!AQ$14)</f>
        <v>0.233682381852576</v>
      </c>
      <c r="AQ233" s="144">
        <f>AP233*(1+PARAMETRES!AR$14)</f>
        <v>0.23569209575283115</v>
      </c>
      <c r="AR233" s="144">
        <f>AQ233*(1+PARAMETRES!AS$14)</f>
        <v>0.23764247546087114</v>
      </c>
      <c r="AS233" s="144">
        <f>AR233*(1+PARAMETRES!AT$14)</f>
        <v>0.23965102243970315</v>
      </c>
      <c r="AT233" s="144">
        <f>AS233*(1+PARAMETRES!AU$14)</f>
        <v>0.24179124452088993</v>
      </c>
      <c r="AU233" s="144">
        <f>AT233*(1+PARAMETRES!AV$14)</f>
        <v>0.24401779628129136</v>
      </c>
      <c r="AV233" s="144">
        <f>AU233*(1+PARAMETRES!AW$14)</f>
        <v>0.24638345436136569</v>
      </c>
      <c r="AW233" s="144">
        <f>AV233*(1+PARAMETRES!AX$14)</f>
        <v>0.24886569643427167</v>
      </c>
      <c r="AX233" s="144">
        <f>AW233*(1+PARAMETRES!AY$14)</f>
        <v>0.25129104364579186</v>
      </c>
      <c r="AY233" s="144">
        <f>AX233*(1+PARAMETRES!AZ$14)</f>
        <v>0.25383074642830733</v>
      </c>
      <c r="AZ233" s="144">
        <f>AY233*(1+PARAMETRES!BA$14)</f>
        <v>0.25643370652168102</v>
      </c>
      <c r="BA233" s="144">
        <f>AZ233*(1+PARAMETRES!BB$14)</f>
        <v>0.25912327139336327</v>
      </c>
      <c r="BB233" s="144">
        <f>BA233*(1+PARAMETRES!BC$14)</f>
        <v>0.26181994863547747</v>
      </c>
      <c r="BC233" s="144">
        <f>BB233*(1+PARAMETRES!BD$14)</f>
        <v>0.26449321548409205</v>
      </c>
      <c r="BD233" s="144">
        <f>BC233*(1+PARAMETRES!BE$14)</f>
        <v>0.26721748372755411</v>
      </c>
      <c r="BE233" s="144">
        <f>BD233*(1+PARAMETRES!BF$14)</f>
        <v>0.2699903150061822</v>
      </c>
      <c r="BF233" s="144">
        <f>BE233*(1+PARAMETRES!BG$14)</f>
        <v>0.27272834039781252</v>
      </c>
      <c r="BG233" s="144">
        <f>BF233*(1+PARAMETRES!BH$14)</f>
        <v>0.2753727412223132</v>
      </c>
      <c r="BH233" s="144">
        <f>BG233*(1+PARAMETRES!BI$14)</f>
        <v>0.27789037640454994</v>
      </c>
      <c r="BI233" s="144">
        <f>BH233*(1+PARAMETRES!BJ$14)</f>
        <v>0.28044261001086823</v>
      </c>
      <c r="BJ233" s="144">
        <f>BI233*(1+PARAMETRES!BK$14)</f>
        <v>0.28297326618191931</v>
      </c>
      <c r="BK233" s="144">
        <f>BJ233*(1+PARAMETRES!BL$14)</f>
        <v>0.28548156985326417</v>
      </c>
      <c r="BL233" s="145">
        <f>BK233*(1+PARAMETRES!BM$14)</f>
        <v>0.28788215839941333</v>
      </c>
      <c r="BM233" s="140"/>
      <c r="BN233" s="140"/>
      <c r="BO233" s="140"/>
      <c r="BP233" s="140"/>
      <c r="BQ233" s="140"/>
    </row>
    <row r="234" spans="3:69" x14ac:dyDescent="0.25">
      <c r="C234" s="129" t="s">
        <v>152</v>
      </c>
      <c r="D234" s="76">
        <f>0.16*Transf2010</f>
        <v>0.1674997865468944</v>
      </c>
      <c r="E234" s="144">
        <f>D234*(1+PARAMETRES!F$14)</f>
        <v>0.17032774532787709</v>
      </c>
      <c r="F234" s="144">
        <f>E234*(1+PARAMETRES!G$14)</f>
        <v>0.17005494243119615</v>
      </c>
      <c r="G234" s="144">
        <f>F234*(1+PARAMETRES!H$14)</f>
        <v>0.17019107416759474</v>
      </c>
      <c r="H234" s="144">
        <f>G234*(1+PARAMETRES!I$14)</f>
        <v>0.17091689803478022</v>
      </c>
      <c r="I234" s="144">
        <f>H234*(1+PARAMETRES!J$14)</f>
        <v>0.17206037410162231</v>
      </c>
      <c r="J234" s="144">
        <f>I234*(1+PARAMETRES!K$14)</f>
        <v>0.17347466788913526</v>
      </c>
      <c r="K234" s="144">
        <f>J234*(1+PARAMETRES!L$14)</f>
        <v>0.17699303167716901</v>
      </c>
      <c r="L234" s="144">
        <f>K234*(1+PARAMETRES!M$14)</f>
        <v>0.17970829809729708</v>
      </c>
      <c r="M234" s="144">
        <f>L234*(1+PARAMETRES!N$14)</f>
        <v>0.1826061055930116</v>
      </c>
      <c r="N234" s="144">
        <f>M234*(1+PARAMETRES!O$14)</f>
        <v>0.16803274302986959</v>
      </c>
      <c r="O234" s="144">
        <f>N234*(1+PARAMETRES!P$14)</f>
        <v>0.17916730233874026</v>
      </c>
      <c r="P234" s="144">
        <f>O234*(1+PARAMETRES!Q$14)</f>
        <v>0.18340625610208003</v>
      </c>
      <c r="Q234" s="144">
        <f>P234*(1+PARAMETRES!R$14)</f>
        <v>0.18557813056773545</v>
      </c>
      <c r="R234" s="144">
        <f>Q234*(1+PARAMETRES!S$14)</f>
        <v>0.18812290685136687</v>
      </c>
      <c r="S234" s="144">
        <f>R234*(1+PARAMETRES!T$14)</f>
        <v>0.19095479448225497</v>
      </c>
      <c r="T234" s="144">
        <f>S234*(1+PARAMETRES!U$14)</f>
        <v>0.19385506046430587</v>
      </c>
      <c r="U234" s="144">
        <f>T234*(1+PARAMETRES!V$14)</f>
        <v>0.19701688240214954</v>
      </c>
      <c r="V234" s="144">
        <f>U234*(1+PARAMETRES!W$14)</f>
        <v>0.19797131025474329</v>
      </c>
      <c r="W234" s="144">
        <f>V234*(1+PARAMETRES!X$14)</f>
        <v>0.19893126441301084</v>
      </c>
      <c r="X234" s="144">
        <f>W234*(1+PARAMETRES!Y$14)</f>
        <v>0.19999499811812277</v>
      </c>
      <c r="Y234" s="144">
        <f>X234*(1+PARAMETRES!Z$14)</f>
        <v>0.2011437468181887</v>
      </c>
      <c r="Z234" s="144">
        <f>Y234*(1+PARAMETRES!AA$14)</f>
        <v>0.20225844435741691</v>
      </c>
      <c r="AA234" s="144">
        <f>Z234*(1+PARAMETRES!AB$14)</f>
        <v>0.20422768550547771</v>
      </c>
      <c r="AB234" s="144">
        <f>AA234*(1+PARAMETRES!AC$14)</f>
        <v>0.20629835195738264</v>
      </c>
      <c r="AC234" s="144">
        <f>AB234*(1+PARAMETRES!AD$14)</f>
        <v>0.20849455598578961</v>
      </c>
      <c r="AD234" s="144">
        <f>AC234*(1+PARAMETRES!AE$14)</f>
        <v>0.21063331453334808</v>
      </c>
      <c r="AE234" s="144">
        <f>AD234*(1+PARAMETRES!AF$14)</f>
        <v>0.21271322579448718</v>
      </c>
      <c r="AF234" s="144">
        <f>AE234*(1+PARAMETRES!AG$14)</f>
        <v>0.21483872566428674</v>
      </c>
      <c r="AG234" s="144">
        <f>AF234*(1+PARAMETRES!AH$14)</f>
        <v>0.21692490163230485</v>
      </c>
      <c r="AH234" s="144">
        <f>AG234*(1+PARAMETRES!AI$14)</f>
        <v>0.21886115127059394</v>
      </c>
      <c r="AI234" s="144">
        <f>AH234*(1+PARAMETRES!AJ$14)</f>
        <v>0.22072916070310075</v>
      </c>
      <c r="AJ234" s="144">
        <f>AI234*(1+PARAMETRES!AK$14)</f>
        <v>0.2225696436769399</v>
      </c>
      <c r="AK234" s="144">
        <f>AJ234*(1+PARAMETRES!AL$14)</f>
        <v>0.22442456318309087</v>
      </c>
      <c r="AL234" s="144">
        <f>AK234*(1+PARAMETRES!AM$14)</f>
        <v>0.22633721752115107</v>
      </c>
      <c r="AM234" s="144">
        <f>AL234*(1+PARAMETRES!AN$14)</f>
        <v>0.22823931652997184</v>
      </c>
      <c r="AN234" s="144">
        <f>AM234*(1+PARAMETRES!AO$14)</f>
        <v>0.22999225919626978</v>
      </c>
      <c r="AO234" s="144">
        <f>AN234*(1+PARAMETRES!AP$14)</f>
        <v>0.23179856217035766</v>
      </c>
      <c r="AP234" s="144">
        <f>AO234*(1+PARAMETRES!AQ$14)</f>
        <v>0.233682381852576</v>
      </c>
      <c r="AQ234" s="144">
        <f>AP234*(1+PARAMETRES!AR$14)</f>
        <v>0.23569209575283115</v>
      </c>
      <c r="AR234" s="144">
        <f>AQ234*(1+PARAMETRES!AS$14)</f>
        <v>0.23764247546087114</v>
      </c>
      <c r="AS234" s="144">
        <f>AR234*(1+PARAMETRES!AT$14)</f>
        <v>0.23965102243970315</v>
      </c>
      <c r="AT234" s="144">
        <f>AS234*(1+PARAMETRES!AU$14)</f>
        <v>0.24179124452088993</v>
      </c>
      <c r="AU234" s="144">
        <f>AT234*(1+PARAMETRES!AV$14)</f>
        <v>0.24401779628129136</v>
      </c>
      <c r="AV234" s="144">
        <f>AU234*(1+PARAMETRES!AW$14)</f>
        <v>0.24638345436136569</v>
      </c>
      <c r="AW234" s="144">
        <f>AV234*(1+PARAMETRES!AX$14)</f>
        <v>0.24886569643427167</v>
      </c>
      <c r="AX234" s="144">
        <f>AW234*(1+PARAMETRES!AY$14)</f>
        <v>0.25129104364579186</v>
      </c>
      <c r="AY234" s="144">
        <f>AX234*(1+PARAMETRES!AZ$14)</f>
        <v>0.25383074642830733</v>
      </c>
      <c r="AZ234" s="144">
        <f>AY234*(1+PARAMETRES!BA$14)</f>
        <v>0.25643370652168102</v>
      </c>
      <c r="BA234" s="144">
        <f>AZ234*(1+PARAMETRES!BB$14)</f>
        <v>0.25912327139336327</v>
      </c>
      <c r="BB234" s="144">
        <f>BA234*(1+PARAMETRES!BC$14)</f>
        <v>0.26181994863547747</v>
      </c>
      <c r="BC234" s="144">
        <f>BB234*(1+PARAMETRES!BD$14)</f>
        <v>0.26449321548409205</v>
      </c>
      <c r="BD234" s="144">
        <f>BC234*(1+PARAMETRES!BE$14)</f>
        <v>0.26721748372755411</v>
      </c>
      <c r="BE234" s="144">
        <f>BD234*(1+PARAMETRES!BF$14)</f>
        <v>0.2699903150061822</v>
      </c>
      <c r="BF234" s="144">
        <f>BE234*(1+PARAMETRES!BG$14)</f>
        <v>0.27272834039781252</v>
      </c>
      <c r="BG234" s="144">
        <f>BF234*(1+PARAMETRES!BH$14)</f>
        <v>0.2753727412223132</v>
      </c>
      <c r="BH234" s="144">
        <f>BG234*(1+PARAMETRES!BI$14)</f>
        <v>0.27789037640454994</v>
      </c>
      <c r="BI234" s="144">
        <f>BH234*(1+PARAMETRES!BJ$14)</f>
        <v>0.28044261001086823</v>
      </c>
      <c r="BJ234" s="144">
        <f>BI234*(1+PARAMETRES!BK$14)</f>
        <v>0.28297326618191931</v>
      </c>
      <c r="BK234" s="144">
        <f>BJ234*(1+PARAMETRES!BL$14)</f>
        <v>0.28548156985326417</v>
      </c>
      <c r="BL234" s="145">
        <f>BK234*(1+PARAMETRES!BM$14)</f>
        <v>0.28788215839941333</v>
      </c>
      <c r="BM234" s="140"/>
      <c r="BN234" s="140"/>
      <c r="BO234" s="140"/>
      <c r="BP234" s="140"/>
      <c r="BQ234" s="140"/>
    </row>
    <row r="235" spans="3:69" x14ac:dyDescent="0.25">
      <c r="C235" s="129" t="s">
        <v>153</v>
      </c>
      <c r="D235" s="76">
        <f>0.16*Transf2010</f>
        <v>0.1674997865468944</v>
      </c>
      <c r="E235" s="144">
        <f>D235*(1+PARAMETRES!F$14)</f>
        <v>0.17032774532787709</v>
      </c>
      <c r="F235" s="144">
        <f>E235*(1+PARAMETRES!G$14)</f>
        <v>0.17005494243119615</v>
      </c>
      <c r="G235" s="144">
        <f>F235*(1+PARAMETRES!H$14)</f>
        <v>0.17019107416759474</v>
      </c>
      <c r="H235" s="144">
        <f>G235*(1+PARAMETRES!I$14)</f>
        <v>0.17091689803478022</v>
      </c>
      <c r="I235" s="144">
        <f>H235*(1+PARAMETRES!J$14)</f>
        <v>0.17206037410162231</v>
      </c>
      <c r="J235" s="144">
        <f>I235*(1+PARAMETRES!K$14)</f>
        <v>0.17347466788913526</v>
      </c>
      <c r="K235" s="144">
        <f>J235*(1+PARAMETRES!L$14)</f>
        <v>0.17699303167716901</v>
      </c>
      <c r="L235" s="144">
        <f>K235*(1+PARAMETRES!M$14)</f>
        <v>0.17970829809729708</v>
      </c>
      <c r="M235" s="144">
        <f>L235*(1+PARAMETRES!N$14)</f>
        <v>0.1826061055930116</v>
      </c>
      <c r="N235" s="144">
        <f>M235*(1+PARAMETRES!O$14)</f>
        <v>0.16803274302986959</v>
      </c>
      <c r="O235" s="144">
        <f>N235*(1+PARAMETRES!P$14)</f>
        <v>0.17916730233874026</v>
      </c>
      <c r="P235" s="144">
        <f>O235*(1+PARAMETRES!Q$14)</f>
        <v>0.18340625610208003</v>
      </c>
      <c r="Q235" s="144">
        <f>P235*(1+PARAMETRES!R$14)</f>
        <v>0.18557813056773545</v>
      </c>
      <c r="R235" s="144">
        <f>Q235*(1+PARAMETRES!S$14)</f>
        <v>0.18812290685136687</v>
      </c>
      <c r="S235" s="144">
        <f>R235*(1+PARAMETRES!T$14)</f>
        <v>0.19095479448225497</v>
      </c>
      <c r="T235" s="144">
        <f>S235*(1+PARAMETRES!U$14)</f>
        <v>0.19385506046430587</v>
      </c>
      <c r="U235" s="144">
        <f>T235*(1+PARAMETRES!V$14)</f>
        <v>0.19701688240214954</v>
      </c>
      <c r="V235" s="144">
        <f>U235*(1+PARAMETRES!W$14)</f>
        <v>0.19797131025474329</v>
      </c>
      <c r="W235" s="144">
        <f>V235*(1+PARAMETRES!X$14)</f>
        <v>0.19893126441301084</v>
      </c>
      <c r="X235" s="144">
        <f>W235*(1+PARAMETRES!Y$14)</f>
        <v>0.19999499811812277</v>
      </c>
      <c r="Y235" s="144">
        <f>X235*(1+PARAMETRES!Z$14)</f>
        <v>0.2011437468181887</v>
      </c>
      <c r="Z235" s="144">
        <f>Y235*(1+PARAMETRES!AA$14)</f>
        <v>0.20225844435741691</v>
      </c>
      <c r="AA235" s="144">
        <f>Z235*(1+PARAMETRES!AB$14)</f>
        <v>0.20422768550547771</v>
      </c>
      <c r="AB235" s="144">
        <f>AA235*(1+PARAMETRES!AC$14)</f>
        <v>0.20629835195738264</v>
      </c>
      <c r="AC235" s="144">
        <f>AB235*(1+PARAMETRES!AD$14)</f>
        <v>0.20849455598578961</v>
      </c>
      <c r="AD235" s="144">
        <f>AC235*(1+PARAMETRES!AE$14)</f>
        <v>0.21063331453334808</v>
      </c>
      <c r="AE235" s="144">
        <f>AD235*(1+PARAMETRES!AF$14)</f>
        <v>0.21271322579448718</v>
      </c>
      <c r="AF235" s="144">
        <f>AE235*(1+PARAMETRES!AG$14)</f>
        <v>0.21483872566428674</v>
      </c>
      <c r="AG235" s="144">
        <f>AF235*(1+PARAMETRES!AH$14)</f>
        <v>0.21692490163230485</v>
      </c>
      <c r="AH235" s="144">
        <f>AG235*(1+PARAMETRES!AI$14)</f>
        <v>0.21886115127059394</v>
      </c>
      <c r="AI235" s="144">
        <f>AH235*(1+PARAMETRES!AJ$14)</f>
        <v>0.22072916070310075</v>
      </c>
      <c r="AJ235" s="144">
        <f>AI235*(1+PARAMETRES!AK$14)</f>
        <v>0.2225696436769399</v>
      </c>
      <c r="AK235" s="144">
        <f>AJ235*(1+PARAMETRES!AL$14)</f>
        <v>0.22442456318309087</v>
      </c>
      <c r="AL235" s="144">
        <f>AK235*(1+PARAMETRES!AM$14)</f>
        <v>0.22633721752115107</v>
      </c>
      <c r="AM235" s="144">
        <f>AL235*(1+PARAMETRES!AN$14)</f>
        <v>0.22823931652997184</v>
      </c>
      <c r="AN235" s="144">
        <f>AM235*(1+PARAMETRES!AO$14)</f>
        <v>0.22999225919626978</v>
      </c>
      <c r="AO235" s="144">
        <f>AN235*(1+PARAMETRES!AP$14)</f>
        <v>0.23179856217035766</v>
      </c>
      <c r="AP235" s="144">
        <f>AO235*(1+PARAMETRES!AQ$14)</f>
        <v>0.233682381852576</v>
      </c>
      <c r="AQ235" s="144">
        <f>AP235*(1+PARAMETRES!AR$14)</f>
        <v>0.23569209575283115</v>
      </c>
      <c r="AR235" s="144">
        <f>AQ235*(1+PARAMETRES!AS$14)</f>
        <v>0.23764247546087114</v>
      </c>
      <c r="AS235" s="144">
        <f>AR235*(1+PARAMETRES!AT$14)</f>
        <v>0.23965102243970315</v>
      </c>
      <c r="AT235" s="144">
        <f>AS235*(1+PARAMETRES!AU$14)</f>
        <v>0.24179124452088993</v>
      </c>
      <c r="AU235" s="144">
        <f>AT235*(1+PARAMETRES!AV$14)</f>
        <v>0.24401779628129136</v>
      </c>
      <c r="AV235" s="144">
        <f>AU235*(1+PARAMETRES!AW$14)</f>
        <v>0.24638345436136569</v>
      </c>
      <c r="AW235" s="144">
        <f>AV235*(1+PARAMETRES!AX$14)</f>
        <v>0.24886569643427167</v>
      </c>
      <c r="AX235" s="144">
        <f>AW235*(1+PARAMETRES!AY$14)</f>
        <v>0.25129104364579186</v>
      </c>
      <c r="AY235" s="144">
        <f>AX235*(1+PARAMETRES!AZ$14)</f>
        <v>0.25383074642830733</v>
      </c>
      <c r="AZ235" s="144">
        <f>AY235*(1+PARAMETRES!BA$14)</f>
        <v>0.25643370652168102</v>
      </c>
      <c r="BA235" s="144">
        <f>AZ235*(1+PARAMETRES!BB$14)</f>
        <v>0.25912327139336327</v>
      </c>
      <c r="BB235" s="144">
        <f>BA235*(1+PARAMETRES!BC$14)</f>
        <v>0.26181994863547747</v>
      </c>
      <c r="BC235" s="144">
        <f>BB235*(1+PARAMETRES!BD$14)</f>
        <v>0.26449321548409205</v>
      </c>
      <c r="BD235" s="144">
        <f>BC235*(1+PARAMETRES!BE$14)</f>
        <v>0.26721748372755411</v>
      </c>
      <c r="BE235" s="144">
        <f>BD235*(1+PARAMETRES!BF$14)</f>
        <v>0.2699903150061822</v>
      </c>
      <c r="BF235" s="144">
        <f>BE235*(1+PARAMETRES!BG$14)</f>
        <v>0.27272834039781252</v>
      </c>
      <c r="BG235" s="144">
        <f>BF235*(1+PARAMETRES!BH$14)</f>
        <v>0.2753727412223132</v>
      </c>
      <c r="BH235" s="144">
        <f>BG235*(1+PARAMETRES!BI$14)</f>
        <v>0.27789037640454994</v>
      </c>
      <c r="BI235" s="144">
        <f>BH235*(1+PARAMETRES!BJ$14)</f>
        <v>0.28044261001086823</v>
      </c>
      <c r="BJ235" s="144">
        <f>BI235*(1+PARAMETRES!BK$14)</f>
        <v>0.28297326618191931</v>
      </c>
      <c r="BK235" s="144">
        <f>BJ235*(1+PARAMETRES!BL$14)</f>
        <v>0.28548156985326417</v>
      </c>
      <c r="BL235" s="145">
        <f>BK235*(1+PARAMETRES!BM$14)</f>
        <v>0.28788215839941333</v>
      </c>
      <c r="BM235" s="140"/>
      <c r="BN235" s="140"/>
      <c r="BO235" s="140"/>
      <c r="BP235" s="140"/>
      <c r="BQ235" s="140"/>
    </row>
    <row r="236" spans="3:69" x14ac:dyDescent="0.25">
      <c r="C236" s="129" t="s">
        <v>154</v>
      </c>
      <c r="D236" s="76">
        <f>0.18*Transf2010</f>
        <v>0.1884372598652562</v>
      </c>
      <c r="E236" s="144">
        <f>D236*(1+PARAMETRES!F$14)</f>
        <v>0.19161871349386173</v>
      </c>
      <c r="F236" s="144">
        <f>E236*(1+PARAMETRES!G$14)</f>
        <v>0.19131181023509566</v>
      </c>
      <c r="G236" s="144">
        <f>F236*(1+PARAMETRES!H$14)</f>
        <v>0.19146495843854408</v>
      </c>
      <c r="H236" s="144">
        <f>G236*(1+PARAMETRES!I$14)</f>
        <v>0.19228151028912774</v>
      </c>
      <c r="I236" s="144">
        <f>H236*(1+PARAMETRES!J$14)</f>
        <v>0.19356792086432512</v>
      </c>
      <c r="J236" s="144">
        <f>I236*(1+PARAMETRES!K$14)</f>
        <v>0.1951590013752772</v>
      </c>
      <c r="K236" s="144">
        <f>J236*(1+PARAMETRES!L$14)</f>
        <v>0.19911716063681514</v>
      </c>
      <c r="L236" s="144">
        <f>K236*(1+PARAMETRES!M$14)</f>
        <v>0.20217183535945923</v>
      </c>
      <c r="M236" s="144">
        <f>L236*(1+PARAMETRES!N$14)</f>
        <v>0.20543186879213807</v>
      </c>
      <c r="N236" s="144">
        <f>M236*(1+PARAMETRES!O$14)</f>
        <v>0.18903683590860329</v>
      </c>
      <c r="O236" s="144">
        <f>N236*(1+PARAMETRES!P$14)</f>
        <v>0.2015632151310828</v>
      </c>
      <c r="P236" s="144">
        <f>O236*(1+PARAMETRES!Q$14)</f>
        <v>0.20633203811484005</v>
      </c>
      <c r="Q236" s="144">
        <f>P236*(1+PARAMETRES!R$14)</f>
        <v>0.20877539688870239</v>
      </c>
      <c r="R236" s="144">
        <f>Q236*(1+PARAMETRES!S$14)</f>
        <v>0.21163827020778775</v>
      </c>
      <c r="S236" s="144">
        <f>R236*(1+PARAMETRES!T$14)</f>
        <v>0.21482414379253686</v>
      </c>
      <c r="T236" s="144">
        <f>S236*(1+PARAMETRES!U$14)</f>
        <v>0.21808694302234413</v>
      </c>
      <c r="U236" s="144">
        <f>T236*(1+PARAMETRES!V$14)</f>
        <v>0.22164399270241825</v>
      </c>
      <c r="V236" s="144">
        <f>U236*(1+PARAMETRES!W$14)</f>
        <v>0.22271772403658624</v>
      </c>
      <c r="W236" s="144">
        <f>V236*(1+PARAMETRES!X$14)</f>
        <v>0.22379767246463725</v>
      </c>
      <c r="X236" s="144">
        <f>W236*(1+PARAMETRES!Y$14)</f>
        <v>0.22499437288288818</v>
      </c>
      <c r="Y236" s="144">
        <f>X236*(1+PARAMETRES!Z$14)</f>
        <v>0.22628671517046237</v>
      </c>
      <c r="Z236" s="144">
        <f>Y236*(1+PARAMETRES!AA$14)</f>
        <v>0.22754074990209414</v>
      </c>
      <c r="AA236" s="144">
        <f>Z236*(1+PARAMETRES!AB$14)</f>
        <v>0.22975614619366252</v>
      </c>
      <c r="AB236" s="144">
        <f>AA236*(1+PARAMETRES!AC$14)</f>
        <v>0.23208564595205558</v>
      </c>
      <c r="AC236" s="144">
        <f>AB236*(1+PARAMETRES!AD$14)</f>
        <v>0.23455637548401345</v>
      </c>
      <c r="AD236" s="144">
        <f>AC236*(1+PARAMETRES!AE$14)</f>
        <v>0.23696247885001673</v>
      </c>
      <c r="AE236" s="144">
        <f>AD236*(1+PARAMETRES!AF$14)</f>
        <v>0.23930237901879822</v>
      </c>
      <c r="AF236" s="144">
        <f>AE236*(1+PARAMETRES!AG$14)</f>
        <v>0.24169356637232273</v>
      </c>
      <c r="AG236" s="144">
        <f>AF236*(1+PARAMETRES!AH$14)</f>
        <v>0.24404051433634311</v>
      </c>
      <c r="AH236" s="144">
        <f>AG236*(1+PARAMETRES!AI$14)</f>
        <v>0.24621879517941833</v>
      </c>
      <c r="AI236" s="144">
        <f>AH236*(1+PARAMETRES!AJ$14)</f>
        <v>0.24832030579098852</v>
      </c>
      <c r="AJ236" s="144">
        <f>AI236*(1+PARAMETRES!AK$14)</f>
        <v>0.25039084913655757</v>
      </c>
      <c r="AK236" s="144">
        <f>AJ236*(1+PARAMETRES!AL$14)</f>
        <v>0.25247763358097741</v>
      </c>
      <c r="AL236" s="144">
        <f>AK236*(1+PARAMETRES!AM$14)</f>
        <v>0.25462936971129513</v>
      </c>
      <c r="AM236" s="144">
        <f>AL236*(1+PARAMETRES!AN$14)</f>
        <v>0.25676923109621852</v>
      </c>
      <c r="AN236" s="144">
        <f>AM236*(1+PARAMETRES!AO$14)</f>
        <v>0.25874129159580372</v>
      </c>
      <c r="AO236" s="144">
        <f>AN236*(1+PARAMETRES!AP$14)</f>
        <v>0.2607733824416526</v>
      </c>
      <c r="AP236" s="144">
        <f>AO236*(1+PARAMETRES!AQ$14)</f>
        <v>0.26289267958414825</v>
      </c>
      <c r="AQ236" s="144">
        <f>AP236*(1+PARAMETRES!AR$14)</f>
        <v>0.2651536077219353</v>
      </c>
      <c r="AR236" s="144">
        <f>AQ236*(1+PARAMETRES!AS$14)</f>
        <v>0.26734778489348027</v>
      </c>
      <c r="AS236" s="144">
        <f>AR236*(1+PARAMETRES!AT$14)</f>
        <v>0.26960740024466628</v>
      </c>
      <c r="AT236" s="144">
        <f>AS236*(1+PARAMETRES!AU$14)</f>
        <v>0.27201515008600141</v>
      </c>
      <c r="AU236" s="144">
        <f>AT236*(1+PARAMETRES!AV$14)</f>
        <v>0.27452002081645299</v>
      </c>
      <c r="AV236" s="144">
        <f>AU236*(1+PARAMETRES!AW$14)</f>
        <v>0.27718138615653665</v>
      </c>
      <c r="AW236" s="144">
        <f>AV236*(1+PARAMETRES!AX$14)</f>
        <v>0.27997390848855591</v>
      </c>
      <c r="AX236" s="144">
        <f>AW236*(1+PARAMETRES!AY$14)</f>
        <v>0.28270242410151608</v>
      </c>
      <c r="AY236" s="144">
        <f>AX236*(1+PARAMETRES!AZ$14)</f>
        <v>0.28555958973184598</v>
      </c>
      <c r="AZ236" s="144">
        <f>AY236*(1+PARAMETRES!BA$14)</f>
        <v>0.28848791983689137</v>
      </c>
      <c r="BA236" s="144">
        <f>AZ236*(1+PARAMETRES!BB$14)</f>
        <v>0.29151368031753394</v>
      </c>
      <c r="BB236" s="144">
        <f>BA236*(1+PARAMETRES!BC$14)</f>
        <v>0.29454744221491241</v>
      </c>
      <c r="BC236" s="144">
        <f>BB236*(1+PARAMETRES!BD$14)</f>
        <v>0.2975548674196038</v>
      </c>
      <c r="BD236" s="144">
        <f>BC236*(1+PARAMETRES!BE$14)</f>
        <v>0.30061966919349858</v>
      </c>
      <c r="BE236" s="144">
        <f>BD236*(1+PARAMETRES!BF$14)</f>
        <v>0.30373910438195523</v>
      </c>
      <c r="BF236" s="144">
        <f>BE236*(1+PARAMETRES!BG$14)</f>
        <v>0.3068193829475393</v>
      </c>
      <c r="BG236" s="144">
        <f>BF236*(1+PARAMETRES!BH$14)</f>
        <v>0.30979433387510258</v>
      </c>
      <c r="BH236" s="144">
        <f>BG236*(1+PARAMETRES!BI$14)</f>
        <v>0.31262667345511891</v>
      </c>
      <c r="BI236" s="144">
        <f>BH236*(1+PARAMETRES!BJ$14)</f>
        <v>0.315497936262227</v>
      </c>
      <c r="BJ236" s="144">
        <f>BI236*(1+PARAMETRES!BK$14)</f>
        <v>0.31834492445465945</v>
      </c>
      <c r="BK236" s="144">
        <f>BJ236*(1+PARAMETRES!BL$14)</f>
        <v>0.32116676608492245</v>
      </c>
      <c r="BL236" s="145">
        <f>BK236*(1+PARAMETRES!BM$14)</f>
        <v>0.32386742819934028</v>
      </c>
      <c r="BM236" s="140"/>
      <c r="BN236" s="140"/>
      <c r="BO236" s="140"/>
      <c r="BP236" s="140"/>
      <c r="BQ236" s="140"/>
    </row>
    <row r="237" spans="3:69" ht="16.5" thickBot="1" x14ac:dyDescent="0.3">
      <c r="C237" s="133" t="s">
        <v>155</v>
      </c>
      <c r="D237" s="82">
        <f>0.17*Transf2010</f>
        <v>0.17796852320607531</v>
      </c>
      <c r="E237" s="144">
        <f>D237*(1+PARAMETRES!F$14)</f>
        <v>0.18097322941086944</v>
      </c>
      <c r="F237" s="144">
        <f>E237*(1+PARAMETRES!G$14)</f>
        <v>0.18068337633314593</v>
      </c>
      <c r="G237" s="144">
        <f>F237*(1+PARAMETRES!H$14)</f>
        <v>0.18082801630306944</v>
      </c>
      <c r="H237" s="144">
        <f>G237*(1+PARAMETRES!I$14)</f>
        <v>0.18159920416195402</v>
      </c>
      <c r="I237" s="144">
        <f>H237*(1+PARAMETRES!J$14)</f>
        <v>0.18281414748297375</v>
      </c>
      <c r="J237" s="144">
        <f>I237*(1+PARAMETRES!K$14)</f>
        <v>0.18431683463220627</v>
      </c>
      <c r="K237" s="144">
        <f>J237*(1+PARAMETRES!L$14)</f>
        <v>0.18805509615699212</v>
      </c>
      <c r="L237" s="144">
        <f>K237*(1+PARAMETRES!M$14)</f>
        <v>0.19094006672837818</v>
      </c>
      <c r="M237" s="144">
        <f>L237*(1+PARAMETRES!N$14)</f>
        <v>0.19401898719257488</v>
      </c>
      <c r="N237" s="144">
        <f>M237*(1+PARAMETRES!O$14)</f>
        <v>0.17853478946923648</v>
      </c>
      <c r="O237" s="144">
        <f>N237*(1+PARAMETRES!P$14)</f>
        <v>0.19036525873491159</v>
      </c>
      <c r="P237" s="144">
        <f>O237*(1+PARAMETRES!Q$14)</f>
        <v>0.19486914710846009</v>
      </c>
      <c r="Q237" s="144">
        <f>P237*(1+PARAMETRES!R$14)</f>
        <v>0.19717676372821899</v>
      </c>
      <c r="R237" s="144">
        <f>Q237*(1+PARAMETRES!S$14)</f>
        <v>0.19988058852957738</v>
      </c>
      <c r="S237" s="144">
        <f>R237*(1+PARAMETRES!T$14)</f>
        <v>0.202889469137396</v>
      </c>
      <c r="T237" s="144">
        <f>S237*(1+PARAMETRES!U$14)</f>
        <v>0.20597100174332508</v>
      </c>
      <c r="U237" s="144">
        <f>T237*(1+PARAMETRES!V$14)</f>
        <v>0.20933043755228398</v>
      </c>
      <c r="V237" s="144">
        <f>U237*(1+PARAMETRES!W$14)</f>
        <v>0.21034451714566485</v>
      </c>
      <c r="W237" s="144">
        <f>V237*(1+PARAMETRES!X$14)</f>
        <v>0.21136446843882412</v>
      </c>
      <c r="X237" s="144">
        <f>W237*(1+PARAMETRES!Y$14)</f>
        <v>0.21249468550050554</v>
      </c>
      <c r="Y237" s="144">
        <f>X237*(1+PARAMETRES!Z$14)</f>
        <v>0.2137152309943256</v>
      </c>
      <c r="Z237" s="144">
        <f>Y237*(1+PARAMETRES!AA$14)</f>
        <v>0.21489959712975559</v>
      </c>
      <c r="AA237" s="144">
        <f>Z237*(1+PARAMETRES!AB$14)</f>
        <v>0.2169919158495702</v>
      </c>
      <c r="AB237" s="144">
        <f>AA237*(1+PARAMETRES!AC$14)</f>
        <v>0.21919199895471919</v>
      </c>
      <c r="AC237" s="144">
        <f>AB237*(1+PARAMETRES!AD$14)</f>
        <v>0.22152546573490162</v>
      </c>
      <c r="AD237" s="144">
        <f>AC237*(1+PARAMETRES!AE$14)</f>
        <v>0.22379789669168249</v>
      </c>
      <c r="AE237" s="144">
        <f>AD237*(1+PARAMETRES!AF$14)</f>
        <v>0.22600780240664278</v>
      </c>
      <c r="AF237" s="144">
        <f>AE237*(1+PARAMETRES!AG$14)</f>
        <v>0.22826614601830483</v>
      </c>
      <c r="AG237" s="144">
        <f>AF237*(1+PARAMETRES!AH$14)</f>
        <v>0.23048270798432408</v>
      </c>
      <c r="AH237" s="144">
        <f>AG237*(1+PARAMETRES!AI$14)</f>
        <v>0.23253997322500625</v>
      </c>
      <c r="AI237" s="144">
        <f>AH237*(1+PARAMETRES!AJ$14)</f>
        <v>0.23452473324704476</v>
      </c>
      <c r="AJ237" s="144">
        <f>AI237*(1+PARAMETRES!AK$14)</f>
        <v>0.23648024640674886</v>
      </c>
      <c r="AK237" s="144">
        <f>AJ237*(1+PARAMETRES!AL$14)</f>
        <v>0.23845109838203427</v>
      </c>
      <c r="AL237" s="144">
        <f>AK237*(1+PARAMETRES!AM$14)</f>
        <v>0.24048329361622323</v>
      </c>
      <c r="AM237" s="144">
        <f>AL237*(1+PARAMETRES!AN$14)</f>
        <v>0.24250427381309531</v>
      </c>
      <c r="AN237" s="144">
        <f>AM237*(1+PARAMETRES!AO$14)</f>
        <v>0.24436677539603688</v>
      </c>
      <c r="AO237" s="144">
        <f>AN237*(1+PARAMETRES!AP$14)</f>
        <v>0.24628597230600527</v>
      </c>
      <c r="AP237" s="144">
        <f>AO237*(1+PARAMETRES!AQ$14)</f>
        <v>0.24828753071836226</v>
      </c>
      <c r="AQ237" s="144">
        <f>AP237*(1+PARAMETRES!AR$14)</f>
        <v>0.25042285173738338</v>
      </c>
      <c r="AR237" s="144">
        <f>AQ237*(1+PARAMETRES!AS$14)</f>
        <v>0.25249513017717584</v>
      </c>
      <c r="AS237" s="144">
        <f>AR237*(1+PARAMETRES!AT$14)</f>
        <v>0.25462921134218486</v>
      </c>
      <c r="AT237" s="144">
        <f>AS237*(1+PARAMETRES!AU$14)</f>
        <v>0.2569031973034458</v>
      </c>
      <c r="AU237" s="144">
        <f>AT237*(1+PARAMETRES!AV$14)</f>
        <v>0.2592689085488723</v>
      </c>
      <c r="AV237" s="144">
        <f>AU237*(1+PARAMETRES!AW$14)</f>
        <v>0.26178242025895126</v>
      </c>
      <c r="AW237" s="144">
        <f>AV237*(1+PARAMETRES!AX$14)</f>
        <v>0.26441980246141389</v>
      </c>
      <c r="AX237" s="144">
        <f>AW237*(1+PARAMETRES!AY$14)</f>
        <v>0.26699673387365408</v>
      </c>
      <c r="AY237" s="144">
        <f>AX237*(1+PARAMETRES!AZ$14)</f>
        <v>0.26969516808007676</v>
      </c>
      <c r="AZ237" s="144">
        <f>AY237*(1+PARAMETRES!BA$14)</f>
        <v>0.27246081317928628</v>
      </c>
      <c r="BA237" s="144">
        <f>AZ237*(1+PARAMETRES!BB$14)</f>
        <v>0.27531847585544872</v>
      </c>
      <c r="BB237" s="144">
        <f>BA237*(1+PARAMETRES!BC$14)</f>
        <v>0.27818369542519505</v>
      </c>
      <c r="BC237" s="144">
        <f>BB237*(1+PARAMETRES!BD$14)</f>
        <v>0.28102404145184801</v>
      </c>
      <c r="BD237" s="144">
        <f>BC237*(1+PARAMETRES!BE$14)</f>
        <v>0.28391857646052643</v>
      </c>
      <c r="BE237" s="144">
        <f>BD237*(1+PARAMETRES!BF$14)</f>
        <v>0.2868647096940688</v>
      </c>
      <c r="BF237" s="144">
        <f>BE237*(1+PARAMETRES!BG$14)</f>
        <v>0.28977386167267599</v>
      </c>
      <c r="BG237" s="144">
        <f>BF237*(1+PARAMETRES!BH$14)</f>
        <v>0.29258353754870797</v>
      </c>
      <c r="BH237" s="144">
        <f>BG237*(1+PARAMETRES!BI$14)</f>
        <v>0.29525852492983451</v>
      </c>
      <c r="BI237" s="144">
        <f>BH237*(1+PARAMETRES!BJ$14)</f>
        <v>0.29797027313654773</v>
      </c>
      <c r="BJ237" s="144">
        <f>BI237*(1+PARAMETRES!BK$14)</f>
        <v>0.30065909531828949</v>
      </c>
      <c r="BK237" s="144">
        <f>BJ237*(1+PARAMETRES!BL$14)</f>
        <v>0.30332416796909345</v>
      </c>
      <c r="BL237" s="145">
        <f>BK237*(1+PARAMETRES!BM$14)</f>
        <v>0.30587479329937695</v>
      </c>
      <c r="BM237" s="140"/>
      <c r="BN237" s="140"/>
      <c r="BO237" s="140"/>
      <c r="BP237" s="140"/>
      <c r="BQ237" s="140"/>
    </row>
    <row r="238" spans="3:69" s="41" customFormat="1" ht="24.95" customHeight="1" thickBot="1" x14ac:dyDescent="0.3">
      <c r="C238" s="569" t="s">
        <v>53</v>
      </c>
      <c r="D238" s="570"/>
      <c r="E238" s="570"/>
      <c r="F238" s="570"/>
      <c r="G238" s="570"/>
      <c r="H238" s="571"/>
      <c r="I238" s="78"/>
      <c r="J238" s="79"/>
      <c r="K238" s="75"/>
      <c r="L238" s="75"/>
      <c r="M238" s="75"/>
      <c r="N238" s="75"/>
      <c r="O238" s="75"/>
      <c r="P238" s="75"/>
      <c r="Q238" s="75"/>
      <c r="R238" s="75"/>
      <c r="S238" s="75"/>
      <c r="T238" s="75"/>
      <c r="U238" s="75"/>
      <c r="V238" s="75"/>
      <c r="W238" s="75"/>
      <c r="X238" s="75"/>
      <c r="Y238" s="75"/>
      <c r="Z238" s="75"/>
      <c r="AA238" s="75"/>
      <c r="AB238" s="75"/>
      <c r="AC238" s="75"/>
      <c r="AD238" s="75"/>
      <c r="AE238" s="75"/>
      <c r="AF238" s="75"/>
      <c r="AG238" s="75"/>
      <c r="AH238" s="75"/>
      <c r="AI238" s="75"/>
      <c r="AJ238" s="75"/>
      <c r="AK238" s="75"/>
      <c r="AL238" s="75"/>
      <c r="AM238" s="75"/>
      <c r="AN238" s="75"/>
      <c r="AO238" s="75"/>
      <c r="AP238" s="75"/>
      <c r="AQ238" s="75"/>
      <c r="AR238" s="75"/>
      <c r="AS238" s="75"/>
      <c r="AT238" s="75"/>
      <c r="AU238" s="75"/>
      <c r="AV238" s="75"/>
      <c r="AW238" s="75"/>
      <c r="AX238" s="75"/>
      <c r="AY238" s="75"/>
      <c r="AZ238" s="75"/>
      <c r="BA238" s="75"/>
      <c r="BB238" s="75"/>
      <c r="BC238" s="75"/>
      <c r="BD238" s="75"/>
      <c r="BE238" s="75"/>
      <c r="BF238" s="75"/>
      <c r="BG238" s="75"/>
      <c r="BH238" s="75"/>
      <c r="BI238" s="75"/>
      <c r="BJ238" s="75"/>
      <c r="BK238" s="75"/>
      <c r="BL238" s="162"/>
      <c r="BM238" s="140"/>
      <c r="BN238" s="140"/>
      <c r="BO238" s="140"/>
      <c r="BP238" s="140"/>
      <c r="BQ238" s="140"/>
    </row>
    <row r="239" spans="3:69" ht="16.5" thickBot="1" x14ac:dyDescent="0.3">
      <c r="C239" s="72"/>
      <c r="D239" s="73">
        <v>2010</v>
      </c>
      <c r="E239" s="74">
        <v>2011</v>
      </c>
      <c r="F239" s="6">
        <v>2012</v>
      </c>
      <c r="G239" s="6">
        <v>2013</v>
      </c>
      <c r="H239" s="6">
        <v>2014</v>
      </c>
      <c r="I239" s="6">
        <v>2015</v>
      </c>
      <c r="J239" s="6">
        <v>2016</v>
      </c>
      <c r="K239" s="6">
        <v>2017</v>
      </c>
      <c r="L239" s="6">
        <v>2018</v>
      </c>
      <c r="M239" s="6">
        <v>2019</v>
      </c>
      <c r="N239" s="6">
        <v>2020</v>
      </c>
      <c r="O239" s="6">
        <v>2021</v>
      </c>
      <c r="P239" s="6">
        <v>2022</v>
      </c>
      <c r="Q239" s="6">
        <v>2023</v>
      </c>
      <c r="R239" s="6">
        <v>2024</v>
      </c>
      <c r="S239" s="6">
        <v>2025</v>
      </c>
      <c r="T239" s="6">
        <v>2026</v>
      </c>
      <c r="U239" s="6">
        <v>2027</v>
      </c>
      <c r="V239" s="6">
        <v>2028</v>
      </c>
      <c r="W239" s="6">
        <v>2029</v>
      </c>
      <c r="X239" s="6">
        <v>2030</v>
      </c>
      <c r="Y239" s="6">
        <v>2031</v>
      </c>
      <c r="Z239" s="6">
        <v>2032</v>
      </c>
      <c r="AA239" s="6">
        <v>2033</v>
      </c>
      <c r="AB239" s="6">
        <v>2034</v>
      </c>
      <c r="AC239" s="6">
        <v>2035</v>
      </c>
      <c r="AD239" s="6">
        <v>2036</v>
      </c>
      <c r="AE239" s="6">
        <v>2037</v>
      </c>
      <c r="AF239" s="6">
        <v>2038</v>
      </c>
      <c r="AG239" s="6">
        <v>2039</v>
      </c>
      <c r="AH239" s="6">
        <v>2040</v>
      </c>
      <c r="AI239" s="6">
        <v>2041</v>
      </c>
      <c r="AJ239" s="6">
        <v>2042</v>
      </c>
      <c r="AK239" s="6">
        <v>2043</v>
      </c>
      <c r="AL239" s="6">
        <v>2044</v>
      </c>
      <c r="AM239" s="6">
        <v>2045</v>
      </c>
      <c r="AN239" s="6">
        <v>2046</v>
      </c>
      <c r="AO239" s="6">
        <v>2047</v>
      </c>
      <c r="AP239" s="6">
        <v>2048</v>
      </c>
      <c r="AQ239" s="6">
        <v>2049</v>
      </c>
      <c r="AR239" s="6">
        <v>2050</v>
      </c>
      <c r="AS239" s="6">
        <v>2051</v>
      </c>
      <c r="AT239" s="6">
        <v>2052</v>
      </c>
      <c r="AU239" s="6">
        <v>2053</v>
      </c>
      <c r="AV239" s="6">
        <v>2054</v>
      </c>
      <c r="AW239" s="6">
        <v>2055</v>
      </c>
      <c r="AX239" s="6">
        <v>2056</v>
      </c>
      <c r="AY239" s="6">
        <v>2057</v>
      </c>
      <c r="AZ239" s="6">
        <v>2058</v>
      </c>
      <c r="BA239" s="6">
        <v>2059</v>
      </c>
      <c r="BB239" s="6">
        <v>2060</v>
      </c>
      <c r="BC239" s="6">
        <v>2061</v>
      </c>
      <c r="BD239" s="6">
        <v>2062</v>
      </c>
      <c r="BE239" s="6">
        <v>2063</v>
      </c>
      <c r="BF239" s="6">
        <v>2064</v>
      </c>
      <c r="BG239" s="6">
        <v>2065</v>
      </c>
      <c r="BH239" s="6">
        <v>2066</v>
      </c>
      <c r="BI239" s="6">
        <v>2067</v>
      </c>
      <c r="BJ239" s="6">
        <v>2068</v>
      </c>
      <c r="BK239" s="6">
        <v>2069</v>
      </c>
      <c r="BL239" s="7">
        <v>2070</v>
      </c>
      <c r="BM239" s="140"/>
      <c r="BN239" s="140"/>
      <c r="BO239" s="140"/>
      <c r="BP239" s="140"/>
      <c r="BQ239" s="140"/>
    </row>
    <row r="240" spans="3:69" x14ac:dyDescent="0.25">
      <c r="C240" s="129" t="s">
        <v>148</v>
      </c>
      <c r="D240" s="80"/>
      <c r="E240" s="80"/>
      <c r="F240" s="80"/>
      <c r="G240" s="80"/>
      <c r="H240" s="80"/>
      <c r="I240" s="80"/>
      <c r="J240" s="80"/>
      <c r="K240" s="80"/>
      <c r="L240" s="80"/>
      <c r="M240" s="80"/>
      <c r="N240" s="80"/>
      <c r="O240" s="80"/>
      <c r="P240" s="80"/>
      <c r="Q240" s="80"/>
      <c r="R240" s="80"/>
      <c r="S240" s="80"/>
      <c r="T240" s="80"/>
      <c r="U240" s="80"/>
      <c r="V240" s="80"/>
      <c r="W240" s="80"/>
      <c r="X240" s="80"/>
      <c r="Y240" s="80"/>
      <c r="Z240" s="80"/>
      <c r="AA240" s="80"/>
      <c r="AB240" s="80"/>
      <c r="AC240" s="80"/>
      <c r="AD240" s="80"/>
      <c r="AE240" s="80"/>
      <c r="AF240" s="80"/>
      <c r="AG240" s="80"/>
      <c r="AH240" s="80"/>
      <c r="AI240" s="80"/>
      <c r="AJ240" s="80"/>
      <c r="AK240" s="80"/>
      <c r="AL240" s="80"/>
      <c r="AM240" s="80"/>
      <c r="AN240" s="80"/>
      <c r="AO240" s="80"/>
      <c r="AP240" s="80"/>
      <c r="AQ240" s="80"/>
      <c r="AR240" s="80"/>
      <c r="AS240" s="80"/>
      <c r="AT240" s="80"/>
      <c r="AU240" s="80"/>
      <c r="AV240" s="80"/>
      <c r="AW240" s="80"/>
      <c r="AX240" s="80"/>
      <c r="AY240" s="80"/>
      <c r="AZ240" s="80"/>
      <c r="BA240" s="80"/>
      <c r="BB240" s="80"/>
      <c r="BC240" s="80"/>
      <c r="BD240" s="80"/>
      <c r="BE240" s="80"/>
      <c r="BF240" s="80"/>
      <c r="BG240" s="80"/>
      <c r="BH240" s="80"/>
      <c r="BI240" s="80"/>
      <c r="BJ240" s="80"/>
      <c r="BK240" s="80"/>
      <c r="BL240" s="163"/>
      <c r="BM240" s="140"/>
      <c r="BN240" s="140"/>
      <c r="BO240" s="140"/>
      <c r="BP240" s="140"/>
      <c r="BQ240" s="140"/>
    </row>
    <row r="241" spans="3:69" x14ac:dyDescent="0.25">
      <c r="C241" s="129" t="s">
        <v>149</v>
      </c>
      <c r="D241" s="80"/>
      <c r="E241" s="80"/>
      <c r="F241" s="80"/>
      <c r="G241" s="80"/>
      <c r="H241" s="80"/>
      <c r="I241" s="80"/>
      <c r="J241" s="80"/>
      <c r="K241" s="80"/>
      <c r="L241" s="80"/>
      <c r="M241" s="80"/>
      <c r="N241" s="80"/>
      <c r="O241" s="80"/>
      <c r="P241" s="80"/>
      <c r="Q241" s="80"/>
      <c r="R241" s="80"/>
      <c r="S241" s="80"/>
      <c r="T241" s="80"/>
      <c r="U241" s="80"/>
      <c r="V241" s="80"/>
      <c r="W241" s="80"/>
      <c r="X241" s="80"/>
      <c r="Y241" s="80"/>
      <c r="Z241" s="80"/>
      <c r="AA241" s="80"/>
      <c r="AB241" s="80"/>
      <c r="AC241" s="80"/>
      <c r="AD241" s="80"/>
      <c r="AE241" s="80"/>
      <c r="AF241" s="80"/>
      <c r="AG241" s="80"/>
      <c r="AH241" s="80"/>
      <c r="AI241" s="80"/>
      <c r="AJ241" s="80"/>
      <c r="AK241" s="80"/>
      <c r="AL241" s="80"/>
      <c r="AM241" s="80"/>
      <c r="AN241" s="80"/>
      <c r="AO241" s="80"/>
      <c r="AP241" s="80"/>
      <c r="AQ241" s="80"/>
      <c r="AR241" s="80"/>
      <c r="AS241" s="80"/>
      <c r="AT241" s="80"/>
      <c r="AU241" s="80"/>
      <c r="AV241" s="80"/>
      <c r="AW241" s="80"/>
      <c r="AX241" s="80"/>
      <c r="AY241" s="80"/>
      <c r="AZ241" s="80"/>
      <c r="BA241" s="80"/>
      <c r="BB241" s="80"/>
      <c r="BC241" s="80"/>
      <c r="BD241" s="80"/>
      <c r="BE241" s="80"/>
      <c r="BF241" s="80"/>
      <c r="BG241" s="80"/>
      <c r="BH241" s="80"/>
      <c r="BI241" s="80"/>
      <c r="BJ241" s="80"/>
      <c r="BK241" s="80"/>
      <c r="BL241" s="163"/>
      <c r="BM241" s="140"/>
      <c r="BN241" s="140"/>
      <c r="BO241" s="140"/>
      <c r="BP241" s="140"/>
      <c r="BQ241" s="140"/>
    </row>
    <row r="242" spans="3:69" x14ac:dyDescent="0.25">
      <c r="C242" s="129" t="s">
        <v>150</v>
      </c>
      <c r="D242" s="76">
        <f>0.19*Transf2010</f>
        <v>0.19890599652443708</v>
      </c>
      <c r="E242" s="144">
        <f>D242*(1+PARAMETRES!F$14)</f>
        <v>0.20226419757685402</v>
      </c>
      <c r="F242" s="144">
        <f>E242*(1+PARAMETRES!G$14)</f>
        <v>0.20194024413704539</v>
      </c>
      <c r="G242" s="144">
        <f>F242*(1+PARAMETRES!H$14)</f>
        <v>0.20210190057401872</v>
      </c>
      <c r="H242" s="144">
        <f>G242*(1+PARAMETRES!I$14)</f>
        <v>0.20296381641630148</v>
      </c>
      <c r="I242" s="144">
        <f>H242*(1+PARAMETRES!J$14)</f>
        <v>0.20432169424567648</v>
      </c>
      <c r="J242" s="144">
        <f>I242*(1+PARAMETRES!K$14)</f>
        <v>0.20600116811834812</v>
      </c>
      <c r="K242" s="144">
        <f>J242*(1+PARAMETRES!L$14)</f>
        <v>0.2101792251166382</v>
      </c>
      <c r="L242" s="144">
        <f>K242*(1+PARAMETRES!M$14)</f>
        <v>0.21340360399054029</v>
      </c>
      <c r="M242" s="144">
        <f>L242*(1+PARAMETRES!N$14)</f>
        <v>0.21684475039170129</v>
      </c>
      <c r="N242" s="144">
        <f>M242*(1+PARAMETRES!O$14)</f>
        <v>0.19953888234797015</v>
      </c>
      <c r="O242" s="144">
        <f>N242*(1+PARAMETRES!P$14)</f>
        <v>0.21276117152725407</v>
      </c>
      <c r="P242" s="144">
        <f>O242*(1+PARAMETRES!Q$14)</f>
        <v>0.21779492912122006</v>
      </c>
      <c r="Q242" s="144">
        <f>P242*(1+PARAMETRES!R$14)</f>
        <v>0.22037403004918588</v>
      </c>
      <c r="R242" s="144">
        <f>Q242*(1+PARAMETRES!S$14)</f>
        <v>0.2233959518859982</v>
      </c>
      <c r="S242" s="144">
        <f>R242*(1+PARAMETRES!T$14)</f>
        <v>0.22675881844767781</v>
      </c>
      <c r="T242" s="144">
        <f>S242*(1+PARAMETRES!U$14)</f>
        <v>0.23020288430136326</v>
      </c>
      <c r="U242" s="144">
        <f>T242*(1+PARAMETRES!V$14)</f>
        <v>0.23395754785255263</v>
      </c>
      <c r="V242" s="144">
        <f>U242*(1+PARAMETRES!W$14)</f>
        <v>0.23509093092750771</v>
      </c>
      <c r="W242" s="144">
        <f>V242*(1+PARAMETRES!X$14)</f>
        <v>0.23623087649045044</v>
      </c>
      <c r="X242" s="144">
        <f>W242*(1+PARAMETRES!Y$14)</f>
        <v>0.23749406026527084</v>
      </c>
      <c r="Y242" s="144">
        <f>X242*(1+PARAMETRES!Z$14)</f>
        <v>0.23885819934659913</v>
      </c>
      <c r="Z242" s="144">
        <f>Y242*(1+PARAMETRES!AA$14)</f>
        <v>0.24018190267443265</v>
      </c>
      <c r="AA242" s="144">
        <f>Z242*(1+PARAMETRES!AB$14)</f>
        <v>0.24252037653775485</v>
      </c>
      <c r="AB242" s="144">
        <f>AA242*(1+PARAMETRES!AC$14)</f>
        <v>0.24497929294939197</v>
      </c>
      <c r="AC242" s="144">
        <f>AB242*(1+PARAMETRES!AD$14)</f>
        <v>0.24758728523312526</v>
      </c>
      <c r="AD242" s="144">
        <f>AC242*(1+PARAMETRES!AE$14)</f>
        <v>0.25012706100835091</v>
      </c>
      <c r="AE242" s="144">
        <f>AD242*(1+PARAMETRES!AF$14)</f>
        <v>0.25259695563095358</v>
      </c>
      <c r="AF242" s="144">
        <f>AE242*(1+PARAMETRES!AG$14)</f>
        <v>0.25512098672634054</v>
      </c>
      <c r="AG242" s="144">
        <f>AF242*(1+PARAMETRES!AH$14)</f>
        <v>0.25759832068836203</v>
      </c>
      <c r="AH242" s="144">
        <f>AG242*(1+PARAMETRES!AI$14)</f>
        <v>0.25989761713383031</v>
      </c>
      <c r="AI242" s="144">
        <f>AH242*(1+PARAMETRES!AJ$14)</f>
        <v>0.26211587833493216</v>
      </c>
      <c r="AJ242" s="144">
        <f>AI242*(1+PARAMETRES!AK$14)</f>
        <v>0.26430145186636617</v>
      </c>
      <c r="AK242" s="144">
        <f>AJ242*(1+PARAMETRES!AL$14)</f>
        <v>0.26650416877992045</v>
      </c>
      <c r="AL242" s="144">
        <f>AK242*(1+PARAMETRES!AM$14)</f>
        <v>0.26877544580636692</v>
      </c>
      <c r="AM242" s="144">
        <f>AL242*(1+PARAMETRES!AN$14)</f>
        <v>0.27103418837934157</v>
      </c>
      <c r="AN242" s="144">
        <f>AM242*(1+PARAMETRES!AO$14)</f>
        <v>0.27311580779557038</v>
      </c>
      <c r="AO242" s="144">
        <f>AN242*(1+PARAMETRES!AP$14)</f>
        <v>0.27526079257729974</v>
      </c>
      <c r="AP242" s="144">
        <f>AO242*(1+PARAMETRES!AQ$14)</f>
        <v>0.27749782844993404</v>
      </c>
      <c r="AQ242" s="144">
        <f>AP242*(1+PARAMETRES!AR$14)</f>
        <v>0.27988436370648706</v>
      </c>
      <c r="AR242" s="144">
        <f>AQ242*(1+PARAMETRES!AS$14)</f>
        <v>0.28220043960978453</v>
      </c>
      <c r="AS242" s="144">
        <f>AR242*(1+PARAMETRES!AT$14)</f>
        <v>0.28458558914714754</v>
      </c>
      <c r="AT242" s="144">
        <f>AS242*(1+PARAMETRES!AU$14)</f>
        <v>0.2871271028685568</v>
      </c>
      <c r="AU242" s="144">
        <f>AT242*(1+PARAMETRES!AV$14)</f>
        <v>0.28977113308403352</v>
      </c>
      <c r="AV242" s="144">
        <f>AU242*(1+PARAMETRES!AW$14)</f>
        <v>0.29258035205412181</v>
      </c>
      <c r="AW242" s="144">
        <f>AV242*(1+PARAMETRES!AX$14)</f>
        <v>0.29552801451569766</v>
      </c>
      <c r="AX242" s="144">
        <f>AW242*(1+PARAMETRES!AY$14)</f>
        <v>0.29840811432937786</v>
      </c>
      <c r="AY242" s="144">
        <f>AX242*(1+PARAMETRES!AZ$14)</f>
        <v>0.30142401138361502</v>
      </c>
      <c r="AZ242" s="144">
        <f>AY242*(1+PARAMETRES!BA$14)</f>
        <v>0.30451502649449624</v>
      </c>
      <c r="BA242" s="144">
        <f>AZ242*(1+PARAMETRES!BB$14)</f>
        <v>0.30770888477961894</v>
      </c>
      <c r="BB242" s="144">
        <f>BA242*(1+PARAMETRES!BC$14)</f>
        <v>0.31091118900462955</v>
      </c>
      <c r="BC242" s="144">
        <f>BB242*(1+PARAMETRES!BD$14)</f>
        <v>0.31408569338735931</v>
      </c>
      <c r="BD242" s="144">
        <f>BC242*(1+PARAMETRES!BE$14)</f>
        <v>0.31732076192647052</v>
      </c>
      <c r="BE242" s="144">
        <f>BD242*(1+PARAMETRES!BF$14)</f>
        <v>0.32061349906984138</v>
      </c>
      <c r="BF242" s="144">
        <f>BE242*(1+PARAMETRES!BG$14)</f>
        <v>0.32386490422240238</v>
      </c>
      <c r="BG242" s="144">
        <f>BF242*(1+PARAMETRES!BH$14)</f>
        <v>0.32700513020149696</v>
      </c>
      <c r="BH242" s="144">
        <f>BG242*(1+PARAMETRES!BI$14)</f>
        <v>0.32999482198040309</v>
      </c>
      <c r="BI242" s="144">
        <f>BH242*(1+PARAMETRES!BJ$14)</f>
        <v>0.33302559938790605</v>
      </c>
      <c r="BJ242" s="144">
        <f>BI242*(1+PARAMETRES!BK$14)</f>
        <v>0.33603075359102919</v>
      </c>
      <c r="BK242" s="144">
        <f>BJ242*(1+PARAMETRES!BL$14)</f>
        <v>0.33900936420075123</v>
      </c>
      <c r="BL242" s="145">
        <f>BK242*(1+PARAMETRES!BM$14)</f>
        <v>0.34186006309930339</v>
      </c>
      <c r="BM242" s="140"/>
      <c r="BN242" s="140"/>
      <c r="BO242" s="140"/>
      <c r="BP242" s="140"/>
      <c r="BQ242" s="140"/>
    </row>
    <row r="243" spans="3:69" x14ac:dyDescent="0.25">
      <c r="C243" s="129" t="s">
        <v>151</v>
      </c>
      <c r="D243" s="76">
        <f>0.14*Transf2010</f>
        <v>0.14656231322853261</v>
      </c>
      <c r="E243" s="144">
        <f>D243*(1+PARAMETRES!F$14)</f>
        <v>0.14903677716189245</v>
      </c>
      <c r="F243" s="144">
        <f>E243*(1+PARAMETRES!G$14)</f>
        <v>0.14879807462729663</v>
      </c>
      <c r="G243" s="144">
        <f>F243*(1+PARAMETRES!H$14)</f>
        <v>0.1489171898966454</v>
      </c>
      <c r="H243" s="144">
        <f>G243*(1+PARAMETRES!I$14)</f>
        <v>0.1495522857804327</v>
      </c>
      <c r="I243" s="144">
        <f>H243*(1+PARAMETRES!J$14)</f>
        <v>0.15055282733891953</v>
      </c>
      <c r="J243" s="144">
        <f>I243*(1+PARAMETRES!K$14)</f>
        <v>0.15179033440299336</v>
      </c>
      <c r="K243" s="144">
        <f>J243*(1+PARAMETRES!L$14)</f>
        <v>0.15486890271752288</v>
      </c>
      <c r="L243" s="144">
        <f>K243*(1+PARAMETRES!M$14)</f>
        <v>0.15724476083513494</v>
      </c>
      <c r="M243" s="144">
        <f>L243*(1+PARAMETRES!N$14)</f>
        <v>0.15978034239388517</v>
      </c>
      <c r="N243" s="144">
        <f>M243*(1+PARAMETRES!O$14)</f>
        <v>0.14702865015113589</v>
      </c>
      <c r="O243" s="144">
        <f>N243*(1+PARAMETRES!P$14)</f>
        <v>0.15677138954639774</v>
      </c>
      <c r="P243" s="144">
        <f>O243*(1+PARAMETRES!Q$14)</f>
        <v>0.16048047408932004</v>
      </c>
      <c r="Q243" s="144">
        <f>P243*(1+PARAMETRES!R$14)</f>
        <v>0.16238086424676854</v>
      </c>
      <c r="R243" s="144">
        <f>Q243*(1+PARAMETRES!S$14)</f>
        <v>0.16460754349494602</v>
      </c>
      <c r="S243" s="144">
        <f>R243*(1+PARAMETRES!T$14)</f>
        <v>0.1670854451719731</v>
      </c>
      <c r="T243" s="144">
        <f>S243*(1+PARAMETRES!U$14)</f>
        <v>0.16962317790626763</v>
      </c>
      <c r="U243" s="144">
        <f>T243*(1+PARAMETRES!V$14)</f>
        <v>0.17238977210188083</v>
      </c>
      <c r="V243" s="144">
        <f>U243*(1+PARAMETRES!W$14)</f>
        <v>0.17322489647290037</v>
      </c>
      <c r="W243" s="144">
        <f>V243*(1+PARAMETRES!X$14)</f>
        <v>0.1740648563613845</v>
      </c>
      <c r="X243" s="144">
        <f>W243*(1+PARAMETRES!Y$14)</f>
        <v>0.17499562335335744</v>
      </c>
      <c r="Y243" s="144">
        <f>X243*(1+PARAMETRES!Z$14)</f>
        <v>0.17600077846591514</v>
      </c>
      <c r="Z243" s="144">
        <f>Y243*(1+PARAMETRES!AA$14)</f>
        <v>0.17697613881273982</v>
      </c>
      <c r="AA243" s="144">
        <f>Z243*(1+PARAMETRES!AB$14)</f>
        <v>0.17869922481729303</v>
      </c>
      <c r="AB243" s="144">
        <f>AA243*(1+PARAMETRES!AC$14)</f>
        <v>0.18051105796270983</v>
      </c>
      <c r="AC243" s="144">
        <f>AB243*(1+PARAMETRES!AD$14)</f>
        <v>0.18243273648756594</v>
      </c>
      <c r="AD243" s="144">
        <f>AC243*(1+PARAMETRES!AE$14)</f>
        <v>0.18430415021667959</v>
      </c>
      <c r="AE243" s="144">
        <f>AD243*(1+PARAMETRES!AF$14)</f>
        <v>0.1861240725701763</v>
      </c>
      <c r="AF243" s="144">
        <f>AE243*(1+PARAMETRES!AG$14)</f>
        <v>0.1879838849562509</v>
      </c>
      <c r="AG243" s="144">
        <f>AF243*(1+PARAMETRES!AH$14)</f>
        <v>0.18980928892826676</v>
      </c>
      <c r="AH243" s="144">
        <f>AG243*(1+PARAMETRES!AI$14)</f>
        <v>0.19150350736176971</v>
      </c>
      <c r="AI243" s="144">
        <f>AH243*(1+PARAMETRES!AJ$14)</f>
        <v>0.19313801561521318</v>
      </c>
      <c r="AJ243" s="144">
        <f>AI243*(1+PARAMETRES!AK$14)</f>
        <v>0.19474843821732246</v>
      </c>
      <c r="AK243" s="144">
        <f>AJ243*(1+PARAMETRES!AL$14)</f>
        <v>0.19637149278520458</v>
      </c>
      <c r="AL243" s="144">
        <f>AK243*(1+PARAMETRES!AM$14)</f>
        <v>0.19804506533100724</v>
      </c>
      <c r="AM243" s="144">
        <f>AL243*(1+PARAMETRES!AN$14)</f>
        <v>0.19970940196372541</v>
      </c>
      <c r="AN243" s="144">
        <f>AM243*(1+PARAMETRES!AO$14)</f>
        <v>0.20124322679673612</v>
      </c>
      <c r="AO243" s="144">
        <f>AN243*(1+PARAMETRES!AP$14)</f>
        <v>0.20282374189906302</v>
      </c>
      <c r="AP243" s="144">
        <f>AO243*(1+PARAMETRES!AQ$14)</f>
        <v>0.20447208412100407</v>
      </c>
      <c r="AQ243" s="144">
        <f>AP243*(1+PARAMETRES!AR$14)</f>
        <v>0.20623058378372733</v>
      </c>
      <c r="AR243" s="144">
        <f>AQ243*(1+PARAMETRES!AS$14)</f>
        <v>0.20793716602826232</v>
      </c>
      <c r="AS243" s="144">
        <f>AR243*(1+PARAMETRES!AT$14)</f>
        <v>0.20969464463474033</v>
      </c>
      <c r="AT243" s="144">
        <f>AS243*(1+PARAMETRES!AU$14)</f>
        <v>0.21156733895577876</v>
      </c>
      <c r="AU243" s="144">
        <f>AT243*(1+PARAMETRES!AV$14)</f>
        <v>0.21351557174613001</v>
      </c>
      <c r="AV243" s="144">
        <f>AU243*(1+PARAMETRES!AW$14)</f>
        <v>0.21558552256619506</v>
      </c>
      <c r="AW243" s="144">
        <f>AV243*(1+PARAMETRES!AX$14)</f>
        <v>0.21775748437998782</v>
      </c>
      <c r="AX243" s="144">
        <f>AW243*(1+PARAMETRES!AY$14)</f>
        <v>0.21987966319006796</v>
      </c>
      <c r="AY243" s="144">
        <f>AX243*(1+PARAMETRES!AZ$14)</f>
        <v>0.22210190312476902</v>
      </c>
      <c r="AZ243" s="144">
        <f>AY243*(1+PARAMETRES!BA$14)</f>
        <v>0.22437949320647096</v>
      </c>
      <c r="BA243" s="144">
        <f>AZ243*(1+PARAMETRES!BB$14)</f>
        <v>0.22673286246919294</v>
      </c>
      <c r="BB243" s="144">
        <f>BA243*(1+PARAMETRES!BC$14)</f>
        <v>0.22909245505604287</v>
      </c>
      <c r="BC243" s="144">
        <f>BB243*(1+PARAMETRES!BD$14)</f>
        <v>0.2314315635485806</v>
      </c>
      <c r="BD243" s="144">
        <f>BC243*(1+PARAMETRES!BE$14)</f>
        <v>0.23381529826160991</v>
      </c>
      <c r="BE243" s="144">
        <f>BD243*(1+PARAMETRES!BF$14)</f>
        <v>0.23624152563040951</v>
      </c>
      <c r="BF243" s="144">
        <f>BE243*(1+PARAMETRES!BG$14)</f>
        <v>0.23863729784808602</v>
      </c>
      <c r="BG243" s="144">
        <f>BF243*(1+PARAMETRES!BH$14)</f>
        <v>0.24095114856952413</v>
      </c>
      <c r="BH243" s="144">
        <f>BG243*(1+PARAMETRES!BI$14)</f>
        <v>0.24315407935398128</v>
      </c>
      <c r="BI243" s="144">
        <f>BH243*(1+PARAMETRES!BJ$14)</f>
        <v>0.2453872837595098</v>
      </c>
      <c r="BJ243" s="144">
        <f>BI243*(1+PARAMETRES!BK$14)</f>
        <v>0.24760160790917951</v>
      </c>
      <c r="BK243" s="144">
        <f>BJ243*(1+PARAMETRES!BL$14)</f>
        <v>0.24979637362160628</v>
      </c>
      <c r="BL243" s="145">
        <f>BK243*(1+PARAMETRES!BM$14)</f>
        <v>0.25189688859948683</v>
      </c>
      <c r="BM243" s="140"/>
      <c r="BN243" s="140"/>
      <c r="BO243" s="140"/>
      <c r="BP243" s="140"/>
      <c r="BQ243" s="140"/>
    </row>
    <row r="244" spans="3:69" x14ac:dyDescent="0.25">
      <c r="C244" s="129" t="s">
        <v>152</v>
      </c>
      <c r="D244" s="76">
        <f>0.13*Transf2010</f>
        <v>0.1360935765693517</v>
      </c>
      <c r="E244" s="144">
        <f>D244*(1+PARAMETRES!F$14)</f>
        <v>0.13839129307890013</v>
      </c>
      <c r="F244" s="144">
        <f>E244*(1+PARAMETRES!G$14)</f>
        <v>0.13816964072534688</v>
      </c>
      <c r="G244" s="144">
        <f>F244*(1+PARAMETRES!H$14)</f>
        <v>0.13828024776117073</v>
      </c>
      <c r="H244" s="144">
        <f>G244*(1+PARAMETRES!I$14)</f>
        <v>0.13886997965325895</v>
      </c>
      <c r="I244" s="144">
        <f>H244*(1+PARAMETRES!J$14)</f>
        <v>0.13979905395756817</v>
      </c>
      <c r="J244" s="144">
        <f>I244*(1+PARAMETRES!K$14)</f>
        <v>0.14094816765992244</v>
      </c>
      <c r="K244" s="144">
        <f>J244*(1+PARAMETRES!L$14)</f>
        <v>0.14380683823769985</v>
      </c>
      <c r="L244" s="144">
        <f>K244*(1+PARAMETRES!M$14)</f>
        <v>0.14601299220405392</v>
      </c>
      <c r="M244" s="144">
        <f>L244*(1+PARAMETRES!N$14)</f>
        <v>0.14836746079432198</v>
      </c>
      <c r="N244" s="144">
        <f>M244*(1+PARAMETRES!O$14)</f>
        <v>0.13652660371176908</v>
      </c>
      <c r="O244" s="144">
        <f>N244*(1+PARAMETRES!P$14)</f>
        <v>0.1455734331502265</v>
      </c>
      <c r="P244" s="144">
        <f>O244*(1+PARAMETRES!Q$14)</f>
        <v>0.14901758308294005</v>
      </c>
      <c r="Q244" s="144">
        <f>P244*(1+PARAMETRES!R$14)</f>
        <v>0.15078223108628508</v>
      </c>
      <c r="R244" s="144">
        <f>Q244*(1+PARAMETRES!S$14)</f>
        <v>0.1528498618167356</v>
      </c>
      <c r="S244" s="144">
        <f>R244*(1+PARAMETRES!T$14)</f>
        <v>0.15515077051683218</v>
      </c>
      <c r="T244" s="144">
        <f>S244*(1+PARAMETRES!U$14)</f>
        <v>0.15750723662724855</v>
      </c>
      <c r="U244" s="144">
        <f>T244*(1+PARAMETRES!V$14)</f>
        <v>0.16007621695174654</v>
      </c>
      <c r="V244" s="144">
        <f>U244*(1+PARAMETRES!W$14)</f>
        <v>0.16085168958197896</v>
      </c>
      <c r="W244" s="144">
        <f>V244*(1+PARAMETRES!X$14)</f>
        <v>0.16163165233557134</v>
      </c>
      <c r="X244" s="144">
        <f>W244*(1+PARAMETRES!Y$14)</f>
        <v>0.16249593597097478</v>
      </c>
      <c r="Y244" s="144">
        <f>X244*(1+PARAMETRES!Z$14)</f>
        <v>0.16342929428977834</v>
      </c>
      <c r="Z244" s="144">
        <f>Y244*(1+PARAMETRES!AA$14)</f>
        <v>0.16433498604040128</v>
      </c>
      <c r="AA244" s="144">
        <f>Z244*(1+PARAMETRES!AB$14)</f>
        <v>0.16593499447320068</v>
      </c>
      <c r="AB244" s="144">
        <f>AA244*(1+PARAMETRES!AC$14)</f>
        <v>0.16761741096537344</v>
      </c>
      <c r="AC244" s="144">
        <f>AB244*(1+PARAMETRES!AD$14)</f>
        <v>0.16940182673845414</v>
      </c>
      <c r="AD244" s="144">
        <f>AC244*(1+PARAMETRES!AE$14)</f>
        <v>0.17113956805834538</v>
      </c>
      <c r="AE244" s="144">
        <f>AD244*(1+PARAMETRES!AF$14)</f>
        <v>0.17282949595802091</v>
      </c>
      <c r="AF244" s="144">
        <f>AE244*(1+PARAMETRES!AG$14)</f>
        <v>0.17455646460223306</v>
      </c>
      <c r="AG244" s="144">
        <f>AF244*(1+PARAMETRES!AH$14)</f>
        <v>0.17625148257624779</v>
      </c>
      <c r="AH244" s="144">
        <f>AG244*(1+PARAMETRES!AI$14)</f>
        <v>0.17782468540735769</v>
      </c>
      <c r="AI244" s="144">
        <f>AH244*(1+PARAMETRES!AJ$14)</f>
        <v>0.17934244307126948</v>
      </c>
      <c r="AJ244" s="144">
        <f>AI244*(1+PARAMETRES!AK$14)</f>
        <v>0.18083783548751381</v>
      </c>
      <c r="AK244" s="144">
        <f>AJ244*(1+PARAMETRES!AL$14)</f>
        <v>0.18234495758626149</v>
      </c>
      <c r="AL244" s="144">
        <f>AK244*(1+PARAMETRES!AM$14)</f>
        <v>0.1838989892359354</v>
      </c>
      <c r="AM244" s="144">
        <f>AL244*(1+PARAMETRES!AN$14)</f>
        <v>0.18544444468060228</v>
      </c>
      <c r="AN244" s="144">
        <f>AM244*(1+PARAMETRES!AO$14)</f>
        <v>0.18686871059696936</v>
      </c>
      <c r="AO244" s="144">
        <f>AN244*(1+PARAMETRES!AP$14)</f>
        <v>0.18833633176341577</v>
      </c>
      <c r="AP244" s="144">
        <f>AO244*(1+PARAMETRES!AQ$14)</f>
        <v>0.18986693525521817</v>
      </c>
      <c r="AQ244" s="144">
        <f>AP244*(1+PARAMETRES!AR$14)</f>
        <v>0.19149982779917549</v>
      </c>
      <c r="AR244" s="144">
        <f>AQ244*(1+PARAMETRES!AS$14)</f>
        <v>0.19308451131195797</v>
      </c>
      <c r="AS244" s="144">
        <f>AR244*(1+PARAMETRES!AT$14)</f>
        <v>0.19471645573225899</v>
      </c>
      <c r="AT244" s="144">
        <f>AS244*(1+PARAMETRES!AU$14)</f>
        <v>0.19645538617322322</v>
      </c>
      <c r="AU244" s="144">
        <f>AT244*(1+PARAMETRES!AV$14)</f>
        <v>0.19826445947854937</v>
      </c>
      <c r="AV244" s="144">
        <f>AU244*(1+PARAMETRES!AW$14)</f>
        <v>0.20018655666860977</v>
      </c>
      <c r="AW244" s="144">
        <f>AV244*(1+PARAMETRES!AX$14)</f>
        <v>0.20220337835284588</v>
      </c>
      <c r="AX244" s="144">
        <f>AW244*(1+PARAMETRES!AY$14)</f>
        <v>0.20417397296220602</v>
      </c>
      <c r="AY244" s="144">
        <f>AX244*(1+PARAMETRES!AZ$14)</f>
        <v>0.20623748147299986</v>
      </c>
      <c r="AZ244" s="144">
        <f>AY244*(1+PARAMETRES!BA$14)</f>
        <v>0.20835238654886595</v>
      </c>
      <c r="BA244" s="144">
        <f>AZ244*(1+PARAMETRES!BB$14)</f>
        <v>0.2105376580071078</v>
      </c>
      <c r="BB244" s="144">
        <f>BA244*(1+PARAMETRES!BC$14)</f>
        <v>0.21272870826632559</v>
      </c>
      <c r="BC244" s="144">
        <f>BB244*(1+PARAMETRES!BD$14)</f>
        <v>0.21490073758082492</v>
      </c>
      <c r="BD244" s="144">
        <f>BC244*(1+PARAMETRES!BE$14)</f>
        <v>0.21711420552863783</v>
      </c>
      <c r="BE244" s="144">
        <f>BD244*(1+PARAMETRES!BF$14)</f>
        <v>0.21936713094252316</v>
      </c>
      <c r="BF244" s="144">
        <f>BE244*(1+PARAMETRES!BG$14)</f>
        <v>0.22159177657322279</v>
      </c>
      <c r="BG244" s="144">
        <f>BF244*(1+PARAMETRES!BH$14)</f>
        <v>0.2237403522431296</v>
      </c>
      <c r="BH244" s="144">
        <f>BG244*(1+PARAMETRES!BI$14)</f>
        <v>0.22578593082869697</v>
      </c>
      <c r="BI244" s="144">
        <f>BH244*(1+PARAMETRES!BJ$14)</f>
        <v>0.22785962063383058</v>
      </c>
      <c r="BJ244" s="144">
        <f>BI244*(1+PARAMETRES!BK$14)</f>
        <v>0.22991577877280958</v>
      </c>
      <c r="BK244" s="144">
        <f>BJ244*(1+PARAMETRES!BL$14)</f>
        <v>0.23195377550577731</v>
      </c>
      <c r="BL244" s="145">
        <f>BK244*(1+PARAMETRES!BM$14)</f>
        <v>0.2339042536995235</v>
      </c>
      <c r="BM244" s="140"/>
      <c r="BN244" s="140"/>
      <c r="BO244" s="140"/>
      <c r="BP244" s="140"/>
      <c r="BQ244" s="140"/>
    </row>
    <row r="245" spans="3:69" x14ac:dyDescent="0.25">
      <c r="C245" s="129" t="s">
        <v>153</v>
      </c>
      <c r="D245" s="76">
        <f>0.13*Transf2010</f>
        <v>0.1360935765693517</v>
      </c>
      <c r="E245" s="144">
        <f>D245*(1+PARAMETRES!F$14)</f>
        <v>0.13839129307890013</v>
      </c>
      <c r="F245" s="144">
        <f>E245*(1+PARAMETRES!G$14)</f>
        <v>0.13816964072534688</v>
      </c>
      <c r="G245" s="144">
        <f>F245*(1+PARAMETRES!H$14)</f>
        <v>0.13828024776117073</v>
      </c>
      <c r="H245" s="144">
        <f>G245*(1+PARAMETRES!I$14)</f>
        <v>0.13886997965325895</v>
      </c>
      <c r="I245" s="144">
        <f>H245*(1+PARAMETRES!J$14)</f>
        <v>0.13979905395756817</v>
      </c>
      <c r="J245" s="144">
        <f>I245*(1+PARAMETRES!K$14)</f>
        <v>0.14094816765992244</v>
      </c>
      <c r="K245" s="144">
        <f>J245*(1+PARAMETRES!L$14)</f>
        <v>0.14380683823769985</v>
      </c>
      <c r="L245" s="144">
        <f>K245*(1+PARAMETRES!M$14)</f>
        <v>0.14601299220405392</v>
      </c>
      <c r="M245" s="144">
        <f>L245*(1+PARAMETRES!N$14)</f>
        <v>0.14836746079432198</v>
      </c>
      <c r="N245" s="144">
        <f>M245*(1+PARAMETRES!O$14)</f>
        <v>0.13652660371176908</v>
      </c>
      <c r="O245" s="144">
        <f>N245*(1+PARAMETRES!P$14)</f>
        <v>0.1455734331502265</v>
      </c>
      <c r="P245" s="144">
        <f>O245*(1+PARAMETRES!Q$14)</f>
        <v>0.14901758308294005</v>
      </c>
      <c r="Q245" s="144">
        <f>P245*(1+PARAMETRES!R$14)</f>
        <v>0.15078223108628508</v>
      </c>
      <c r="R245" s="144">
        <f>Q245*(1+PARAMETRES!S$14)</f>
        <v>0.1528498618167356</v>
      </c>
      <c r="S245" s="144">
        <f>R245*(1+PARAMETRES!T$14)</f>
        <v>0.15515077051683218</v>
      </c>
      <c r="T245" s="144">
        <f>S245*(1+PARAMETRES!U$14)</f>
        <v>0.15750723662724855</v>
      </c>
      <c r="U245" s="144">
        <f>T245*(1+PARAMETRES!V$14)</f>
        <v>0.16007621695174654</v>
      </c>
      <c r="V245" s="144">
        <f>U245*(1+PARAMETRES!W$14)</f>
        <v>0.16085168958197896</v>
      </c>
      <c r="W245" s="144">
        <f>V245*(1+PARAMETRES!X$14)</f>
        <v>0.16163165233557134</v>
      </c>
      <c r="X245" s="144">
        <f>W245*(1+PARAMETRES!Y$14)</f>
        <v>0.16249593597097478</v>
      </c>
      <c r="Y245" s="144">
        <f>X245*(1+PARAMETRES!Z$14)</f>
        <v>0.16342929428977834</v>
      </c>
      <c r="Z245" s="144">
        <f>Y245*(1+PARAMETRES!AA$14)</f>
        <v>0.16433498604040128</v>
      </c>
      <c r="AA245" s="144">
        <f>Z245*(1+PARAMETRES!AB$14)</f>
        <v>0.16593499447320068</v>
      </c>
      <c r="AB245" s="144">
        <f>AA245*(1+PARAMETRES!AC$14)</f>
        <v>0.16761741096537344</v>
      </c>
      <c r="AC245" s="144">
        <f>AB245*(1+PARAMETRES!AD$14)</f>
        <v>0.16940182673845414</v>
      </c>
      <c r="AD245" s="144">
        <f>AC245*(1+PARAMETRES!AE$14)</f>
        <v>0.17113956805834538</v>
      </c>
      <c r="AE245" s="144">
        <f>AD245*(1+PARAMETRES!AF$14)</f>
        <v>0.17282949595802091</v>
      </c>
      <c r="AF245" s="144">
        <f>AE245*(1+PARAMETRES!AG$14)</f>
        <v>0.17455646460223306</v>
      </c>
      <c r="AG245" s="144">
        <f>AF245*(1+PARAMETRES!AH$14)</f>
        <v>0.17625148257624779</v>
      </c>
      <c r="AH245" s="144">
        <f>AG245*(1+PARAMETRES!AI$14)</f>
        <v>0.17782468540735769</v>
      </c>
      <c r="AI245" s="144">
        <f>AH245*(1+PARAMETRES!AJ$14)</f>
        <v>0.17934244307126948</v>
      </c>
      <c r="AJ245" s="144">
        <f>AI245*(1+PARAMETRES!AK$14)</f>
        <v>0.18083783548751381</v>
      </c>
      <c r="AK245" s="144">
        <f>AJ245*(1+PARAMETRES!AL$14)</f>
        <v>0.18234495758626149</v>
      </c>
      <c r="AL245" s="144">
        <f>AK245*(1+PARAMETRES!AM$14)</f>
        <v>0.1838989892359354</v>
      </c>
      <c r="AM245" s="144">
        <f>AL245*(1+PARAMETRES!AN$14)</f>
        <v>0.18544444468060228</v>
      </c>
      <c r="AN245" s="144">
        <f>AM245*(1+PARAMETRES!AO$14)</f>
        <v>0.18686871059696936</v>
      </c>
      <c r="AO245" s="144">
        <f>AN245*(1+PARAMETRES!AP$14)</f>
        <v>0.18833633176341577</v>
      </c>
      <c r="AP245" s="144">
        <f>AO245*(1+PARAMETRES!AQ$14)</f>
        <v>0.18986693525521817</v>
      </c>
      <c r="AQ245" s="144">
        <f>AP245*(1+PARAMETRES!AR$14)</f>
        <v>0.19149982779917549</v>
      </c>
      <c r="AR245" s="144">
        <f>AQ245*(1+PARAMETRES!AS$14)</f>
        <v>0.19308451131195797</v>
      </c>
      <c r="AS245" s="144">
        <f>AR245*(1+PARAMETRES!AT$14)</f>
        <v>0.19471645573225899</v>
      </c>
      <c r="AT245" s="144">
        <f>AS245*(1+PARAMETRES!AU$14)</f>
        <v>0.19645538617322322</v>
      </c>
      <c r="AU245" s="144">
        <f>AT245*(1+PARAMETRES!AV$14)</f>
        <v>0.19826445947854937</v>
      </c>
      <c r="AV245" s="144">
        <f>AU245*(1+PARAMETRES!AW$14)</f>
        <v>0.20018655666860977</v>
      </c>
      <c r="AW245" s="144">
        <f>AV245*(1+PARAMETRES!AX$14)</f>
        <v>0.20220337835284588</v>
      </c>
      <c r="AX245" s="144">
        <f>AW245*(1+PARAMETRES!AY$14)</f>
        <v>0.20417397296220602</v>
      </c>
      <c r="AY245" s="144">
        <f>AX245*(1+PARAMETRES!AZ$14)</f>
        <v>0.20623748147299986</v>
      </c>
      <c r="AZ245" s="144">
        <f>AY245*(1+PARAMETRES!BA$14)</f>
        <v>0.20835238654886595</v>
      </c>
      <c r="BA245" s="144">
        <f>AZ245*(1+PARAMETRES!BB$14)</f>
        <v>0.2105376580071078</v>
      </c>
      <c r="BB245" s="144">
        <f>BA245*(1+PARAMETRES!BC$14)</f>
        <v>0.21272870826632559</v>
      </c>
      <c r="BC245" s="144">
        <f>BB245*(1+PARAMETRES!BD$14)</f>
        <v>0.21490073758082492</v>
      </c>
      <c r="BD245" s="144">
        <f>BC245*(1+PARAMETRES!BE$14)</f>
        <v>0.21711420552863783</v>
      </c>
      <c r="BE245" s="144">
        <f>BD245*(1+PARAMETRES!BF$14)</f>
        <v>0.21936713094252316</v>
      </c>
      <c r="BF245" s="144">
        <f>BE245*(1+PARAMETRES!BG$14)</f>
        <v>0.22159177657322279</v>
      </c>
      <c r="BG245" s="144">
        <f>BF245*(1+PARAMETRES!BH$14)</f>
        <v>0.2237403522431296</v>
      </c>
      <c r="BH245" s="144">
        <f>BG245*(1+PARAMETRES!BI$14)</f>
        <v>0.22578593082869697</v>
      </c>
      <c r="BI245" s="144">
        <f>BH245*(1+PARAMETRES!BJ$14)</f>
        <v>0.22785962063383058</v>
      </c>
      <c r="BJ245" s="144">
        <f>BI245*(1+PARAMETRES!BK$14)</f>
        <v>0.22991577877280958</v>
      </c>
      <c r="BK245" s="144">
        <f>BJ245*(1+PARAMETRES!BL$14)</f>
        <v>0.23195377550577731</v>
      </c>
      <c r="BL245" s="145">
        <f>BK245*(1+PARAMETRES!BM$14)</f>
        <v>0.2339042536995235</v>
      </c>
      <c r="BM245" s="140"/>
      <c r="BN245" s="140"/>
      <c r="BO245" s="140"/>
      <c r="BP245" s="140"/>
      <c r="BQ245" s="140"/>
    </row>
    <row r="246" spans="3:69" x14ac:dyDescent="0.25">
      <c r="C246" s="129" t="s">
        <v>154</v>
      </c>
      <c r="D246" s="76">
        <f>0.15*Transf2010</f>
        <v>0.15703104988771349</v>
      </c>
      <c r="E246" s="144">
        <f>D246*(1+PARAMETRES!F$14)</f>
        <v>0.15968226124488477</v>
      </c>
      <c r="F246" s="144">
        <f>E246*(1+PARAMETRES!G$14)</f>
        <v>0.15942650852924639</v>
      </c>
      <c r="G246" s="144">
        <f>F246*(1+PARAMETRES!H$14)</f>
        <v>0.15955413203212007</v>
      </c>
      <c r="H246" s="144">
        <f>G246*(1+PARAMETRES!I$14)</f>
        <v>0.16023459190760647</v>
      </c>
      <c r="I246" s="144">
        <f>H246*(1+PARAMETRES!J$14)</f>
        <v>0.16130660072027095</v>
      </c>
      <c r="J246" s="144">
        <f>I246*(1+PARAMETRES!K$14)</f>
        <v>0.16263250114606434</v>
      </c>
      <c r="K246" s="144">
        <f>J246*(1+PARAMETRES!L$14)</f>
        <v>0.16593096719734596</v>
      </c>
      <c r="L246" s="144">
        <f>K246*(1+PARAMETRES!M$14)</f>
        <v>0.16847652946621602</v>
      </c>
      <c r="M246" s="144">
        <f>L246*(1+PARAMETRES!N$14)</f>
        <v>0.17119322399344838</v>
      </c>
      <c r="N246" s="144">
        <f>M246*(1+PARAMETRES!O$14)</f>
        <v>0.15753069659050276</v>
      </c>
      <c r="O246" s="144">
        <f>N246*(1+PARAMETRES!P$14)</f>
        <v>0.16796934594256901</v>
      </c>
      <c r="P246" s="144">
        <f>O246*(1+PARAMETRES!Q$14)</f>
        <v>0.17194336509570005</v>
      </c>
      <c r="Q246" s="144">
        <f>P246*(1+PARAMETRES!R$14)</f>
        <v>0.17397949740725199</v>
      </c>
      <c r="R246" s="144">
        <f>Q246*(1+PARAMETRES!S$14)</f>
        <v>0.17636522517315645</v>
      </c>
      <c r="S246" s="144">
        <f>R246*(1+PARAMETRES!T$14)</f>
        <v>0.17902011982711405</v>
      </c>
      <c r="T246" s="144">
        <f>S246*(1+PARAMETRES!U$14)</f>
        <v>0.18173911918528676</v>
      </c>
      <c r="U246" s="144">
        <f>T246*(1+PARAMETRES!V$14)</f>
        <v>0.18470332725201519</v>
      </c>
      <c r="V246" s="144">
        <f>U246*(1+PARAMETRES!W$14)</f>
        <v>0.18559810336382185</v>
      </c>
      <c r="W246" s="144">
        <f>V246*(1+PARAMETRES!X$14)</f>
        <v>0.18649806038719768</v>
      </c>
      <c r="X246" s="144">
        <f>W246*(1+PARAMETRES!Y$14)</f>
        <v>0.18749531073574011</v>
      </c>
      <c r="Y246" s="144">
        <f>X246*(1+PARAMETRES!Z$14)</f>
        <v>0.18857226264205193</v>
      </c>
      <c r="Z246" s="144">
        <f>Y246*(1+PARAMETRES!AA$14)</f>
        <v>0.1896172915850784</v>
      </c>
      <c r="AA246" s="144">
        <f>Z246*(1+PARAMETRES!AB$14)</f>
        <v>0.19146345516138538</v>
      </c>
      <c r="AB246" s="144">
        <f>AA246*(1+PARAMETRES!AC$14)</f>
        <v>0.19340470496004625</v>
      </c>
      <c r="AC246" s="144">
        <f>AB246*(1+PARAMETRES!AD$14)</f>
        <v>0.19546364623667781</v>
      </c>
      <c r="AD246" s="144">
        <f>AC246*(1+PARAMETRES!AE$14)</f>
        <v>0.19746873237501386</v>
      </c>
      <c r="AE246" s="144">
        <f>AD246*(1+PARAMETRES!AF$14)</f>
        <v>0.19941864918233176</v>
      </c>
      <c r="AF246" s="144">
        <f>AE246*(1+PARAMETRES!AG$14)</f>
        <v>0.20141130531026885</v>
      </c>
      <c r="AG246" s="144">
        <f>AF246*(1+PARAMETRES!AH$14)</f>
        <v>0.20336709528028582</v>
      </c>
      <c r="AH246" s="144">
        <f>AG246*(1+PARAMETRES!AI$14)</f>
        <v>0.20518232931618186</v>
      </c>
      <c r="AI246" s="144">
        <f>AH246*(1+PARAMETRES!AJ$14)</f>
        <v>0.20693358815915699</v>
      </c>
      <c r="AJ246" s="144">
        <f>AI246*(1+PARAMETRES!AK$14)</f>
        <v>0.2086590409471312</v>
      </c>
      <c r="AK246" s="144">
        <f>AJ246*(1+PARAMETRES!AL$14)</f>
        <v>0.21039802798414775</v>
      </c>
      <c r="AL246" s="144">
        <f>AK246*(1+PARAMETRES!AM$14)</f>
        <v>0.21219114142607917</v>
      </c>
      <c r="AM246" s="144">
        <f>AL246*(1+PARAMETRES!AN$14)</f>
        <v>0.21397435924684866</v>
      </c>
      <c r="AN246" s="144">
        <f>AM246*(1+PARAMETRES!AO$14)</f>
        <v>0.21561774299650296</v>
      </c>
      <c r="AO246" s="144">
        <f>AN246*(1+PARAMETRES!AP$14)</f>
        <v>0.21731115203471035</v>
      </c>
      <c r="AP246" s="144">
        <f>AO246*(1+PARAMETRES!AQ$14)</f>
        <v>0.21907723298679005</v>
      </c>
      <c r="AQ246" s="144">
        <f>AP246*(1+PARAMETRES!AR$14)</f>
        <v>0.22096133976827925</v>
      </c>
      <c r="AR246" s="144">
        <f>AQ246*(1+PARAMETRES!AS$14)</f>
        <v>0.22278982074456674</v>
      </c>
      <c r="AS246" s="144">
        <f>AR246*(1+PARAMETRES!AT$14)</f>
        <v>0.22467283353722176</v>
      </c>
      <c r="AT246" s="144">
        <f>AS246*(1+PARAMETRES!AU$14)</f>
        <v>0.22667929173833434</v>
      </c>
      <c r="AU246" s="144">
        <f>AT246*(1+PARAMETRES!AV$14)</f>
        <v>0.22876668401371067</v>
      </c>
      <c r="AV246" s="144">
        <f>AU246*(1+PARAMETRES!AW$14)</f>
        <v>0.23098448846378036</v>
      </c>
      <c r="AW246" s="144">
        <f>AV246*(1+PARAMETRES!AX$14)</f>
        <v>0.23331159040712973</v>
      </c>
      <c r="AX246" s="144">
        <f>AW246*(1+PARAMETRES!AY$14)</f>
        <v>0.23558535341792988</v>
      </c>
      <c r="AY246" s="144">
        <f>AX246*(1+PARAMETRES!AZ$14)</f>
        <v>0.23796632477653815</v>
      </c>
      <c r="AZ246" s="144">
        <f>AY246*(1+PARAMETRES!BA$14)</f>
        <v>0.24040659986407595</v>
      </c>
      <c r="BA246" s="144">
        <f>AZ246*(1+PARAMETRES!BB$14)</f>
        <v>0.24292806693127808</v>
      </c>
      <c r="BB246" s="144">
        <f>BA246*(1+PARAMETRES!BC$14)</f>
        <v>0.24545620184576011</v>
      </c>
      <c r="BC246" s="144">
        <f>BB246*(1+PARAMETRES!BD$14)</f>
        <v>0.24796238951633626</v>
      </c>
      <c r="BD246" s="144">
        <f>BC246*(1+PARAMETRES!BE$14)</f>
        <v>0.25051639099458195</v>
      </c>
      <c r="BE246" s="144">
        <f>BD246*(1+PARAMETRES!BF$14)</f>
        <v>0.25311592031829577</v>
      </c>
      <c r="BF246" s="144">
        <f>BE246*(1+PARAMETRES!BG$14)</f>
        <v>0.25568281912294916</v>
      </c>
      <c r="BG246" s="144">
        <f>BF246*(1+PARAMETRES!BH$14)</f>
        <v>0.25816194489591854</v>
      </c>
      <c r="BH246" s="144">
        <f>BG246*(1+PARAMETRES!BI$14)</f>
        <v>0.26052222787926549</v>
      </c>
      <c r="BI246" s="144">
        <f>BH246*(1+PARAMETRES!BJ$14)</f>
        <v>0.2629149468851889</v>
      </c>
      <c r="BJ246" s="144">
        <f>BI246*(1+PARAMETRES!BK$14)</f>
        <v>0.2652874370455493</v>
      </c>
      <c r="BK246" s="144">
        <f>BJ246*(1+PARAMETRES!BL$14)</f>
        <v>0.26763897173743512</v>
      </c>
      <c r="BL246" s="145">
        <f>BK246*(1+PARAMETRES!BM$14)</f>
        <v>0.26988952349944995</v>
      </c>
      <c r="BM246" s="140"/>
      <c r="BN246" s="140"/>
      <c r="BO246" s="140"/>
      <c r="BP246" s="140"/>
      <c r="BQ246" s="140"/>
    </row>
    <row r="247" spans="3:69" ht="16.5" thickBot="1" x14ac:dyDescent="0.3">
      <c r="C247" s="133" t="s">
        <v>155</v>
      </c>
      <c r="D247" s="82">
        <f>0.14*Transf2010</f>
        <v>0.14656231322853261</v>
      </c>
      <c r="E247" s="144">
        <f>D247*(1+PARAMETRES!F$14)</f>
        <v>0.14903677716189245</v>
      </c>
      <c r="F247" s="144">
        <f>E247*(1+PARAMETRES!G$14)</f>
        <v>0.14879807462729663</v>
      </c>
      <c r="G247" s="144">
        <f>F247*(1+PARAMETRES!H$14)</f>
        <v>0.1489171898966454</v>
      </c>
      <c r="H247" s="144">
        <f>G247*(1+PARAMETRES!I$14)</f>
        <v>0.1495522857804327</v>
      </c>
      <c r="I247" s="144">
        <f>H247*(1+PARAMETRES!J$14)</f>
        <v>0.15055282733891953</v>
      </c>
      <c r="J247" s="144">
        <f>I247*(1+PARAMETRES!K$14)</f>
        <v>0.15179033440299336</v>
      </c>
      <c r="K247" s="144">
        <f>J247*(1+PARAMETRES!L$14)</f>
        <v>0.15486890271752288</v>
      </c>
      <c r="L247" s="144">
        <f>K247*(1+PARAMETRES!M$14)</f>
        <v>0.15724476083513494</v>
      </c>
      <c r="M247" s="144">
        <f>L247*(1+PARAMETRES!N$14)</f>
        <v>0.15978034239388517</v>
      </c>
      <c r="N247" s="144">
        <f>M247*(1+PARAMETRES!O$14)</f>
        <v>0.14702865015113589</v>
      </c>
      <c r="O247" s="144">
        <f>N247*(1+PARAMETRES!P$14)</f>
        <v>0.15677138954639774</v>
      </c>
      <c r="P247" s="144">
        <f>O247*(1+PARAMETRES!Q$14)</f>
        <v>0.16048047408932004</v>
      </c>
      <c r="Q247" s="144">
        <f>P247*(1+PARAMETRES!R$14)</f>
        <v>0.16238086424676854</v>
      </c>
      <c r="R247" s="144">
        <f>Q247*(1+PARAMETRES!S$14)</f>
        <v>0.16460754349494602</v>
      </c>
      <c r="S247" s="144">
        <f>R247*(1+PARAMETRES!T$14)</f>
        <v>0.1670854451719731</v>
      </c>
      <c r="T247" s="144">
        <f>S247*(1+PARAMETRES!U$14)</f>
        <v>0.16962317790626763</v>
      </c>
      <c r="U247" s="144">
        <f>T247*(1+PARAMETRES!V$14)</f>
        <v>0.17238977210188083</v>
      </c>
      <c r="V247" s="144">
        <f>U247*(1+PARAMETRES!W$14)</f>
        <v>0.17322489647290037</v>
      </c>
      <c r="W247" s="144">
        <f>V247*(1+PARAMETRES!X$14)</f>
        <v>0.1740648563613845</v>
      </c>
      <c r="X247" s="144">
        <f>W247*(1+PARAMETRES!Y$14)</f>
        <v>0.17499562335335744</v>
      </c>
      <c r="Y247" s="144">
        <f>X247*(1+PARAMETRES!Z$14)</f>
        <v>0.17600077846591514</v>
      </c>
      <c r="Z247" s="144">
        <f>Y247*(1+PARAMETRES!AA$14)</f>
        <v>0.17697613881273982</v>
      </c>
      <c r="AA247" s="144">
        <f>Z247*(1+PARAMETRES!AB$14)</f>
        <v>0.17869922481729303</v>
      </c>
      <c r="AB247" s="144">
        <f>AA247*(1+PARAMETRES!AC$14)</f>
        <v>0.18051105796270983</v>
      </c>
      <c r="AC247" s="144">
        <f>AB247*(1+PARAMETRES!AD$14)</f>
        <v>0.18243273648756594</v>
      </c>
      <c r="AD247" s="144">
        <f>AC247*(1+PARAMETRES!AE$14)</f>
        <v>0.18430415021667959</v>
      </c>
      <c r="AE247" s="144">
        <f>AD247*(1+PARAMETRES!AF$14)</f>
        <v>0.1861240725701763</v>
      </c>
      <c r="AF247" s="144">
        <f>AE247*(1+PARAMETRES!AG$14)</f>
        <v>0.1879838849562509</v>
      </c>
      <c r="AG247" s="144">
        <f>AF247*(1+PARAMETRES!AH$14)</f>
        <v>0.18980928892826676</v>
      </c>
      <c r="AH247" s="144">
        <f>AG247*(1+PARAMETRES!AI$14)</f>
        <v>0.19150350736176971</v>
      </c>
      <c r="AI247" s="144">
        <f>AH247*(1+PARAMETRES!AJ$14)</f>
        <v>0.19313801561521318</v>
      </c>
      <c r="AJ247" s="144">
        <f>AI247*(1+PARAMETRES!AK$14)</f>
        <v>0.19474843821732246</v>
      </c>
      <c r="AK247" s="144">
        <f>AJ247*(1+PARAMETRES!AL$14)</f>
        <v>0.19637149278520458</v>
      </c>
      <c r="AL247" s="144">
        <f>AK247*(1+PARAMETRES!AM$14)</f>
        <v>0.19804506533100724</v>
      </c>
      <c r="AM247" s="144">
        <f>AL247*(1+PARAMETRES!AN$14)</f>
        <v>0.19970940196372541</v>
      </c>
      <c r="AN247" s="144">
        <f>AM247*(1+PARAMETRES!AO$14)</f>
        <v>0.20124322679673612</v>
      </c>
      <c r="AO247" s="144">
        <f>AN247*(1+PARAMETRES!AP$14)</f>
        <v>0.20282374189906302</v>
      </c>
      <c r="AP247" s="144">
        <f>AO247*(1+PARAMETRES!AQ$14)</f>
        <v>0.20447208412100407</v>
      </c>
      <c r="AQ247" s="144">
        <f>AP247*(1+PARAMETRES!AR$14)</f>
        <v>0.20623058378372733</v>
      </c>
      <c r="AR247" s="144">
        <f>AQ247*(1+PARAMETRES!AS$14)</f>
        <v>0.20793716602826232</v>
      </c>
      <c r="AS247" s="144">
        <f>AR247*(1+PARAMETRES!AT$14)</f>
        <v>0.20969464463474033</v>
      </c>
      <c r="AT247" s="144">
        <f>AS247*(1+PARAMETRES!AU$14)</f>
        <v>0.21156733895577876</v>
      </c>
      <c r="AU247" s="144">
        <f>AT247*(1+PARAMETRES!AV$14)</f>
        <v>0.21351557174613001</v>
      </c>
      <c r="AV247" s="144">
        <f>AU247*(1+PARAMETRES!AW$14)</f>
        <v>0.21558552256619506</v>
      </c>
      <c r="AW247" s="144">
        <f>AV247*(1+PARAMETRES!AX$14)</f>
        <v>0.21775748437998782</v>
      </c>
      <c r="AX247" s="144">
        <f>AW247*(1+PARAMETRES!AY$14)</f>
        <v>0.21987966319006796</v>
      </c>
      <c r="AY247" s="144">
        <f>AX247*(1+PARAMETRES!AZ$14)</f>
        <v>0.22210190312476902</v>
      </c>
      <c r="AZ247" s="144">
        <f>AY247*(1+PARAMETRES!BA$14)</f>
        <v>0.22437949320647096</v>
      </c>
      <c r="BA247" s="144">
        <f>AZ247*(1+PARAMETRES!BB$14)</f>
        <v>0.22673286246919294</v>
      </c>
      <c r="BB247" s="144">
        <f>BA247*(1+PARAMETRES!BC$14)</f>
        <v>0.22909245505604287</v>
      </c>
      <c r="BC247" s="144">
        <f>BB247*(1+PARAMETRES!BD$14)</f>
        <v>0.2314315635485806</v>
      </c>
      <c r="BD247" s="144">
        <f>BC247*(1+PARAMETRES!BE$14)</f>
        <v>0.23381529826160991</v>
      </c>
      <c r="BE247" s="144">
        <f>BD247*(1+PARAMETRES!BF$14)</f>
        <v>0.23624152563040951</v>
      </c>
      <c r="BF247" s="144">
        <f>BE247*(1+PARAMETRES!BG$14)</f>
        <v>0.23863729784808602</v>
      </c>
      <c r="BG247" s="144">
        <f>BF247*(1+PARAMETRES!BH$14)</f>
        <v>0.24095114856952413</v>
      </c>
      <c r="BH247" s="144">
        <f>BG247*(1+PARAMETRES!BI$14)</f>
        <v>0.24315407935398128</v>
      </c>
      <c r="BI247" s="144">
        <f>BH247*(1+PARAMETRES!BJ$14)</f>
        <v>0.2453872837595098</v>
      </c>
      <c r="BJ247" s="144">
        <f>BI247*(1+PARAMETRES!BK$14)</f>
        <v>0.24760160790917951</v>
      </c>
      <c r="BK247" s="144">
        <f>BJ247*(1+PARAMETRES!BL$14)</f>
        <v>0.24979637362160628</v>
      </c>
      <c r="BL247" s="145">
        <f>BK247*(1+PARAMETRES!BM$14)</f>
        <v>0.25189688859948683</v>
      </c>
      <c r="BM247" s="140"/>
      <c r="BN247" s="140"/>
      <c r="BO247" s="140"/>
      <c r="BP247" s="140"/>
      <c r="BQ247" s="140"/>
    </row>
    <row r="248" spans="3:69" s="41" customFormat="1" ht="24.95" customHeight="1" thickBot="1" x14ac:dyDescent="0.3">
      <c r="C248" s="569" t="s">
        <v>17</v>
      </c>
      <c r="D248" s="570"/>
      <c r="E248" s="570"/>
      <c r="F248" s="570"/>
      <c r="G248" s="570"/>
      <c r="H248" s="571"/>
      <c r="I248" s="78"/>
      <c r="J248" s="79"/>
      <c r="K248" s="75"/>
      <c r="L248" s="75"/>
      <c r="M248" s="75"/>
      <c r="N248" s="75"/>
      <c r="O248" s="75"/>
      <c r="P248" s="75"/>
      <c r="Q248" s="75"/>
      <c r="R248" s="75"/>
      <c r="S248" s="75"/>
      <c r="T248" s="75"/>
      <c r="U248" s="75"/>
      <c r="V248" s="75"/>
      <c r="W248" s="75"/>
      <c r="X248" s="75"/>
      <c r="Y248" s="75"/>
      <c r="Z248" s="75"/>
      <c r="AA248" s="75"/>
      <c r="AB248" s="75"/>
      <c r="AC248" s="75"/>
      <c r="AD248" s="75"/>
      <c r="AE248" s="75"/>
      <c r="AF248" s="75"/>
      <c r="AG248" s="75"/>
      <c r="AH248" s="75"/>
      <c r="AI248" s="75"/>
      <c r="AJ248" s="75"/>
      <c r="AK248" s="75"/>
      <c r="AL248" s="75"/>
      <c r="AM248" s="75"/>
      <c r="AN248" s="75"/>
      <c r="AO248" s="75"/>
      <c r="AP248" s="75"/>
      <c r="AQ248" s="75"/>
      <c r="AR248" s="75"/>
      <c r="AS248" s="75"/>
      <c r="AT248" s="75"/>
      <c r="AU248" s="75"/>
      <c r="AV248" s="75"/>
      <c r="AW248" s="75"/>
      <c r="AX248" s="75"/>
      <c r="AY248" s="75"/>
      <c r="AZ248" s="75"/>
      <c r="BA248" s="75"/>
      <c r="BB248" s="75"/>
      <c r="BC248" s="75"/>
      <c r="BD248" s="75"/>
      <c r="BE248" s="75"/>
      <c r="BF248" s="75"/>
      <c r="BG248" s="75"/>
      <c r="BH248" s="75"/>
      <c r="BI248" s="75"/>
      <c r="BJ248" s="75"/>
      <c r="BK248" s="75"/>
      <c r="BL248" s="162"/>
      <c r="BM248" s="140"/>
      <c r="BN248" s="140"/>
      <c r="BO248" s="140"/>
      <c r="BP248" s="140"/>
      <c r="BQ248" s="140"/>
    </row>
    <row r="249" spans="3:69" ht="16.5" thickBot="1" x14ac:dyDescent="0.3">
      <c r="C249" s="72"/>
      <c r="D249" s="73">
        <v>2010</v>
      </c>
      <c r="E249" s="74">
        <v>2011</v>
      </c>
      <c r="F249" s="6">
        <v>2012</v>
      </c>
      <c r="G249" s="6">
        <v>2013</v>
      </c>
      <c r="H249" s="6">
        <v>2014</v>
      </c>
      <c r="I249" s="6">
        <v>2015</v>
      </c>
      <c r="J249" s="6">
        <v>2016</v>
      </c>
      <c r="K249" s="6">
        <v>2017</v>
      </c>
      <c r="L249" s="6">
        <v>2018</v>
      </c>
      <c r="M249" s="6">
        <v>2019</v>
      </c>
      <c r="N249" s="6">
        <v>2020</v>
      </c>
      <c r="O249" s="6">
        <v>2021</v>
      </c>
      <c r="P249" s="6">
        <v>2022</v>
      </c>
      <c r="Q249" s="6">
        <v>2023</v>
      </c>
      <c r="R249" s="6">
        <v>2024</v>
      </c>
      <c r="S249" s="6">
        <v>2025</v>
      </c>
      <c r="T249" s="6">
        <v>2026</v>
      </c>
      <c r="U249" s="6">
        <v>2027</v>
      </c>
      <c r="V249" s="6">
        <v>2028</v>
      </c>
      <c r="W249" s="6">
        <v>2029</v>
      </c>
      <c r="X249" s="6">
        <v>2030</v>
      </c>
      <c r="Y249" s="6">
        <v>2031</v>
      </c>
      <c r="Z249" s="6">
        <v>2032</v>
      </c>
      <c r="AA249" s="6">
        <v>2033</v>
      </c>
      <c r="AB249" s="6">
        <v>2034</v>
      </c>
      <c r="AC249" s="6">
        <v>2035</v>
      </c>
      <c r="AD249" s="6">
        <v>2036</v>
      </c>
      <c r="AE249" s="6">
        <v>2037</v>
      </c>
      <c r="AF249" s="6">
        <v>2038</v>
      </c>
      <c r="AG249" s="6">
        <v>2039</v>
      </c>
      <c r="AH249" s="6">
        <v>2040</v>
      </c>
      <c r="AI249" s="6">
        <v>2041</v>
      </c>
      <c r="AJ249" s="6">
        <v>2042</v>
      </c>
      <c r="AK249" s="6">
        <v>2043</v>
      </c>
      <c r="AL249" s="6">
        <v>2044</v>
      </c>
      <c r="AM249" s="6">
        <v>2045</v>
      </c>
      <c r="AN249" s="6">
        <v>2046</v>
      </c>
      <c r="AO249" s="6">
        <v>2047</v>
      </c>
      <c r="AP249" s="6">
        <v>2048</v>
      </c>
      <c r="AQ249" s="6">
        <v>2049</v>
      </c>
      <c r="AR249" s="6">
        <v>2050</v>
      </c>
      <c r="AS249" s="6">
        <v>2051</v>
      </c>
      <c r="AT249" s="6">
        <v>2052</v>
      </c>
      <c r="AU249" s="6">
        <v>2053</v>
      </c>
      <c r="AV249" s="6">
        <v>2054</v>
      </c>
      <c r="AW249" s="6">
        <v>2055</v>
      </c>
      <c r="AX249" s="6">
        <v>2056</v>
      </c>
      <c r="AY249" s="6">
        <v>2057</v>
      </c>
      <c r="AZ249" s="6">
        <v>2058</v>
      </c>
      <c r="BA249" s="6">
        <v>2059</v>
      </c>
      <c r="BB249" s="6">
        <v>2060</v>
      </c>
      <c r="BC249" s="6">
        <v>2061</v>
      </c>
      <c r="BD249" s="6">
        <v>2062</v>
      </c>
      <c r="BE249" s="6">
        <v>2063</v>
      </c>
      <c r="BF249" s="6">
        <v>2064</v>
      </c>
      <c r="BG249" s="6">
        <v>2065</v>
      </c>
      <c r="BH249" s="6">
        <v>2066</v>
      </c>
      <c r="BI249" s="6">
        <v>2067</v>
      </c>
      <c r="BJ249" s="6">
        <v>2068</v>
      </c>
      <c r="BK249" s="6">
        <v>2069</v>
      </c>
      <c r="BL249" s="7">
        <v>2070</v>
      </c>
      <c r="BM249" s="140"/>
      <c r="BN249" s="140"/>
      <c r="BO249" s="140"/>
      <c r="BP249" s="140"/>
      <c r="BQ249" s="140"/>
    </row>
    <row r="250" spans="3:69" x14ac:dyDescent="0.25">
      <c r="C250" s="129" t="s">
        <v>148</v>
      </c>
      <c r="D250" s="80"/>
      <c r="E250" s="80"/>
      <c r="F250" s="80"/>
      <c r="G250" s="80"/>
      <c r="H250" s="80"/>
      <c r="I250" s="80"/>
      <c r="J250" s="80"/>
      <c r="K250" s="80"/>
      <c r="L250" s="80"/>
      <c r="M250" s="80"/>
      <c r="N250" s="80"/>
      <c r="O250" s="80"/>
      <c r="P250" s="80"/>
      <c r="Q250" s="80"/>
      <c r="R250" s="80"/>
      <c r="S250" s="80"/>
      <c r="T250" s="80"/>
      <c r="U250" s="80"/>
      <c r="V250" s="80"/>
      <c r="W250" s="80"/>
      <c r="X250" s="80"/>
      <c r="Y250" s="80"/>
      <c r="Z250" s="80"/>
      <c r="AA250" s="80"/>
      <c r="AB250" s="80"/>
      <c r="AC250" s="80"/>
      <c r="AD250" s="80"/>
      <c r="AE250" s="80"/>
      <c r="AF250" s="80"/>
      <c r="AG250" s="80"/>
      <c r="AH250" s="80"/>
      <c r="AI250" s="80"/>
      <c r="AJ250" s="80"/>
      <c r="AK250" s="80"/>
      <c r="AL250" s="80"/>
      <c r="AM250" s="80"/>
      <c r="AN250" s="80"/>
      <c r="AO250" s="80"/>
      <c r="AP250" s="80"/>
      <c r="AQ250" s="80"/>
      <c r="AR250" s="80"/>
      <c r="AS250" s="80"/>
      <c r="AT250" s="80"/>
      <c r="AU250" s="80"/>
      <c r="AV250" s="80"/>
      <c r="AW250" s="80"/>
      <c r="AX250" s="80"/>
      <c r="AY250" s="80"/>
      <c r="AZ250" s="80"/>
      <c r="BA250" s="80"/>
      <c r="BB250" s="80"/>
      <c r="BC250" s="80"/>
      <c r="BD250" s="80"/>
      <c r="BE250" s="80"/>
      <c r="BF250" s="80"/>
      <c r="BG250" s="80"/>
      <c r="BH250" s="80"/>
      <c r="BI250" s="80"/>
      <c r="BJ250" s="80"/>
      <c r="BK250" s="80"/>
      <c r="BL250" s="163"/>
      <c r="BM250" s="140"/>
      <c r="BN250" s="140"/>
      <c r="BO250" s="140"/>
      <c r="BP250" s="140"/>
      <c r="BQ250" s="140"/>
    </row>
    <row r="251" spans="3:69" x14ac:dyDescent="0.25">
      <c r="C251" s="129" t="s">
        <v>149</v>
      </c>
      <c r="D251" s="80"/>
      <c r="E251" s="80"/>
      <c r="F251" s="80"/>
      <c r="G251" s="80"/>
      <c r="H251" s="80"/>
      <c r="I251" s="80"/>
      <c r="J251" s="80"/>
      <c r="K251" s="80"/>
      <c r="L251" s="80"/>
      <c r="M251" s="80"/>
      <c r="N251" s="80"/>
      <c r="O251" s="80"/>
      <c r="P251" s="80"/>
      <c r="Q251" s="80"/>
      <c r="R251" s="80"/>
      <c r="S251" s="80"/>
      <c r="T251" s="80"/>
      <c r="U251" s="80"/>
      <c r="V251" s="80"/>
      <c r="W251" s="80"/>
      <c r="X251" s="80"/>
      <c r="Y251" s="80"/>
      <c r="Z251" s="80"/>
      <c r="AA251" s="80"/>
      <c r="AB251" s="80"/>
      <c r="AC251" s="80"/>
      <c r="AD251" s="80"/>
      <c r="AE251" s="80"/>
      <c r="AF251" s="80"/>
      <c r="AG251" s="80"/>
      <c r="AH251" s="80"/>
      <c r="AI251" s="80"/>
      <c r="AJ251" s="80"/>
      <c r="AK251" s="80"/>
      <c r="AL251" s="80"/>
      <c r="AM251" s="80"/>
      <c r="AN251" s="80"/>
      <c r="AO251" s="80"/>
      <c r="AP251" s="80"/>
      <c r="AQ251" s="80"/>
      <c r="AR251" s="80"/>
      <c r="AS251" s="80"/>
      <c r="AT251" s="80"/>
      <c r="AU251" s="80"/>
      <c r="AV251" s="80"/>
      <c r="AW251" s="80"/>
      <c r="AX251" s="80"/>
      <c r="AY251" s="80"/>
      <c r="AZ251" s="80"/>
      <c r="BA251" s="80"/>
      <c r="BB251" s="80"/>
      <c r="BC251" s="80"/>
      <c r="BD251" s="80"/>
      <c r="BE251" s="80"/>
      <c r="BF251" s="80"/>
      <c r="BG251" s="80"/>
      <c r="BH251" s="80"/>
      <c r="BI251" s="80"/>
      <c r="BJ251" s="80"/>
      <c r="BK251" s="80"/>
      <c r="BL251" s="163"/>
      <c r="BM251" s="140"/>
      <c r="BN251" s="140"/>
      <c r="BO251" s="140"/>
      <c r="BP251" s="140"/>
      <c r="BQ251" s="140"/>
    </row>
    <row r="252" spans="3:69" x14ac:dyDescent="0.25">
      <c r="C252" s="129" t="s">
        <v>150</v>
      </c>
      <c r="D252" s="76">
        <f>0.2*Transf2010</f>
        <v>0.20937473318361799</v>
      </c>
      <c r="E252" s="144">
        <f>D252*(1+PARAMETRES!F$14)</f>
        <v>0.21290968165984636</v>
      </c>
      <c r="F252" s="144">
        <f>E252*(1+PARAMETRES!G$14)</f>
        <v>0.21256867803899518</v>
      </c>
      <c r="G252" s="144">
        <f>F252*(1+PARAMETRES!H$14)</f>
        <v>0.21273884270949342</v>
      </c>
      <c r="H252" s="144">
        <f>G252*(1+PARAMETRES!I$14)</f>
        <v>0.21364612254347529</v>
      </c>
      <c r="I252" s="144">
        <f>H252*(1+PARAMETRES!J$14)</f>
        <v>0.21507546762702792</v>
      </c>
      <c r="J252" s="144">
        <f>I252*(1+PARAMETRES!K$14)</f>
        <v>0.2168433348614191</v>
      </c>
      <c r="K252" s="144">
        <f>J252*(1+PARAMETRES!L$14)</f>
        <v>0.22124128959646128</v>
      </c>
      <c r="L252" s="144">
        <f>K252*(1+PARAMETRES!M$14)</f>
        <v>0.22463537262162137</v>
      </c>
      <c r="M252" s="144">
        <f>L252*(1+PARAMETRES!N$14)</f>
        <v>0.22825763199126453</v>
      </c>
      <c r="N252" s="144">
        <f>M252*(1+PARAMETRES!O$14)</f>
        <v>0.21004092878733702</v>
      </c>
      <c r="O252" s="144">
        <f>N252*(1+PARAMETRES!P$14)</f>
        <v>0.22395912792342537</v>
      </c>
      <c r="P252" s="144">
        <f>O252*(1+PARAMETRES!Q$14)</f>
        <v>0.2292578201276001</v>
      </c>
      <c r="Q252" s="144">
        <f>P252*(1+PARAMETRES!R$14)</f>
        <v>0.23197266320966939</v>
      </c>
      <c r="R252" s="144">
        <f>Q252*(1+PARAMETRES!S$14)</f>
        <v>0.23515363356420868</v>
      </c>
      <c r="S252" s="144">
        <f>R252*(1+PARAMETRES!T$14)</f>
        <v>0.23869349310281882</v>
      </c>
      <c r="T252" s="144">
        <f>S252*(1+PARAMETRES!U$14)</f>
        <v>0.24231882558038245</v>
      </c>
      <c r="U252" s="144">
        <f>T252*(1+PARAMETRES!V$14)</f>
        <v>0.24627110300268704</v>
      </c>
      <c r="V252" s="144">
        <f>U252*(1+PARAMETRES!W$14)</f>
        <v>0.24746413781842924</v>
      </c>
      <c r="W252" s="144">
        <f>V252*(1+PARAMETRES!X$14)</f>
        <v>0.24866408051626368</v>
      </c>
      <c r="X252" s="144">
        <f>W252*(1+PARAMETRES!Y$14)</f>
        <v>0.24999374764765359</v>
      </c>
      <c r="Y252" s="144">
        <f>X252*(1+PARAMETRES!Z$14)</f>
        <v>0.25142968352273604</v>
      </c>
      <c r="Z252" s="144">
        <f>Y252*(1+PARAMETRES!AA$14)</f>
        <v>0.25282305544677131</v>
      </c>
      <c r="AA252" s="144">
        <f>Z252*(1+PARAMETRES!AB$14)</f>
        <v>0.25528460688184729</v>
      </c>
      <c r="AB252" s="144">
        <f>AA252*(1+PARAMETRES!AC$14)</f>
        <v>0.25787293994672844</v>
      </c>
      <c r="AC252" s="144">
        <f>AB252*(1+PARAMETRES!AD$14)</f>
        <v>0.26061819498223721</v>
      </c>
      <c r="AD252" s="144">
        <f>AC252*(1+PARAMETRES!AE$14)</f>
        <v>0.2632916431666853</v>
      </c>
      <c r="AE252" s="144">
        <f>AD252*(1+PARAMETRES!AF$14)</f>
        <v>0.26589153224310919</v>
      </c>
      <c r="AF252" s="144">
        <f>AE252*(1+PARAMETRES!AG$14)</f>
        <v>0.26854840708035865</v>
      </c>
      <c r="AG252" s="144">
        <f>AF252*(1+PARAMETRES!AH$14)</f>
        <v>0.27115612704038128</v>
      </c>
      <c r="AH252" s="144">
        <f>AG252*(1+PARAMETRES!AI$14)</f>
        <v>0.27357643908824264</v>
      </c>
      <c r="AI252" s="144">
        <f>AH252*(1+PARAMETRES!AJ$14)</f>
        <v>0.2759114508788762</v>
      </c>
      <c r="AJ252" s="144">
        <f>AI252*(1+PARAMETRES!AK$14)</f>
        <v>0.27821205459617515</v>
      </c>
      <c r="AK252" s="144">
        <f>AJ252*(1+PARAMETRES!AL$14)</f>
        <v>0.28053070397886387</v>
      </c>
      <c r="AL252" s="144">
        <f>AK252*(1+PARAMETRES!AM$14)</f>
        <v>0.2829215219014391</v>
      </c>
      <c r="AM252" s="144">
        <f>AL252*(1+PARAMETRES!AN$14)</f>
        <v>0.28529914566246506</v>
      </c>
      <c r="AN252" s="144">
        <f>AM252*(1+PARAMETRES!AO$14)</f>
        <v>0.28749032399533747</v>
      </c>
      <c r="AO252" s="144">
        <f>AN252*(1+PARAMETRES!AP$14)</f>
        <v>0.28974820271294732</v>
      </c>
      <c r="AP252" s="144">
        <f>AO252*(1+PARAMETRES!AQ$14)</f>
        <v>0.29210297731572027</v>
      </c>
      <c r="AQ252" s="144">
        <f>AP252*(1+PARAMETRES!AR$14)</f>
        <v>0.29461511969103921</v>
      </c>
      <c r="AR252" s="144">
        <f>AQ252*(1+PARAMETRES!AS$14)</f>
        <v>0.29705309432608917</v>
      </c>
      <c r="AS252" s="144">
        <f>AR252*(1+PARAMETRES!AT$14)</f>
        <v>0.29956377804962919</v>
      </c>
      <c r="AT252" s="144">
        <f>AS252*(1+PARAMETRES!AU$14)</f>
        <v>0.30223905565111264</v>
      </c>
      <c r="AU252" s="144">
        <f>AT252*(1+PARAMETRES!AV$14)</f>
        <v>0.30502224535161443</v>
      </c>
      <c r="AV252" s="144">
        <f>AU252*(1+PARAMETRES!AW$14)</f>
        <v>0.30797931795170735</v>
      </c>
      <c r="AW252" s="144">
        <f>AV252*(1+PARAMETRES!AX$14)</f>
        <v>0.31108212054283985</v>
      </c>
      <c r="AX252" s="144">
        <f>AW252*(1+PARAMETRES!AY$14)</f>
        <v>0.31411380455724003</v>
      </c>
      <c r="AY252" s="144">
        <f>AX252*(1+PARAMETRES!AZ$14)</f>
        <v>0.3172884330353844</v>
      </c>
      <c r="AZ252" s="144">
        <f>AY252*(1+PARAMETRES!BA$14)</f>
        <v>0.32054213315210145</v>
      </c>
      <c r="BA252" s="144">
        <f>AZ252*(1+PARAMETRES!BB$14)</f>
        <v>0.32390408924170427</v>
      </c>
      <c r="BB252" s="144">
        <f>BA252*(1+PARAMETRES!BC$14)</f>
        <v>0.32727493579434702</v>
      </c>
      <c r="BC252" s="144">
        <f>BB252*(1+PARAMETRES!BD$14)</f>
        <v>0.33061651935511521</v>
      </c>
      <c r="BD252" s="144">
        <f>BC252*(1+PARAMETRES!BE$14)</f>
        <v>0.33402185465944279</v>
      </c>
      <c r="BE252" s="144">
        <f>BD252*(1+PARAMETRES!BF$14)</f>
        <v>0.33748789375772792</v>
      </c>
      <c r="BF252" s="144">
        <f>BE252*(1+PARAMETRES!BG$14)</f>
        <v>0.3409104254972658</v>
      </c>
      <c r="BG252" s="144">
        <f>BF252*(1+PARAMETRES!BH$14)</f>
        <v>0.34421592652789168</v>
      </c>
      <c r="BH252" s="144">
        <f>BG252*(1+PARAMETRES!BI$14)</f>
        <v>0.3473629705056876</v>
      </c>
      <c r="BI252" s="144">
        <f>BH252*(1+PARAMETRES!BJ$14)</f>
        <v>0.35055326251358548</v>
      </c>
      <c r="BJ252" s="144">
        <f>BI252*(1+PARAMETRES!BK$14)</f>
        <v>0.35371658272739936</v>
      </c>
      <c r="BK252" s="144">
        <f>BJ252*(1+PARAMETRES!BL$14)</f>
        <v>0.35685196231658045</v>
      </c>
      <c r="BL252" s="145">
        <f>BK252*(1+PARAMETRES!BM$14)</f>
        <v>0.35985269799926689</v>
      </c>
      <c r="BM252" s="140"/>
      <c r="BN252" s="140"/>
      <c r="BO252" s="140"/>
      <c r="BP252" s="140"/>
      <c r="BQ252" s="140"/>
    </row>
    <row r="253" spans="3:69" x14ac:dyDescent="0.25">
      <c r="C253" s="129" t="s">
        <v>151</v>
      </c>
      <c r="D253" s="76">
        <f>0.13*Transf2010</f>
        <v>0.1360935765693517</v>
      </c>
      <c r="E253" s="144">
        <f>D253*(1+PARAMETRES!F$14)</f>
        <v>0.13839129307890013</v>
      </c>
      <c r="F253" s="144">
        <f>E253*(1+PARAMETRES!G$14)</f>
        <v>0.13816964072534688</v>
      </c>
      <c r="G253" s="144">
        <f>F253*(1+PARAMETRES!H$14)</f>
        <v>0.13828024776117073</v>
      </c>
      <c r="H253" s="144">
        <f>G253*(1+PARAMETRES!I$14)</f>
        <v>0.13886997965325895</v>
      </c>
      <c r="I253" s="144">
        <f>H253*(1+PARAMETRES!J$14)</f>
        <v>0.13979905395756817</v>
      </c>
      <c r="J253" s="144">
        <f>I253*(1+PARAMETRES!K$14)</f>
        <v>0.14094816765992244</v>
      </c>
      <c r="K253" s="144">
        <f>J253*(1+PARAMETRES!L$14)</f>
        <v>0.14380683823769985</v>
      </c>
      <c r="L253" s="144">
        <f>K253*(1+PARAMETRES!M$14)</f>
        <v>0.14601299220405392</v>
      </c>
      <c r="M253" s="144">
        <f>L253*(1+PARAMETRES!N$14)</f>
        <v>0.14836746079432198</v>
      </c>
      <c r="N253" s="144">
        <f>M253*(1+PARAMETRES!O$14)</f>
        <v>0.13652660371176908</v>
      </c>
      <c r="O253" s="144">
        <f>N253*(1+PARAMETRES!P$14)</f>
        <v>0.1455734331502265</v>
      </c>
      <c r="P253" s="144">
        <f>O253*(1+PARAMETRES!Q$14)</f>
        <v>0.14901758308294005</v>
      </c>
      <c r="Q253" s="144">
        <f>P253*(1+PARAMETRES!R$14)</f>
        <v>0.15078223108628508</v>
      </c>
      <c r="R253" s="144">
        <f>Q253*(1+PARAMETRES!S$14)</f>
        <v>0.1528498618167356</v>
      </c>
      <c r="S253" s="144">
        <f>R253*(1+PARAMETRES!T$14)</f>
        <v>0.15515077051683218</v>
      </c>
      <c r="T253" s="144">
        <f>S253*(1+PARAMETRES!U$14)</f>
        <v>0.15750723662724855</v>
      </c>
      <c r="U253" s="144">
        <f>T253*(1+PARAMETRES!V$14)</f>
        <v>0.16007621695174654</v>
      </c>
      <c r="V253" s="144">
        <f>U253*(1+PARAMETRES!W$14)</f>
        <v>0.16085168958197896</v>
      </c>
      <c r="W253" s="144">
        <f>V253*(1+PARAMETRES!X$14)</f>
        <v>0.16163165233557134</v>
      </c>
      <c r="X253" s="144">
        <f>W253*(1+PARAMETRES!Y$14)</f>
        <v>0.16249593597097478</v>
      </c>
      <c r="Y253" s="144">
        <f>X253*(1+PARAMETRES!Z$14)</f>
        <v>0.16342929428977834</v>
      </c>
      <c r="Z253" s="144">
        <f>Y253*(1+PARAMETRES!AA$14)</f>
        <v>0.16433498604040128</v>
      </c>
      <c r="AA253" s="144">
        <f>Z253*(1+PARAMETRES!AB$14)</f>
        <v>0.16593499447320068</v>
      </c>
      <c r="AB253" s="144">
        <f>AA253*(1+PARAMETRES!AC$14)</f>
        <v>0.16761741096537344</v>
      </c>
      <c r="AC253" s="144">
        <f>AB253*(1+PARAMETRES!AD$14)</f>
        <v>0.16940182673845414</v>
      </c>
      <c r="AD253" s="144">
        <f>AC253*(1+PARAMETRES!AE$14)</f>
        <v>0.17113956805834538</v>
      </c>
      <c r="AE253" s="144">
        <f>AD253*(1+PARAMETRES!AF$14)</f>
        <v>0.17282949595802091</v>
      </c>
      <c r="AF253" s="144">
        <f>AE253*(1+PARAMETRES!AG$14)</f>
        <v>0.17455646460223306</v>
      </c>
      <c r="AG253" s="144">
        <f>AF253*(1+PARAMETRES!AH$14)</f>
        <v>0.17625148257624779</v>
      </c>
      <c r="AH253" s="144">
        <f>AG253*(1+PARAMETRES!AI$14)</f>
        <v>0.17782468540735769</v>
      </c>
      <c r="AI253" s="144">
        <f>AH253*(1+PARAMETRES!AJ$14)</f>
        <v>0.17934244307126948</v>
      </c>
      <c r="AJ253" s="144">
        <f>AI253*(1+PARAMETRES!AK$14)</f>
        <v>0.18083783548751381</v>
      </c>
      <c r="AK253" s="144">
        <f>AJ253*(1+PARAMETRES!AL$14)</f>
        <v>0.18234495758626149</v>
      </c>
      <c r="AL253" s="144">
        <f>AK253*(1+PARAMETRES!AM$14)</f>
        <v>0.1838989892359354</v>
      </c>
      <c r="AM253" s="144">
        <f>AL253*(1+PARAMETRES!AN$14)</f>
        <v>0.18544444468060228</v>
      </c>
      <c r="AN253" s="144">
        <f>AM253*(1+PARAMETRES!AO$14)</f>
        <v>0.18686871059696936</v>
      </c>
      <c r="AO253" s="144">
        <f>AN253*(1+PARAMETRES!AP$14)</f>
        <v>0.18833633176341577</v>
      </c>
      <c r="AP253" s="144">
        <f>AO253*(1+PARAMETRES!AQ$14)</f>
        <v>0.18986693525521817</v>
      </c>
      <c r="AQ253" s="144">
        <f>AP253*(1+PARAMETRES!AR$14)</f>
        <v>0.19149982779917549</v>
      </c>
      <c r="AR253" s="144">
        <f>AQ253*(1+PARAMETRES!AS$14)</f>
        <v>0.19308451131195797</v>
      </c>
      <c r="AS253" s="144">
        <f>AR253*(1+PARAMETRES!AT$14)</f>
        <v>0.19471645573225899</v>
      </c>
      <c r="AT253" s="144">
        <f>AS253*(1+PARAMETRES!AU$14)</f>
        <v>0.19645538617322322</v>
      </c>
      <c r="AU253" s="144">
        <f>AT253*(1+PARAMETRES!AV$14)</f>
        <v>0.19826445947854937</v>
      </c>
      <c r="AV253" s="144">
        <f>AU253*(1+PARAMETRES!AW$14)</f>
        <v>0.20018655666860977</v>
      </c>
      <c r="AW253" s="144">
        <f>AV253*(1+PARAMETRES!AX$14)</f>
        <v>0.20220337835284588</v>
      </c>
      <c r="AX253" s="144">
        <f>AW253*(1+PARAMETRES!AY$14)</f>
        <v>0.20417397296220602</v>
      </c>
      <c r="AY253" s="144">
        <f>AX253*(1+PARAMETRES!AZ$14)</f>
        <v>0.20623748147299986</v>
      </c>
      <c r="AZ253" s="144">
        <f>AY253*(1+PARAMETRES!BA$14)</f>
        <v>0.20835238654886595</v>
      </c>
      <c r="BA253" s="144">
        <f>AZ253*(1+PARAMETRES!BB$14)</f>
        <v>0.2105376580071078</v>
      </c>
      <c r="BB253" s="144">
        <f>BA253*(1+PARAMETRES!BC$14)</f>
        <v>0.21272870826632559</v>
      </c>
      <c r="BC253" s="144">
        <f>BB253*(1+PARAMETRES!BD$14)</f>
        <v>0.21490073758082492</v>
      </c>
      <c r="BD253" s="144">
        <f>BC253*(1+PARAMETRES!BE$14)</f>
        <v>0.21711420552863783</v>
      </c>
      <c r="BE253" s="144">
        <f>BD253*(1+PARAMETRES!BF$14)</f>
        <v>0.21936713094252316</v>
      </c>
      <c r="BF253" s="144">
        <f>BE253*(1+PARAMETRES!BG$14)</f>
        <v>0.22159177657322279</v>
      </c>
      <c r="BG253" s="144">
        <f>BF253*(1+PARAMETRES!BH$14)</f>
        <v>0.2237403522431296</v>
      </c>
      <c r="BH253" s="144">
        <f>BG253*(1+PARAMETRES!BI$14)</f>
        <v>0.22578593082869697</v>
      </c>
      <c r="BI253" s="144">
        <f>BH253*(1+PARAMETRES!BJ$14)</f>
        <v>0.22785962063383058</v>
      </c>
      <c r="BJ253" s="144">
        <f>BI253*(1+PARAMETRES!BK$14)</f>
        <v>0.22991577877280958</v>
      </c>
      <c r="BK253" s="144">
        <f>BJ253*(1+PARAMETRES!BL$14)</f>
        <v>0.23195377550577731</v>
      </c>
      <c r="BL253" s="145">
        <f>BK253*(1+PARAMETRES!BM$14)</f>
        <v>0.2339042536995235</v>
      </c>
      <c r="BM253" s="140"/>
      <c r="BN253" s="140"/>
      <c r="BO253" s="140"/>
      <c r="BP253" s="140"/>
      <c r="BQ253" s="140"/>
    </row>
    <row r="254" spans="3:69" x14ac:dyDescent="0.25">
      <c r="C254" s="129" t="s">
        <v>152</v>
      </c>
      <c r="D254" s="76">
        <f>0.12*Transf2010</f>
        <v>0.12562483991017079</v>
      </c>
      <c r="E254" s="144">
        <f>D254*(1+PARAMETRES!F$14)</f>
        <v>0.12774580899590782</v>
      </c>
      <c r="F254" s="144">
        <f>E254*(1+PARAMETRES!G$14)</f>
        <v>0.12754120682339712</v>
      </c>
      <c r="G254" s="144">
        <f>F254*(1+PARAMETRES!H$14)</f>
        <v>0.12764330562569606</v>
      </c>
      <c r="H254" s="144">
        <f>G254*(1+PARAMETRES!I$14)</f>
        <v>0.12818767352608518</v>
      </c>
      <c r="I254" s="144">
        <f>H254*(1+PARAMETRES!J$14)</f>
        <v>0.12904528057621675</v>
      </c>
      <c r="J254" s="144">
        <f>I254*(1+PARAMETRES!K$14)</f>
        <v>0.13010600091685146</v>
      </c>
      <c r="K254" s="144">
        <f>J254*(1+PARAMETRES!L$14)</f>
        <v>0.13274477375787677</v>
      </c>
      <c r="L254" s="144">
        <f>K254*(1+PARAMETRES!M$14)</f>
        <v>0.13478122357297281</v>
      </c>
      <c r="M254" s="144">
        <f>L254*(1+PARAMETRES!N$14)</f>
        <v>0.1369545791947587</v>
      </c>
      <c r="N254" s="144">
        <f>M254*(1+PARAMETRES!O$14)</f>
        <v>0.12602455727240219</v>
      </c>
      <c r="O254" s="144">
        <f>N254*(1+PARAMETRES!P$14)</f>
        <v>0.1343754767540552</v>
      </c>
      <c r="P254" s="144">
        <f>O254*(1+PARAMETRES!Q$14)</f>
        <v>0.13755469207656001</v>
      </c>
      <c r="Q254" s="144">
        <f>P254*(1+PARAMETRES!R$14)</f>
        <v>0.13918359792580159</v>
      </c>
      <c r="R254" s="144">
        <f>Q254*(1+PARAMETRES!S$14)</f>
        <v>0.14109218013852518</v>
      </c>
      <c r="S254" s="144">
        <f>R254*(1+PARAMETRES!T$14)</f>
        <v>0.14321609586169126</v>
      </c>
      <c r="T254" s="144">
        <f>S254*(1+PARAMETRES!U$14)</f>
        <v>0.14539129534822945</v>
      </c>
      <c r="U254" s="144">
        <f>T254*(1+PARAMETRES!V$14)</f>
        <v>0.14776266180161221</v>
      </c>
      <c r="V254" s="144">
        <f>U254*(1+PARAMETRES!W$14)</f>
        <v>0.14847848269105754</v>
      </c>
      <c r="W254" s="144">
        <f>V254*(1+PARAMETRES!X$14)</f>
        <v>0.1491984483097582</v>
      </c>
      <c r="X254" s="144">
        <f>W254*(1+PARAMETRES!Y$14)</f>
        <v>0.14999624858859215</v>
      </c>
      <c r="Y254" s="144">
        <f>X254*(1+PARAMETRES!Z$14)</f>
        <v>0.1508578101136416</v>
      </c>
      <c r="Z254" s="144">
        <f>Y254*(1+PARAMETRES!AA$14)</f>
        <v>0.15169383326806277</v>
      </c>
      <c r="AA254" s="144">
        <f>Z254*(1+PARAMETRES!AB$14)</f>
        <v>0.15317076412910835</v>
      </c>
      <c r="AB254" s="144">
        <f>AA254*(1+PARAMETRES!AC$14)</f>
        <v>0.15472376396803705</v>
      </c>
      <c r="AC254" s="144">
        <f>AB254*(1+PARAMETRES!AD$14)</f>
        <v>0.1563709169893423</v>
      </c>
      <c r="AD254" s="144">
        <f>AC254*(1+PARAMETRES!AE$14)</f>
        <v>0.15797498590001113</v>
      </c>
      <c r="AE254" s="144">
        <f>AD254*(1+PARAMETRES!AF$14)</f>
        <v>0.15953491934586547</v>
      </c>
      <c r="AF254" s="144">
        <f>AE254*(1+PARAMETRES!AG$14)</f>
        <v>0.16112904424821514</v>
      </c>
      <c r="AG254" s="144">
        <f>AF254*(1+PARAMETRES!AH$14)</f>
        <v>0.16269367622422873</v>
      </c>
      <c r="AH254" s="144">
        <f>AG254*(1+PARAMETRES!AI$14)</f>
        <v>0.16414586345294555</v>
      </c>
      <c r="AI254" s="144">
        <f>AH254*(1+PARAMETRES!AJ$14)</f>
        <v>0.16554687052732567</v>
      </c>
      <c r="AJ254" s="144">
        <f>AI254*(1+PARAMETRES!AK$14)</f>
        <v>0.16692723275770505</v>
      </c>
      <c r="AK254" s="144">
        <f>AJ254*(1+PARAMETRES!AL$14)</f>
        <v>0.16831842238731828</v>
      </c>
      <c r="AL254" s="144">
        <f>AK254*(1+PARAMETRES!AM$14)</f>
        <v>0.16975291314086344</v>
      </c>
      <c r="AM254" s="144">
        <f>AL254*(1+PARAMETRES!AN$14)</f>
        <v>0.17117948739747901</v>
      </c>
      <c r="AN254" s="144">
        <f>AM254*(1+PARAMETRES!AO$14)</f>
        <v>0.17249419439720248</v>
      </c>
      <c r="AO254" s="144">
        <f>AN254*(1+PARAMETRES!AP$14)</f>
        <v>0.17384892162776841</v>
      </c>
      <c r="AP254" s="144">
        <f>AO254*(1+PARAMETRES!AQ$14)</f>
        <v>0.17526178638943216</v>
      </c>
      <c r="AQ254" s="144">
        <f>AP254*(1+PARAMETRES!AR$14)</f>
        <v>0.17676907181462354</v>
      </c>
      <c r="AR254" s="144">
        <f>AQ254*(1+PARAMETRES!AS$14)</f>
        <v>0.17823185659565352</v>
      </c>
      <c r="AS254" s="144">
        <f>AR254*(1+PARAMETRES!AT$14)</f>
        <v>0.17973826682977753</v>
      </c>
      <c r="AT254" s="144">
        <f>AS254*(1+PARAMETRES!AU$14)</f>
        <v>0.18134343339066761</v>
      </c>
      <c r="AU254" s="144">
        <f>AT254*(1+PARAMETRES!AV$14)</f>
        <v>0.18301334721096868</v>
      </c>
      <c r="AV254" s="144">
        <f>AU254*(1+PARAMETRES!AW$14)</f>
        <v>0.18478759077102444</v>
      </c>
      <c r="AW254" s="144">
        <f>AV254*(1+PARAMETRES!AX$14)</f>
        <v>0.18664927232570394</v>
      </c>
      <c r="AX254" s="144">
        <f>AW254*(1+PARAMETRES!AY$14)</f>
        <v>0.18846828273434407</v>
      </c>
      <c r="AY254" s="144">
        <f>AX254*(1+PARAMETRES!AZ$14)</f>
        <v>0.19037305982123068</v>
      </c>
      <c r="AZ254" s="144">
        <f>AY254*(1+PARAMETRES!BA$14)</f>
        <v>0.19232527989126091</v>
      </c>
      <c r="BA254" s="144">
        <f>AZ254*(1+PARAMETRES!BB$14)</f>
        <v>0.19434245354502261</v>
      </c>
      <c r="BB254" s="144">
        <f>BA254*(1+PARAMETRES!BC$14)</f>
        <v>0.19636496147660826</v>
      </c>
      <c r="BC254" s="144">
        <f>BB254*(1+PARAMETRES!BD$14)</f>
        <v>0.19836991161306916</v>
      </c>
      <c r="BD254" s="144">
        <f>BC254*(1+PARAMETRES!BE$14)</f>
        <v>0.2004131127956657</v>
      </c>
      <c r="BE254" s="144">
        <f>BD254*(1+PARAMETRES!BF$14)</f>
        <v>0.20249273625463679</v>
      </c>
      <c r="BF254" s="144">
        <f>BE254*(1+PARAMETRES!BG$14)</f>
        <v>0.20454625529835951</v>
      </c>
      <c r="BG254" s="144">
        <f>BF254*(1+PARAMETRES!BH$14)</f>
        <v>0.20652955591673505</v>
      </c>
      <c r="BH254" s="144">
        <f>BG254*(1+PARAMETRES!BI$14)</f>
        <v>0.2084177823034126</v>
      </c>
      <c r="BI254" s="144">
        <f>BH254*(1+PARAMETRES!BJ$14)</f>
        <v>0.21033195750815131</v>
      </c>
      <c r="BJ254" s="144">
        <f>BI254*(1+PARAMETRES!BK$14)</f>
        <v>0.21222994963643962</v>
      </c>
      <c r="BK254" s="144">
        <f>BJ254*(1+PARAMETRES!BL$14)</f>
        <v>0.21411117738994828</v>
      </c>
      <c r="BL254" s="145">
        <f>BK254*(1+PARAMETRES!BM$14)</f>
        <v>0.21591161879956017</v>
      </c>
      <c r="BM254" s="140"/>
      <c r="BN254" s="140"/>
      <c r="BO254" s="140"/>
      <c r="BP254" s="140"/>
      <c r="BQ254" s="140"/>
    </row>
    <row r="255" spans="3:69" x14ac:dyDescent="0.25">
      <c r="C255" s="129" t="s">
        <v>153</v>
      </c>
      <c r="D255" s="76">
        <f>0.12*Transf2010</f>
        <v>0.12562483991017079</v>
      </c>
      <c r="E255" s="144">
        <f>D255*(1+PARAMETRES!F$14)</f>
        <v>0.12774580899590782</v>
      </c>
      <c r="F255" s="144">
        <f>E255*(1+PARAMETRES!G$14)</f>
        <v>0.12754120682339712</v>
      </c>
      <c r="G255" s="144">
        <f>F255*(1+PARAMETRES!H$14)</f>
        <v>0.12764330562569606</v>
      </c>
      <c r="H255" s="144">
        <f>G255*(1+PARAMETRES!I$14)</f>
        <v>0.12818767352608518</v>
      </c>
      <c r="I255" s="144">
        <f>H255*(1+PARAMETRES!J$14)</f>
        <v>0.12904528057621675</v>
      </c>
      <c r="J255" s="144">
        <f>I255*(1+PARAMETRES!K$14)</f>
        <v>0.13010600091685146</v>
      </c>
      <c r="K255" s="144">
        <f>J255*(1+PARAMETRES!L$14)</f>
        <v>0.13274477375787677</v>
      </c>
      <c r="L255" s="144">
        <f>K255*(1+PARAMETRES!M$14)</f>
        <v>0.13478122357297281</v>
      </c>
      <c r="M255" s="144">
        <f>L255*(1+PARAMETRES!N$14)</f>
        <v>0.1369545791947587</v>
      </c>
      <c r="N255" s="144">
        <f>M255*(1+PARAMETRES!O$14)</f>
        <v>0.12602455727240219</v>
      </c>
      <c r="O255" s="144">
        <f>N255*(1+PARAMETRES!P$14)</f>
        <v>0.1343754767540552</v>
      </c>
      <c r="P255" s="144">
        <f>O255*(1+PARAMETRES!Q$14)</f>
        <v>0.13755469207656001</v>
      </c>
      <c r="Q255" s="144">
        <f>P255*(1+PARAMETRES!R$14)</f>
        <v>0.13918359792580159</v>
      </c>
      <c r="R255" s="144">
        <f>Q255*(1+PARAMETRES!S$14)</f>
        <v>0.14109218013852518</v>
      </c>
      <c r="S255" s="144">
        <f>R255*(1+PARAMETRES!T$14)</f>
        <v>0.14321609586169126</v>
      </c>
      <c r="T255" s="144">
        <f>S255*(1+PARAMETRES!U$14)</f>
        <v>0.14539129534822945</v>
      </c>
      <c r="U255" s="144">
        <f>T255*(1+PARAMETRES!V$14)</f>
        <v>0.14776266180161221</v>
      </c>
      <c r="V255" s="144">
        <f>U255*(1+PARAMETRES!W$14)</f>
        <v>0.14847848269105754</v>
      </c>
      <c r="W255" s="144">
        <f>V255*(1+PARAMETRES!X$14)</f>
        <v>0.1491984483097582</v>
      </c>
      <c r="X255" s="144">
        <f>W255*(1+PARAMETRES!Y$14)</f>
        <v>0.14999624858859215</v>
      </c>
      <c r="Y255" s="144">
        <f>X255*(1+PARAMETRES!Z$14)</f>
        <v>0.1508578101136416</v>
      </c>
      <c r="Z255" s="144">
        <f>Y255*(1+PARAMETRES!AA$14)</f>
        <v>0.15169383326806277</v>
      </c>
      <c r="AA255" s="144">
        <f>Z255*(1+PARAMETRES!AB$14)</f>
        <v>0.15317076412910835</v>
      </c>
      <c r="AB255" s="144">
        <f>AA255*(1+PARAMETRES!AC$14)</f>
        <v>0.15472376396803705</v>
      </c>
      <c r="AC255" s="144">
        <f>AB255*(1+PARAMETRES!AD$14)</f>
        <v>0.1563709169893423</v>
      </c>
      <c r="AD255" s="144">
        <f>AC255*(1+PARAMETRES!AE$14)</f>
        <v>0.15797498590001113</v>
      </c>
      <c r="AE255" s="144">
        <f>AD255*(1+PARAMETRES!AF$14)</f>
        <v>0.15953491934586547</v>
      </c>
      <c r="AF255" s="144">
        <f>AE255*(1+PARAMETRES!AG$14)</f>
        <v>0.16112904424821514</v>
      </c>
      <c r="AG255" s="144">
        <f>AF255*(1+PARAMETRES!AH$14)</f>
        <v>0.16269367622422873</v>
      </c>
      <c r="AH255" s="144">
        <f>AG255*(1+PARAMETRES!AI$14)</f>
        <v>0.16414586345294555</v>
      </c>
      <c r="AI255" s="144">
        <f>AH255*(1+PARAMETRES!AJ$14)</f>
        <v>0.16554687052732567</v>
      </c>
      <c r="AJ255" s="144">
        <f>AI255*(1+PARAMETRES!AK$14)</f>
        <v>0.16692723275770505</v>
      </c>
      <c r="AK255" s="144">
        <f>AJ255*(1+PARAMETRES!AL$14)</f>
        <v>0.16831842238731828</v>
      </c>
      <c r="AL255" s="144">
        <f>AK255*(1+PARAMETRES!AM$14)</f>
        <v>0.16975291314086344</v>
      </c>
      <c r="AM255" s="144">
        <f>AL255*(1+PARAMETRES!AN$14)</f>
        <v>0.17117948739747901</v>
      </c>
      <c r="AN255" s="144">
        <f>AM255*(1+PARAMETRES!AO$14)</f>
        <v>0.17249419439720248</v>
      </c>
      <c r="AO255" s="144">
        <f>AN255*(1+PARAMETRES!AP$14)</f>
        <v>0.17384892162776841</v>
      </c>
      <c r="AP255" s="144">
        <f>AO255*(1+PARAMETRES!AQ$14)</f>
        <v>0.17526178638943216</v>
      </c>
      <c r="AQ255" s="144">
        <f>AP255*(1+PARAMETRES!AR$14)</f>
        <v>0.17676907181462354</v>
      </c>
      <c r="AR255" s="144">
        <f>AQ255*(1+PARAMETRES!AS$14)</f>
        <v>0.17823185659565352</v>
      </c>
      <c r="AS255" s="144">
        <f>AR255*(1+PARAMETRES!AT$14)</f>
        <v>0.17973826682977753</v>
      </c>
      <c r="AT255" s="144">
        <f>AS255*(1+PARAMETRES!AU$14)</f>
        <v>0.18134343339066761</v>
      </c>
      <c r="AU255" s="144">
        <f>AT255*(1+PARAMETRES!AV$14)</f>
        <v>0.18301334721096868</v>
      </c>
      <c r="AV255" s="144">
        <f>AU255*(1+PARAMETRES!AW$14)</f>
        <v>0.18478759077102444</v>
      </c>
      <c r="AW255" s="144">
        <f>AV255*(1+PARAMETRES!AX$14)</f>
        <v>0.18664927232570394</v>
      </c>
      <c r="AX255" s="144">
        <f>AW255*(1+PARAMETRES!AY$14)</f>
        <v>0.18846828273434407</v>
      </c>
      <c r="AY255" s="144">
        <f>AX255*(1+PARAMETRES!AZ$14)</f>
        <v>0.19037305982123068</v>
      </c>
      <c r="AZ255" s="144">
        <f>AY255*(1+PARAMETRES!BA$14)</f>
        <v>0.19232527989126091</v>
      </c>
      <c r="BA255" s="144">
        <f>AZ255*(1+PARAMETRES!BB$14)</f>
        <v>0.19434245354502261</v>
      </c>
      <c r="BB255" s="144">
        <f>BA255*(1+PARAMETRES!BC$14)</f>
        <v>0.19636496147660826</v>
      </c>
      <c r="BC255" s="144">
        <f>BB255*(1+PARAMETRES!BD$14)</f>
        <v>0.19836991161306916</v>
      </c>
      <c r="BD255" s="144">
        <f>BC255*(1+PARAMETRES!BE$14)</f>
        <v>0.2004131127956657</v>
      </c>
      <c r="BE255" s="144">
        <f>BD255*(1+PARAMETRES!BF$14)</f>
        <v>0.20249273625463679</v>
      </c>
      <c r="BF255" s="144">
        <f>BE255*(1+PARAMETRES!BG$14)</f>
        <v>0.20454625529835951</v>
      </c>
      <c r="BG255" s="144">
        <f>BF255*(1+PARAMETRES!BH$14)</f>
        <v>0.20652955591673505</v>
      </c>
      <c r="BH255" s="144">
        <f>BG255*(1+PARAMETRES!BI$14)</f>
        <v>0.2084177823034126</v>
      </c>
      <c r="BI255" s="144">
        <f>BH255*(1+PARAMETRES!BJ$14)</f>
        <v>0.21033195750815131</v>
      </c>
      <c r="BJ255" s="144">
        <f>BI255*(1+PARAMETRES!BK$14)</f>
        <v>0.21222994963643962</v>
      </c>
      <c r="BK255" s="144">
        <f>BJ255*(1+PARAMETRES!BL$14)</f>
        <v>0.21411117738994828</v>
      </c>
      <c r="BL255" s="145">
        <f>BK255*(1+PARAMETRES!BM$14)</f>
        <v>0.21591161879956017</v>
      </c>
      <c r="BM255" s="140"/>
      <c r="BN255" s="140"/>
      <c r="BO255" s="140"/>
      <c r="BP255" s="140"/>
      <c r="BQ255" s="140"/>
    </row>
    <row r="256" spans="3:69" x14ac:dyDescent="0.25">
      <c r="C256" s="129" t="s">
        <v>154</v>
      </c>
      <c r="D256" s="76">
        <f>0.12*Transf2010</f>
        <v>0.12562483991017079</v>
      </c>
      <c r="E256" s="144">
        <f>D256*(1+PARAMETRES!F$14)</f>
        <v>0.12774580899590782</v>
      </c>
      <c r="F256" s="144">
        <f>E256*(1+PARAMETRES!G$14)</f>
        <v>0.12754120682339712</v>
      </c>
      <c r="G256" s="144">
        <f>F256*(1+PARAMETRES!H$14)</f>
        <v>0.12764330562569606</v>
      </c>
      <c r="H256" s="144">
        <f>G256*(1+PARAMETRES!I$14)</f>
        <v>0.12818767352608518</v>
      </c>
      <c r="I256" s="144">
        <f>H256*(1+PARAMETRES!J$14)</f>
        <v>0.12904528057621675</v>
      </c>
      <c r="J256" s="144">
        <f>I256*(1+PARAMETRES!K$14)</f>
        <v>0.13010600091685146</v>
      </c>
      <c r="K256" s="144">
        <f>J256*(1+PARAMETRES!L$14)</f>
        <v>0.13274477375787677</v>
      </c>
      <c r="L256" s="144">
        <f>K256*(1+PARAMETRES!M$14)</f>
        <v>0.13478122357297281</v>
      </c>
      <c r="M256" s="144">
        <f>L256*(1+PARAMETRES!N$14)</f>
        <v>0.1369545791947587</v>
      </c>
      <c r="N256" s="144">
        <f>M256*(1+PARAMETRES!O$14)</f>
        <v>0.12602455727240219</v>
      </c>
      <c r="O256" s="144">
        <f>N256*(1+PARAMETRES!P$14)</f>
        <v>0.1343754767540552</v>
      </c>
      <c r="P256" s="144">
        <f>O256*(1+PARAMETRES!Q$14)</f>
        <v>0.13755469207656001</v>
      </c>
      <c r="Q256" s="144">
        <f>P256*(1+PARAMETRES!R$14)</f>
        <v>0.13918359792580159</v>
      </c>
      <c r="R256" s="144">
        <f>Q256*(1+PARAMETRES!S$14)</f>
        <v>0.14109218013852518</v>
      </c>
      <c r="S256" s="144">
        <f>R256*(1+PARAMETRES!T$14)</f>
        <v>0.14321609586169126</v>
      </c>
      <c r="T256" s="144">
        <f>S256*(1+PARAMETRES!U$14)</f>
        <v>0.14539129534822945</v>
      </c>
      <c r="U256" s="144">
        <f>T256*(1+PARAMETRES!V$14)</f>
        <v>0.14776266180161221</v>
      </c>
      <c r="V256" s="144">
        <f>U256*(1+PARAMETRES!W$14)</f>
        <v>0.14847848269105754</v>
      </c>
      <c r="W256" s="144">
        <f>V256*(1+PARAMETRES!X$14)</f>
        <v>0.1491984483097582</v>
      </c>
      <c r="X256" s="144">
        <f>W256*(1+PARAMETRES!Y$14)</f>
        <v>0.14999624858859215</v>
      </c>
      <c r="Y256" s="144">
        <f>X256*(1+PARAMETRES!Z$14)</f>
        <v>0.1508578101136416</v>
      </c>
      <c r="Z256" s="144">
        <f>Y256*(1+PARAMETRES!AA$14)</f>
        <v>0.15169383326806277</v>
      </c>
      <c r="AA256" s="144">
        <f>Z256*(1+PARAMETRES!AB$14)</f>
        <v>0.15317076412910835</v>
      </c>
      <c r="AB256" s="144">
        <f>AA256*(1+PARAMETRES!AC$14)</f>
        <v>0.15472376396803705</v>
      </c>
      <c r="AC256" s="144">
        <f>AB256*(1+PARAMETRES!AD$14)</f>
        <v>0.1563709169893423</v>
      </c>
      <c r="AD256" s="144">
        <f>AC256*(1+PARAMETRES!AE$14)</f>
        <v>0.15797498590001113</v>
      </c>
      <c r="AE256" s="144">
        <f>AD256*(1+PARAMETRES!AF$14)</f>
        <v>0.15953491934586547</v>
      </c>
      <c r="AF256" s="144">
        <f>AE256*(1+PARAMETRES!AG$14)</f>
        <v>0.16112904424821514</v>
      </c>
      <c r="AG256" s="144">
        <f>AF256*(1+PARAMETRES!AH$14)</f>
        <v>0.16269367622422873</v>
      </c>
      <c r="AH256" s="144">
        <f>AG256*(1+PARAMETRES!AI$14)</f>
        <v>0.16414586345294555</v>
      </c>
      <c r="AI256" s="144">
        <f>AH256*(1+PARAMETRES!AJ$14)</f>
        <v>0.16554687052732567</v>
      </c>
      <c r="AJ256" s="144">
        <f>AI256*(1+PARAMETRES!AK$14)</f>
        <v>0.16692723275770505</v>
      </c>
      <c r="AK256" s="144">
        <f>AJ256*(1+PARAMETRES!AL$14)</f>
        <v>0.16831842238731828</v>
      </c>
      <c r="AL256" s="144">
        <f>AK256*(1+PARAMETRES!AM$14)</f>
        <v>0.16975291314086344</v>
      </c>
      <c r="AM256" s="144">
        <f>AL256*(1+PARAMETRES!AN$14)</f>
        <v>0.17117948739747901</v>
      </c>
      <c r="AN256" s="144">
        <f>AM256*(1+PARAMETRES!AO$14)</f>
        <v>0.17249419439720248</v>
      </c>
      <c r="AO256" s="144">
        <f>AN256*(1+PARAMETRES!AP$14)</f>
        <v>0.17384892162776841</v>
      </c>
      <c r="AP256" s="144">
        <f>AO256*(1+PARAMETRES!AQ$14)</f>
        <v>0.17526178638943216</v>
      </c>
      <c r="AQ256" s="144">
        <f>AP256*(1+PARAMETRES!AR$14)</f>
        <v>0.17676907181462354</v>
      </c>
      <c r="AR256" s="144">
        <f>AQ256*(1+PARAMETRES!AS$14)</f>
        <v>0.17823185659565352</v>
      </c>
      <c r="AS256" s="144">
        <f>AR256*(1+PARAMETRES!AT$14)</f>
        <v>0.17973826682977753</v>
      </c>
      <c r="AT256" s="144">
        <f>AS256*(1+PARAMETRES!AU$14)</f>
        <v>0.18134343339066761</v>
      </c>
      <c r="AU256" s="144">
        <f>AT256*(1+PARAMETRES!AV$14)</f>
        <v>0.18301334721096868</v>
      </c>
      <c r="AV256" s="144">
        <f>AU256*(1+PARAMETRES!AW$14)</f>
        <v>0.18478759077102444</v>
      </c>
      <c r="AW256" s="144">
        <f>AV256*(1+PARAMETRES!AX$14)</f>
        <v>0.18664927232570394</v>
      </c>
      <c r="AX256" s="144">
        <f>AW256*(1+PARAMETRES!AY$14)</f>
        <v>0.18846828273434407</v>
      </c>
      <c r="AY256" s="144">
        <f>AX256*(1+PARAMETRES!AZ$14)</f>
        <v>0.19037305982123068</v>
      </c>
      <c r="AZ256" s="144">
        <f>AY256*(1+PARAMETRES!BA$14)</f>
        <v>0.19232527989126091</v>
      </c>
      <c r="BA256" s="144">
        <f>AZ256*(1+PARAMETRES!BB$14)</f>
        <v>0.19434245354502261</v>
      </c>
      <c r="BB256" s="144">
        <f>BA256*(1+PARAMETRES!BC$14)</f>
        <v>0.19636496147660826</v>
      </c>
      <c r="BC256" s="144">
        <f>BB256*(1+PARAMETRES!BD$14)</f>
        <v>0.19836991161306916</v>
      </c>
      <c r="BD256" s="144">
        <f>BC256*(1+PARAMETRES!BE$14)</f>
        <v>0.2004131127956657</v>
      </c>
      <c r="BE256" s="144">
        <f>BD256*(1+PARAMETRES!BF$14)</f>
        <v>0.20249273625463679</v>
      </c>
      <c r="BF256" s="144">
        <f>BE256*(1+PARAMETRES!BG$14)</f>
        <v>0.20454625529835951</v>
      </c>
      <c r="BG256" s="144">
        <f>BF256*(1+PARAMETRES!BH$14)</f>
        <v>0.20652955591673505</v>
      </c>
      <c r="BH256" s="144">
        <f>BG256*(1+PARAMETRES!BI$14)</f>
        <v>0.2084177823034126</v>
      </c>
      <c r="BI256" s="144">
        <f>BH256*(1+PARAMETRES!BJ$14)</f>
        <v>0.21033195750815131</v>
      </c>
      <c r="BJ256" s="144">
        <f>BI256*(1+PARAMETRES!BK$14)</f>
        <v>0.21222994963643962</v>
      </c>
      <c r="BK256" s="144">
        <f>BJ256*(1+PARAMETRES!BL$14)</f>
        <v>0.21411117738994828</v>
      </c>
      <c r="BL256" s="145">
        <f>BK256*(1+PARAMETRES!BM$14)</f>
        <v>0.21591161879956017</v>
      </c>
      <c r="BM256" s="140"/>
      <c r="BN256" s="140"/>
      <c r="BO256" s="140"/>
      <c r="BP256" s="140"/>
      <c r="BQ256" s="140"/>
    </row>
    <row r="257" spans="3:69" ht="16.5" thickBot="1" x14ac:dyDescent="0.3">
      <c r="C257" s="133" t="s">
        <v>155</v>
      </c>
      <c r="D257" s="82">
        <f>0.12*Transf2010</f>
        <v>0.12562483991017079</v>
      </c>
      <c r="E257" s="144">
        <f>D257*(1+PARAMETRES!F$14)</f>
        <v>0.12774580899590782</v>
      </c>
      <c r="F257" s="144">
        <f>E257*(1+PARAMETRES!G$14)</f>
        <v>0.12754120682339712</v>
      </c>
      <c r="G257" s="144">
        <f>F257*(1+PARAMETRES!H$14)</f>
        <v>0.12764330562569606</v>
      </c>
      <c r="H257" s="144">
        <f>G257*(1+PARAMETRES!I$14)</f>
        <v>0.12818767352608518</v>
      </c>
      <c r="I257" s="144">
        <f>H257*(1+PARAMETRES!J$14)</f>
        <v>0.12904528057621675</v>
      </c>
      <c r="J257" s="144">
        <f>I257*(1+PARAMETRES!K$14)</f>
        <v>0.13010600091685146</v>
      </c>
      <c r="K257" s="144">
        <f>J257*(1+PARAMETRES!L$14)</f>
        <v>0.13274477375787677</v>
      </c>
      <c r="L257" s="144">
        <f>K257*(1+PARAMETRES!M$14)</f>
        <v>0.13478122357297281</v>
      </c>
      <c r="M257" s="144">
        <f>L257*(1+PARAMETRES!N$14)</f>
        <v>0.1369545791947587</v>
      </c>
      <c r="N257" s="144">
        <f>M257*(1+PARAMETRES!O$14)</f>
        <v>0.12602455727240219</v>
      </c>
      <c r="O257" s="144">
        <f>N257*(1+PARAMETRES!P$14)</f>
        <v>0.1343754767540552</v>
      </c>
      <c r="P257" s="144">
        <f>O257*(1+PARAMETRES!Q$14)</f>
        <v>0.13755469207656001</v>
      </c>
      <c r="Q257" s="144">
        <f>P257*(1+PARAMETRES!R$14)</f>
        <v>0.13918359792580159</v>
      </c>
      <c r="R257" s="144">
        <f>Q257*(1+PARAMETRES!S$14)</f>
        <v>0.14109218013852518</v>
      </c>
      <c r="S257" s="144">
        <f>R257*(1+PARAMETRES!T$14)</f>
        <v>0.14321609586169126</v>
      </c>
      <c r="T257" s="144">
        <f>S257*(1+PARAMETRES!U$14)</f>
        <v>0.14539129534822945</v>
      </c>
      <c r="U257" s="144">
        <f>T257*(1+PARAMETRES!V$14)</f>
        <v>0.14776266180161221</v>
      </c>
      <c r="V257" s="144">
        <f>U257*(1+PARAMETRES!W$14)</f>
        <v>0.14847848269105754</v>
      </c>
      <c r="W257" s="144">
        <f>V257*(1+PARAMETRES!X$14)</f>
        <v>0.1491984483097582</v>
      </c>
      <c r="X257" s="144">
        <f>W257*(1+PARAMETRES!Y$14)</f>
        <v>0.14999624858859215</v>
      </c>
      <c r="Y257" s="144">
        <f>X257*(1+PARAMETRES!Z$14)</f>
        <v>0.1508578101136416</v>
      </c>
      <c r="Z257" s="144">
        <f>Y257*(1+PARAMETRES!AA$14)</f>
        <v>0.15169383326806277</v>
      </c>
      <c r="AA257" s="144">
        <f>Z257*(1+PARAMETRES!AB$14)</f>
        <v>0.15317076412910835</v>
      </c>
      <c r="AB257" s="144">
        <f>AA257*(1+PARAMETRES!AC$14)</f>
        <v>0.15472376396803705</v>
      </c>
      <c r="AC257" s="144">
        <f>AB257*(1+PARAMETRES!AD$14)</f>
        <v>0.1563709169893423</v>
      </c>
      <c r="AD257" s="144">
        <f>AC257*(1+PARAMETRES!AE$14)</f>
        <v>0.15797498590001113</v>
      </c>
      <c r="AE257" s="144">
        <f>AD257*(1+PARAMETRES!AF$14)</f>
        <v>0.15953491934586547</v>
      </c>
      <c r="AF257" s="144">
        <f>AE257*(1+PARAMETRES!AG$14)</f>
        <v>0.16112904424821514</v>
      </c>
      <c r="AG257" s="144">
        <f>AF257*(1+PARAMETRES!AH$14)</f>
        <v>0.16269367622422873</v>
      </c>
      <c r="AH257" s="144">
        <f>AG257*(1+PARAMETRES!AI$14)</f>
        <v>0.16414586345294555</v>
      </c>
      <c r="AI257" s="144">
        <f>AH257*(1+PARAMETRES!AJ$14)</f>
        <v>0.16554687052732567</v>
      </c>
      <c r="AJ257" s="144">
        <f>AI257*(1+PARAMETRES!AK$14)</f>
        <v>0.16692723275770505</v>
      </c>
      <c r="AK257" s="144">
        <f>AJ257*(1+PARAMETRES!AL$14)</f>
        <v>0.16831842238731828</v>
      </c>
      <c r="AL257" s="144">
        <f>AK257*(1+PARAMETRES!AM$14)</f>
        <v>0.16975291314086344</v>
      </c>
      <c r="AM257" s="144">
        <f>AL257*(1+PARAMETRES!AN$14)</f>
        <v>0.17117948739747901</v>
      </c>
      <c r="AN257" s="144">
        <f>AM257*(1+PARAMETRES!AO$14)</f>
        <v>0.17249419439720248</v>
      </c>
      <c r="AO257" s="144">
        <f>AN257*(1+PARAMETRES!AP$14)</f>
        <v>0.17384892162776841</v>
      </c>
      <c r="AP257" s="144">
        <f>AO257*(1+PARAMETRES!AQ$14)</f>
        <v>0.17526178638943216</v>
      </c>
      <c r="AQ257" s="144">
        <f>AP257*(1+PARAMETRES!AR$14)</f>
        <v>0.17676907181462354</v>
      </c>
      <c r="AR257" s="144">
        <f>AQ257*(1+PARAMETRES!AS$14)</f>
        <v>0.17823185659565352</v>
      </c>
      <c r="AS257" s="144">
        <f>AR257*(1+PARAMETRES!AT$14)</f>
        <v>0.17973826682977753</v>
      </c>
      <c r="AT257" s="144">
        <f>AS257*(1+PARAMETRES!AU$14)</f>
        <v>0.18134343339066761</v>
      </c>
      <c r="AU257" s="144">
        <f>AT257*(1+PARAMETRES!AV$14)</f>
        <v>0.18301334721096868</v>
      </c>
      <c r="AV257" s="144">
        <f>AU257*(1+PARAMETRES!AW$14)</f>
        <v>0.18478759077102444</v>
      </c>
      <c r="AW257" s="144">
        <f>AV257*(1+PARAMETRES!AX$14)</f>
        <v>0.18664927232570394</v>
      </c>
      <c r="AX257" s="144">
        <f>AW257*(1+PARAMETRES!AY$14)</f>
        <v>0.18846828273434407</v>
      </c>
      <c r="AY257" s="144">
        <f>AX257*(1+PARAMETRES!AZ$14)</f>
        <v>0.19037305982123068</v>
      </c>
      <c r="AZ257" s="144">
        <f>AY257*(1+PARAMETRES!BA$14)</f>
        <v>0.19232527989126091</v>
      </c>
      <c r="BA257" s="144">
        <f>AZ257*(1+PARAMETRES!BB$14)</f>
        <v>0.19434245354502261</v>
      </c>
      <c r="BB257" s="144">
        <f>BA257*(1+PARAMETRES!BC$14)</f>
        <v>0.19636496147660826</v>
      </c>
      <c r="BC257" s="144">
        <f>BB257*(1+PARAMETRES!BD$14)</f>
        <v>0.19836991161306916</v>
      </c>
      <c r="BD257" s="144">
        <f>BC257*(1+PARAMETRES!BE$14)</f>
        <v>0.2004131127956657</v>
      </c>
      <c r="BE257" s="144">
        <f>BD257*(1+PARAMETRES!BF$14)</f>
        <v>0.20249273625463679</v>
      </c>
      <c r="BF257" s="144">
        <f>BE257*(1+PARAMETRES!BG$14)</f>
        <v>0.20454625529835951</v>
      </c>
      <c r="BG257" s="144">
        <f>BF257*(1+PARAMETRES!BH$14)</f>
        <v>0.20652955591673505</v>
      </c>
      <c r="BH257" s="144">
        <f>BG257*(1+PARAMETRES!BI$14)</f>
        <v>0.2084177823034126</v>
      </c>
      <c r="BI257" s="144">
        <f>BH257*(1+PARAMETRES!BJ$14)</f>
        <v>0.21033195750815131</v>
      </c>
      <c r="BJ257" s="144">
        <f>BI257*(1+PARAMETRES!BK$14)</f>
        <v>0.21222994963643962</v>
      </c>
      <c r="BK257" s="144">
        <f>BJ257*(1+PARAMETRES!BL$14)</f>
        <v>0.21411117738994828</v>
      </c>
      <c r="BL257" s="145">
        <f>BK257*(1+PARAMETRES!BM$14)</f>
        <v>0.21591161879956017</v>
      </c>
      <c r="BM257" s="140"/>
      <c r="BN257" s="140"/>
      <c r="BO257" s="140"/>
      <c r="BP257" s="140"/>
      <c r="BQ257" s="140"/>
    </row>
    <row r="258" spans="3:69" s="193" customFormat="1" ht="24.95" customHeight="1" thickBot="1" x14ac:dyDescent="0.35">
      <c r="C258" s="581" t="s">
        <v>161</v>
      </c>
      <c r="D258" s="582"/>
      <c r="E258" s="582"/>
      <c r="F258" s="582"/>
      <c r="G258" s="582"/>
      <c r="H258" s="582"/>
      <c r="I258" s="214"/>
      <c r="J258" s="215"/>
      <c r="K258" s="216"/>
      <c r="L258" s="216"/>
      <c r="M258" s="216"/>
      <c r="N258" s="216"/>
      <c r="O258" s="216"/>
      <c r="P258" s="216"/>
      <c r="Q258" s="216"/>
      <c r="R258" s="216"/>
      <c r="S258" s="216"/>
      <c r="T258" s="216"/>
      <c r="U258" s="216"/>
      <c r="V258" s="216"/>
      <c r="W258" s="216"/>
      <c r="X258" s="216"/>
      <c r="Y258" s="216"/>
      <c r="Z258" s="216"/>
      <c r="AA258" s="216"/>
      <c r="AB258" s="216"/>
      <c r="AC258" s="216"/>
      <c r="AD258" s="216"/>
      <c r="AE258" s="216"/>
      <c r="AF258" s="216"/>
      <c r="AG258" s="216"/>
      <c r="AH258" s="216"/>
      <c r="AI258" s="216"/>
      <c r="AJ258" s="216"/>
      <c r="AK258" s="216"/>
      <c r="AL258" s="216"/>
      <c r="AM258" s="216"/>
      <c r="AN258" s="216"/>
      <c r="AO258" s="216"/>
      <c r="AP258" s="216"/>
      <c r="AQ258" s="216"/>
      <c r="AR258" s="216"/>
      <c r="AS258" s="216"/>
      <c r="AT258" s="216"/>
      <c r="AU258" s="216"/>
      <c r="AV258" s="216"/>
      <c r="AW258" s="216"/>
      <c r="AX258" s="216"/>
      <c r="AY258" s="216"/>
      <c r="AZ258" s="216"/>
      <c r="BA258" s="216"/>
      <c r="BB258" s="216"/>
      <c r="BC258" s="216"/>
      <c r="BD258" s="216"/>
      <c r="BE258" s="216"/>
      <c r="BF258" s="216"/>
      <c r="BG258" s="216"/>
      <c r="BH258" s="216"/>
      <c r="BI258" s="216"/>
      <c r="BJ258" s="216"/>
      <c r="BK258" s="216"/>
      <c r="BL258" s="217"/>
      <c r="BM258" s="218"/>
      <c r="BN258" s="218"/>
      <c r="BO258" s="218"/>
      <c r="BP258" s="218"/>
      <c r="BQ258" s="218"/>
    </row>
    <row r="259" spans="3:69" s="41" customFormat="1" ht="24.95" customHeight="1" thickBot="1" x14ac:dyDescent="0.3">
      <c r="C259" s="569" t="s">
        <v>51</v>
      </c>
      <c r="D259" s="570"/>
      <c r="E259" s="570"/>
      <c r="F259" s="570"/>
      <c r="G259" s="570"/>
      <c r="H259" s="571"/>
      <c r="I259" s="78"/>
      <c r="J259" s="79"/>
      <c r="K259" s="75"/>
      <c r="L259" s="75"/>
      <c r="M259" s="75"/>
      <c r="N259" s="75"/>
      <c r="O259" s="75"/>
      <c r="P259" s="75"/>
      <c r="Q259" s="75"/>
      <c r="R259" s="75"/>
      <c r="S259" s="75"/>
      <c r="T259" s="75"/>
      <c r="U259" s="75"/>
      <c r="V259" s="75"/>
      <c r="W259" s="75"/>
      <c r="X259" s="75"/>
      <c r="Y259" s="75"/>
      <c r="Z259" s="75"/>
      <c r="AA259" s="75"/>
      <c r="AB259" s="75"/>
      <c r="AC259" s="75"/>
      <c r="AD259" s="75"/>
      <c r="AE259" s="75"/>
      <c r="AF259" s="75"/>
      <c r="AG259" s="75"/>
      <c r="AH259" s="75"/>
      <c r="AI259" s="75"/>
      <c r="AJ259" s="75"/>
      <c r="AK259" s="75"/>
      <c r="AL259" s="75"/>
      <c r="AM259" s="75"/>
      <c r="AN259" s="75"/>
      <c r="AO259" s="75"/>
      <c r="AP259" s="75"/>
      <c r="AQ259" s="75"/>
      <c r="AR259" s="75"/>
      <c r="AS259" s="75"/>
      <c r="AT259" s="75"/>
      <c r="AU259" s="75"/>
      <c r="AV259" s="75"/>
      <c r="AW259" s="75"/>
      <c r="AX259" s="75"/>
      <c r="AY259" s="75"/>
      <c r="AZ259" s="75"/>
      <c r="BA259" s="75"/>
      <c r="BB259" s="75"/>
      <c r="BC259" s="75"/>
      <c r="BD259" s="75"/>
      <c r="BE259" s="75"/>
      <c r="BF259" s="75"/>
      <c r="BG259" s="75"/>
      <c r="BH259" s="75"/>
      <c r="BI259" s="75"/>
      <c r="BJ259" s="75"/>
      <c r="BK259" s="75"/>
      <c r="BL259" s="162"/>
      <c r="BM259" s="126"/>
      <c r="BN259" s="126"/>
      <c r="BO259" s="126"/>
      <c r="BP259" s="126"/>
      <c r="BQ259" s="126"/>
    </row>
    <row r="260" spans="3:69" ht="16.5" thickBot="1" x14ac:dyDescent="0.3">
      <c r="C260" s="72"/>
      <c r="D260" s="73">
        <v>2010</v>
      </c>
      <c r="E260" s="74">
        <v>2011</v>
      </c>
      <c r="F260" s="6">
        <v>2012</v>
      </c>
      <c r="G260" s="6">
        <v>2013</v>
      </c>
      <c r="H260" s="6">
        <v>2014</v>
      </c>
      <c r="I260" s="6">
        <v>2015</v>
      </c>
      <c r="J260" s="6">
        <v>2016</v>
      </c>
      <c r="K260" s="6">
        <v>2017</v>
      </c>
      <c r="L260" s="6">
        <v>2018</v>
      </c>
      <c r="M260" s="6">
        <v>2019</v>
      </c>
      <c r="N260" s="6">
        <v>2020</v>
      </c>
      <c r="O260" s="6">
        <v>2021</v>
      </c>
      <c r="P260" s="6">
        <v>2022</v>
      </c>
      <c r="Q260" s="6">
        <v>2023</v>
      </c>
      <c r="R260" s="6">
        <v>2024</v>
      </c>
      <c r="S260" s="6">
        <v>2025</v>
      </c>
      <c r="T260" s="6">
        <v>2026</v>
      </c>
      <c r="U260" s="6">
        <v>2027</v>
      </c>
      <c r="V260" s="6">
        <v>2028</v>
      </c>
      <c r="W260" s="6">
        <v>2029</v>
      </c>
      <c r="X260" s="6">
        <v>2030</v>
      </c>
      <c r="Y260" s="6">
        <v>2031</v>
      </c>
      <c r="Z260" s="6">
        <v>2032</v>
      </c>
      <c r="AA260" s="6">
        <v>2033</v>
      </c>
      <c r="AB260" s="6">
        <v>2034</v>
      </c>
      <c r="AC260" s="6">
        <v>2035</v>
      </c>
      <c r="AD260" s="6">
        <v>2036</v>
      </c>
      <c r="AE260" s="6">
        <v>2037</v>
      </c>
      <c r="AF260" s="6">
        <v>2038</v>
      </c>
      <c r="AG260" s="6">
        <v>2039</v>
      </c>
      <c r="AH260" s="6">
        <v>2040</v>
      </c>
      <c r="AI260" s="6">
        <v>2041</v>
      </c>
      <c r="AJ260" s="6">
        <v>2042</v>
      </c>
      <c r="AK260" s="6">
        <v>2043</v>
      </c>
      <c r="AL260" s="6">
        <v>2044</v>
      </c>
      <c r="AM260" s="6">
        <v>2045</v>
      </c>
      <c r="AN260" s="6">
        <v>2046</v>
      </c>
      <c r="AO260" s="6">
        <v>2047</v>
      </c>
      <c r="AP260" s="6">
        <v>2048</v>
      </c>
      <c r="AQ260" s="6">
        <v>2049</v>
      </c>
      <c r="AR260" s="6">
        <v>2050</v>
      </c>
      <c r="AS260" s="6">
        <v>2051</v>
      </c>
      <c r="AT260" s="6">
        <v>2052</v>
      </c>
      <c r="AU260" s="6">
        <v>2053</v>
      </c>
      <c r="AV260" s="6">
        <v>2054</v>
      </c>
      <c r="AW260" s="6">
        <v>2055</v>
      </c>
      <c r="AX260" s="6">
        <v>2056</v>
      </c>
      <c r="AY260" s="6">
        <v>2057</v>
      </c>
      <c r="AZ260" s="6">
        <v>2058</v>
      </c>
      <c r="BA260" s="6">
        <v>2059</v>
      </c>
      <c r="BB260" s="6">
        <v>2060</v>
      </c>
      <c r="BC260" s="6">
        <v>2061</v>
      </c>
      <c r="BD260" s="6">
        <v>2062</v>
      </c>
      <c r="BE260" s="6">
        <v>2063</v>
      </c>
      <c r="BF260" s="6">
        <v>2064</v>
      </c>
      <c r="BG260" s="6">
        <v>2065</v>
      </c>
      <c r="BH260" s="6">
        <v>2066</v>
      </c>
      <c r="BI260" s="6">
        <v>2067</v>
      </c>
      <c r="BJ260" s="6">
        <v>2068</v>
      </c>
      <c r="BK260" s="6">
        <v>2069</v>
      </c>
      <c r="BL260" s="7">
        <v>2070</v>
      </c>
      <c r="BM260" s="126"/>
      <c r="BN260" s="126"/>
      <c r="BO260" s="126"/>
      <c r="BP260" s="126"/>
      <c r="BQ260" s="126"/>
    </row>
    <row r="261" spans="3:69" x14ac:dyDescent="0.25">
      <c r="C261" s="129" t="s">
        <v>148</v>
      </c>
      <c r="D261" s="76">
        <f>43.9*Transf2010</f>
        <v>45.957753933804149</v>
      </c>
      <c r="E261" s="144">
        <f>D261*(1+PARAMETRES!F$14)</f>
        <v>46.733675124336273</v>
      </c>
      <c r="F261" s="144">
        <f>E261*(1+PARAMETRES!G$14)</f>
        <v>46.658824829559443</v>
      </c>
      <c r="G261" s="144">
        <f>F261*(1+PARAMETRES!H$14)</f>
        <v>46.696175974733805</v>
      </c>
      <c r="H261" s="144">
        <f>G261*(1+PARAMETRES!I$14)</f>
        <v>46.895323898292823</v>
      </c>
      <c r="I261" s="144">
        <f>H261*(1+PARAMETRES!J$14)</f>
        <v>47.209065144132623</v>
      </c>
      <c r="J261" s="144">
        <f>I261*(1+PARAMETRES!K$14)</f>
        <v>47.597112002081488</v>
      </c>
      <c r="K261" s="144">
        <f>J261*(1+PARAMETRES!L$14)</f>
        <v>48.562463066423241</v>
      </c>
      <c r="L261" s="144">
        <f>K261*(1+PARAMETRES!M$14)</f>
        <v>49.307464290445878</v>
      </c>
      <c r="M261" s="144">
        <f>L261*(1+PARAMETRES!N$14)</f>
        <v>50.102550222082556</v>
      </c>
      <c r="N261" s="144">
        <f>M261*(1+PARAMETRES!O$14)</f>
        <v>46.103983868820464</v>
      </c>
      <c r="O261" s="144">
        <f>N261*(1+PARAMETRES!P$14)</f>
        <v>49.159028579191855</v>
      </c>
      <c r="P261" s="144">
        <f>O261*(1+PARAMETRES!Q$14)</f>
        <v>50.3220915180082</v>
      </c>
      <c r="Q261" s="144">
        <f>P261*(1+PARAMETRES!R$14)</f>
        <v>50.917999574522405</v>
      </c>
      <c r="R261" s="144">
        <f>Q261*(1+PARAMETRES!S$14)</f>
        <v>51.616222567343776</v>
      </c>
      <c r="S261" s="144">
        <f>R261*(1+PARAMETRES!T$14)</f>
        <v>52.393221736068696</v>
      </c>
      <c r="T261" s="144">
        <f>S261*(1+PARAMETRES!U$14)</f>
        <v>53.188982214893912</v>
      </c>
      <c r="U261" s="144">
        <f>T261*(1+PARAMETRES!V$14)</f>
        <v>54.056507109089765</v>
      </c>
      <c r="V261" s="144">
        <f>U261*(1+PARAMETRES!W$14)</f>
        <v>54.318378251145177</v>
      </c>
      <c r="W261" s="144">
        <f>V261*(1+PARAMETRES!X$14)</f>
        <v>54.581765673319836</v>
      </c>
      <c r="X261" s="144">
        <f>W261*(1+PARAMETRES!Y$14)</f>
        <v>54.873627608659923</v>
      </c>
      <c r="Y261" s="144">
        <f>X261*(1+PARAMETRES!Z$14)</f>
        <v>55.188815533240515</v>
      </c>
      <c r="Z261" s="144">
        <f>Y261*(1+PARAMETRES!AA$14)</f>
        <v>55.494660670566262</v>
      </c>
      <c r="AA261" s="144">
        <f>Z261*(1+PARAMETRES!AB$14)</f>
        <v>56.034971210565445</v>
      </c>
      <c r="AB261" s="144">
        <f>AA261*(1+PARAMETRES!AC$14)</f>
        <v>56.603110318306861</v>
      </c>
      <c r="AC261" s="144">
        <f>AB261*(1+PARAMETRES!AD$14)</f>
        <v>57.205693798601033</v>
      </c>
      <c r="AD261" s="144">
        <f>AC261*(1+PARAMETRES!AE$14)</f>
        <v>57.792515675087387</v>
      </c>
      <c r="AE261" s="144">
        <f>AD261*(1+PARAMETRES!AF$14)</f>
        <v>58.363191327362429</v>
      </c>
      <c r="AF261" s="144">
        <f>AE261*(1+PARAMETRES!AG$14)</f>
        <v>58.946375354138688</v>
      </c>
      <c r="AG261" s="144">
        <f>AF261*(1+PARAMETRES!AH$14)</f>
        <v>59.51876988536366</v>
      </c>
      <c r="AH261" s="144">
        <f>AG261*(1+PARAMETRES!AI$14)</f>
        <v>60.050028379869232</v>
      </c>
      <c r="AI261" s="144">
        <f>AH261*(1+PARAMETRES!AJ$14)</f>
        <v>60.562563467913293</v>
      </c>
      <c r="AJ261" s="144">
        <f>AI261*(1+PARAMETRES!AK$14)</f>
        <v>61.067545983860413</v>
      </c>
      <c r="AK261" s="144">
        <f>AJ261*(1+PARAMETRES!AL$14)</f>
        <v>61.576489523360586</v>
      </c>
      <c r="AL261" s="144">
        <f>AK261*(1+PARAMETRES!AM$14)</f>
        <v>62.101274057365849</v>
      </c>
      <c r="AM261" s="144">
        <f>AL261*(1+PARAMETRES!AN$14)</f>
        <v>62.623162472911048</v>
      </c>
      <c r="AN261" s="144">
        <f>AM261*(1+PARAMETRES!AO$14)</f>
        <v>63.104126116976545</v>
      </c>
      <c r="AO261" s="144">
        <f>AN261*(1+PARAMETRES!AP$14)</f>
        <v>63.599730495491912</v>
      </c>
      <c r="AP261" s="144">
        <f>AO261*(1+PARAMETRES!AQ$14)</f>
        <v>64.116603520800567</v>
      </c>
      <c r="AQ261" s="144">
        <f>AP261*(1+PARAMETRES!AR$14)</f>
        <v>64.668018772183075</v>
      </c>
      <c r="AR261" s="144">
        <f>AQ261*(1+PARAMETRES!AS$14)</f>
        <v>65.203154204576549</v>
      </c>
      <c r="AS261" s="144">
        <f>AR261*(1+PARAMETRES!AT$14)</f>
        <v>65.754249281893593</v>
      </c>
      <c r="AT261" s="144">
        <f>AS261*(1+PARAMETRES!AU$14)</f>
        <v>66.341472715419215</v>
      </c>
      <c r="AU261" s="144">
        <f>AT261*(1+PARAMETRES!AV$14)</f>
        <v>66.952382854679357</v>
      </c>
      <c r="AV261" s="144">
        <f>AU261*(1+PARAMETRES!AW$14)</f>
        <v>67.601460290399757</v>
      </c>
      <c r="AW261" s="144">
        <f>AV261*(1+PARAMETRES!AX$14)</f>
        <v>68.282525459153334</v>
      </c>
      <c r="AX261" s="144">
        <f>AW261*(1+PARAMETRES!AY$14)</f>
        <v>68.947980100314183</v>
      </c>
      <c r="AY261" s="144">
        <f>AX261*(1+PARAMETRES!AZ$14)</f>
        <v>69.644811051266871</v>
      </c>
      <c r="AZ261" s="144">
        <f>AY261*(1+PARAMETRES!BA$14)</f>
        <v>70.358998226886271</v>
      </c>
      <c r="BA261" s="144">
        <f>AZ261*(1+PARAMETRES!BB$14)</f>
        <v>71.096947588554102</v>
      </c>
      <c r="BB261" s="144">
        <f>BA261*(1+PARAMETRES!BC$14)</f>
        <v>71.836848406859175</v>
      </c>
      <c r="BC261" s="144">
        <f>BB261*(1+PARAMETRES!BD$14)</f>
        <v>72.5703259984478</v>
      </c>
      <c r="BD261" s="144">
        <f>BC261*(1+PARAMETRES!BE$14)</f>
        <v>73.3177970977477</v>
      </c>
      <c r="BE261" s="144">
        <f>BD261*(1+PARAMETRES!BF$14)</f>
        <v>74.078592679821284</v>
      </c>
      <c r="BF261" s="144">
        <f>BE261*(1+PARAMETRES!BG$14)</f>
        <v>74.829838396649848</v>
      </c>
      <c r="BG261" s="144">
        <f>BF261*(1+PARAMETRES!BH$14)</f>
        <v>75.555395872872225</v>
      </c>
      <c r="BH261" s="144">
        <f>BG261*(1+PARAMETRES!BI$14)</f>
        <v>76.246172025998433</v>
      </c>
      <c r="BI261" s="144">
        <f>BH261*(1+PARAMETRES!BJ$14)</f>
        <v>76.946441121732022</v>
      </c>
      <c r="BJ261" s="144">
        <f>BI261*(1+PARAMETRES!BK$14)</f>
        <v>77.640789908664161</v>
      </c>
      <c r="BK261" s="144">
        <f>BJ261*(1+PARAMETRES!BL$14)</f>
        <v>78.329005728489406</v>
      </c>
      <c r="BL261" s="145">
        <f>BK261*(1+PARAMETRES!BM$14)</f>
        <v>78.987667210839092</v>
      </c>
      <c r="BM261" s="140"/>
      <c r="BN261" s="140"/>
      <c r="BO261" s="140"/>
      <c r="BP261" s="140"/>
      <c r="BQ261" s="140"/>
    </row>
    <row r="262" spans="3:69" x14ac:dyDescent="0.25">
      <c r="C262" s="129" t="s">
        <v>149</v>
      </c>
      <c r="D262" s="83">
        <f>28.1*Transf2010</f>
        <v>29.417150012298329</v>
      </c>
      <c r="E262" s="144">
        <f>D262*(1+PARAMETRES!F$14)</f>
        <v>29.913810273208416</v>
      </c>
      <c r="F262" s="144">
        <f>E262*(1+PARAMETRES!G$14)</f>
        <v>29.865899264478827</v>
      </c>
      <c r="G262" s="144">
        <f>F262*(1+PARAMETRES!H$14)</f>
        <v>29.889807400683832</v>
      </c>
      <c r="H262" s="144">
        <f>G262*(1+PARAMETRES!I$14)</f>
        <v>30.017280217358284</v>
      </c>
      <c r="I262" s="144">
        <f>H262*(1+PARAMETRES!J$14)</f>
        <v>30.21810320159743</v>
      </c>
      <c r="J262" s="144">
        <f>I262*(1+PARAMETRES!K$14)</f>
        <v>30.466488548029393</v>
      </c>
      <c r="K262" s="144">
        <f>J262*(1+PARAMETRES!L$14)</f>
        <v>31.084401188302817</v>
      </c>
      <c r="L262" s="144">
        <f>K262*(1+PARAMETRES!M$14)</f>
        <v>31.561269853337809</v>
      </c>
      <c r="M262" s="144">
        <f>L262*(1+PARAMETRES!N$14)</f>
        <v>32.070197294772676</v>
      </c>
      <c r="N262" s="144">
        <f>M262*(1+PARAMETRES!O$14)</f>
        <v>29.510750494620858</v>
      </c>
      <c r="O262" s="144">
        <f>N262*(1+PARAMETRES!P$14)</f>
        <v>31.466257473241271</v>
      </c>
      <c r="P262" s="144">
        <f>O262*(1+PARAMETRES!Q$14)</f>
        <v>32.210723727927821</v>
      </c>
      <c r="Q262" s="144">
        <f>P262*(1+PARAMETRES!R$14)</f>
        <v>32.592159180958554</v>
      </c>
      <c r="R262" s="144">
        <f>Q262*(1+PARAMETRES!S$14)</f>
        <v>33.039085515771326</v>
      </c>
      <c r="S262" s="144">
        <f>R262*(1+PARAMETRES!T$14)</f>
        <v>33.53643578094605</v>
      </c>
      <c r="T262" s="144">
        <f>S262*(1+PARAMETRES!U$14)</f>
        <v>34.045794994043739</v>
      </c>
      <c r="U262" s="144">
        <f>T262*(1+PARAMETRES!V$14)</f>
        <v>34.601089971877535</v>
      </c>
      <c r="V262" s="144">
        <f>U262*(1+PARAMETRES!W$14)</f>
        <v>34.768711363489317</v>
      </c>
      <c r="W262" s="144">
        <f>V262*(1+PARAMETRES!X$14)</f>
        <v>34.937303312535057</v>
      </c>
      <c r="X262" s="144">
        <f>W262*(1+PARAMETRES!Y$14)</f>
        <v>35.124121544495338</v>
      </c>
      <c r="Y262" s="144">
        <f>X262*(1+PARAMETRES!Z$14)</f>
        <v>35.325870534944421</v>
      </c>
      <c r="Z262" s="144">
        <f>Y262*(1+PARAMETRES!AA$14)</f>
        <v>35.521639290271381</v>
      </c>
      <c r="AA262" s="144">
        <f>Z262*(1+PARAMETRES!AB$14)</f>
        <v>35.867487266899559</v>
      </c>
      <c r="AB262" s="144">
        <f>AA262*(1+PARAMETRES!AC$14)</f>
        <v>36.231148062515366</v>
      </c>
      <c r="AC262" s="144">
        <f>AB262*(1+PARAMETRES!AD$14)</f>
        <v>36.616856395004348</v>
      </c>
      <c r="AD262" s="144">
        <f>AC262*(1+PARAMETRES!AE$14)</f>
        <v>36.9924758649193</v>
      </c>
      <c r="AE262" s="144">
        <f>AD262*(1+PARAMETRES!AF$14)</f>
        <v>37.357760280156853</v>
      </c>
      <c r="AF262" s="144">
        <f>AE262*(1+PARAMETRES!AG$14)</f>
        <v>37.731051194790403</v>
      </c>
      <c r="AG262" s="144">
        <f>AF262*(1+PARAMETRES!AH$14)</f>
        <v>38.097435849173586</v>
      </c>
      <c r="AH262" s="144">
        <f>AG262*(1+PARAMETRES!AI$14)</f>
        <v>38.437489691898108</v>
      </c>
      <c r="AI262" s="144">
        <f>AH262*(1+PARAMETRES!AJ$14)</f>
        <v>38.765558848482122</v>
      </c>
      <c r="AJ262" s="144">
        <f>AI262*(1+PARAMETRES!AK$14)</f>
        <v>39.088793670762627</v>
      </c>
      <c r="AK262" s="144">
        <f>AJ262*(1+PARAMETRES!AL$14)</f>
        <v>39.414563909030392</v>
      </c>
      <c r="AL262" s="144">
        <f>AK262*(1+PARAMETRES!AM$14)</f>
        <v>39.750473827152213</v>
      </c>
      <c r="AM262" s="144">
        <f>AL262*(1+PARAMETRES!AN$14)</f>
        <v>40.084529965576358</v>
      </c>
      <c r="AN262" s="144">
        <f>AM262*(1+PARAMETRES!AO$14)</f>
        <v>40.392390521344936</v>
      </c>
      <c r="AO262" s="144">
        <f>AN262*(1+PARAMETRES!AP$14)</f>
        <v>40.70962248116912</v>
      </c>
      <c r="AP262" s="144">
        <f>AO262*(1+PARAMETRES!AQ$14)</f>
        <v>41.040468312858714</v>
      </c>
      <c r="AQ262" s="144">
        <f>AP262*(1+PARAMETRES!AR$14)</f>
        <v>41.393424316591023</v>
      </c>
      <c r="AR262" s="144">
        <f>AQ262*(1+PARAMETRES!AS$14)</f>
        <v>41.735959752815546</v>
      </c>
      <c r="AS262" s="144">
        <f>AR262*(1+PARAMETRES!AT$14)</f>
        <v>42.088710815972924</v>
      </c>
      <c r="AT262" s="144">
        <f>AS262*(1+PARAMETRES!AU$14)</f>
        <v>42.464587318981351</v>
      </c>
      <c r="AU262" s="144">
        <f>AT262*(1+PARAMETRES!AV$14)</f>
        <v>42.855625471901853</v>
      </c>
      <c r="AV262" s="144">
        <f>AU262*(1+PARAMETRES!AW$14)</f>
        <v>43.271094172214909</v>
      </c>
      <c r="AW262" s="144">
        <f>AV262*(1+PARAMETRES!AX$14)</f>
        <v>43.707037936269025</v>
      </c>
      <c r="AX262" s="144">
        <f>AW262*(1+PARAMETRES!AY$14)</f>
        <v>44.13298954029225</v>
      </c>
      <c r="AY262" s="144">
        <f>AX262*(1+PARAMETRES!AZ$14)</f>
        <v>44.579024841471529</v>
      </c>
      <c r="AZ262" s="144">
        <f>AY262*(1+PARAMETRES!BA$14)</f>
        <v>45.036169707870279</v>
      </c>
      <c r="BA262" s="144">
        <f>AZ262*(1+PARAMETRES!BB$14)</f>
        <v>45.508524538459476</v>
      </c>
      <c r="BB262" s="144">
        <f>BA262*(1+PARAMETRES!BC$14)</f>
        <v>45.982128479105782</v>
      </c>
      <c r="BC262" s="144">
        <f>BB262*(1+PARAMETRES!BD$14)</f>
        <v>46.451620969393716</v>
      </c>
      <c r="BD262" s="144">
        <f>BC262*(1+PARAMETRES!BE$14)</f>
        <v>46.930070579651741</v>
      </c>
      <c r="BE262" s="144">
        <f>BD262*(1+PARAMETRES!BF$14)</f>
        <v>47.417049072960801</v>
      </c>
      <c r="BF262" s="144">
        <f>BE262*(1+PARAMETRES!BG$14)</f>
        <v>47.897914782365874</v>
      </c>
      <c r="BG262" s="144">
        <f>BF262*(1+PARAMETRES!BH$14)</f>
        <v>48.36233767716881</v>
      </c>
      <c r="BH262" s="144">
        <f>BG262*(1+PARAMETRES!BI$14)</f>
        <v>48.80449735604914</v>
      </c>
      <c r="BI262" s="144">
        <f>BH262*(1+PARAMETRES!BJ$14)</f>
        <v>49.252733383158791</v>
      </c>
      <c r="BJ262" s="144">
        <f>BI262*(1+PARAMETRES!BK$14)</f>
        <v>49.697179873199637</v>
      </c>
      <c r="BK262" s="144">
        <f>BJ262*(1+PARAMETRES!BL$14)</f>
        <v>50.137700705479581</v>
      </c>
      <c r="BL262" s="145">
        <f>BK262*(1+PARAMETRES!BM$14)</f>
        <v>50.559304068897028</v>
      </c>
      <c r="BM262" s="140"/>
      <c r="BN262" s="140"/>
      <c r="BO262" s="140"/>
      <c r="BP262" s="140"/>
      <c r="BQ262" s="140"/>
    </row>
    <row r="263" spans="3:69" x14ac:dyDescent="0.25">
      <c r="C263" s="129" t="s">
        <v>150</v>
      </c>
      <c r="D263" s="83">
        <f>16.2*Transf2010</f>
        <v>16.959353387873055</v>
      </c>
      <c r="E263" s="144">
        <f>D263*(1+PARAMETRES!F$14)</f>
        <v>17.245684214447554</v>
      </c>
      <c r="F263" s="144">
        <f>E263*(1+PARAMETRES!G$14)</f>
        <v>17.218062921158609</v>
      </c>
      <c r="G263" s="144">
        <f>F263*(1+PARAMETRES!H$14)</f>
        <v>17.231846259468966</v>
      </c>
      <c r="H263" s="144">
        <f>G263*(1+PARAMETRES!I$14)</f>
        <v>17.305335926021495</v>
      </c>
      <c r="I263" s="144">
        <f>H263*(1+PARAMETRES!J$14)</f>
        <v>17.421112877789259</v>
      </c>
      <c r="J263" s="144">
        <f>I263*(1+PARAMETRES!K$14)</f>
        <v>17.564310123774945</v>
      </c>
      <c r="K263" s="144">
        <f>J263*(1+PARAMETRES!L$14)</f>
        <v>17.920544457313362</v>
      </c>
      <c r="L263" s="144">
        <f>K263*(1+PARAMETRES!M$14)</f>
        <v>18.195465182351327</v>
      </c>
      <c r="M263" s="144">
        <f>L263*(1+PARAMETRES!N$14)</f>
        <v>18.488868191292422</v>
      </c>
      <c r="N263" s="144">
        <f>M263*(1+PARAMETRES!O$14)</f>
        <v>17.013315231774293</v>
      </c>
      <c r="O263" s="144">
        <f>N263*(1+PARAMETRES!P$14)</f>
        <v>18.140689361797449</v>
      </c>
      <c r="P263" s="144">
        <f>O263*(1+PARAMETRES!Q$14)</f>
        <v>18.569883430335601</v>
      </c>
      <c r="Q263" s="144">
        <f>P263*(1+PARAMETRES!R$14)</f>
        <v>18.789785719983211</v>
      </c>
      <c r="R263" s="144">
        <f>Q263*(1+PARAMETRES!S$14)</f>
        <v>19.047444318700894</v>
      </c>
      <c r="S263" s="144">
        <f>R263*(1+PARAMETRES!T$14)</f>
        <v>19.334172941328315</v>
      </c>
      <c r="T263" s="144">
        <f>S263*(1+PARAMETRES!U$14)</f>
        <v>19.627824872010969</v>
      </c>
      <c r="U263" s="144">
        <f>T263*(1+PARAMETRES!V$14)</f>
        <v>19.94795934321764</v>
      </c>
      <c r="V263" s="144">
        <f>U263*(1+PARAMETRES!W$14)</f>
        <v>20.044595163292758</v>
      </c>
      <c r="W263" s="144">
        <f>V263*(1+PARAMETRES!X$14)</f>
        <v>20.141790521817349</v>
      </c>
      <c r="X263" s="144">
        <f>W263*(1+PARAMETRES!Y$14)</f>
        <v>20.249493559459932</v>
      </c>
      <c r="Y263" s="144">
        <f>X263*(1+PARAMETRES!Z$14)</f>
        <v>20.365804365341607</v>
      </c>
      <c r="Z263" s="144">
        <f>Y263*(1+PARAMETRES!AA$14)</f>
        <v>20.478667491188464</v>
      </c>
      <c r="AA263" s="144">
        <f>Z263*(1+PARAMETRES!AB$14)</f>
        <v>20.67805315742962</v>
      </c>
      <c r="AB263" s="144">
        <f>AA263*(1+PARAMETRES!AC$14)</f>
        <v>20.887708135684996</v>
      </c>
      <c r="AC263" s="144">
        <f>AB263*(1+PARAMETRES!AD$14)</f>
        <v>21.110073793561202</v>
      </c>
      <c r="AD263" s="144">
        <f>AC263*(1+PARAMETRES!AE$14)</f>
        <v>21.326623096501496</v>
      </c>
      <c r="AE263" s="144">
        <f>AD263*(1+PARAMETRES!AF$14)</f>
        <v>21.537214111691831</v>
      </c>
      <c r="AF263" s="144">
        <f>AE263*(1+PARAMETRES!AG$14)</f>
        <v>21.752420973509036</v>
      </c>
      <c r="AG263" s="144">
        <f>AF263*(1+PARAMETRES!AH$14)</f>
        <v>21.963646290270869</v>
      </c>
      <c r="AH263" s="144">
        <f>AG263*(1+PARAMETRES!AI$14)</f>
        <v>22.159691566147639</v>
      </c>
      <c r="AI263" s="144">
        <f>AH263*(1+PARAMETRES!AJ$14)</f>
        <v>22.348827521188955</v>
      </c>
      <c r="AJ263" s="144">
        <f>AI263*(1+PARAMETRES!AK$14)</f>
        <v>22.535176422290171</v>
      </c>
      <c r="AK263" s="144">
        <f>AJ263*(1+PARAMETRES!AL$14)</f>
        <v>22.722987022287956</v>
      </c>
      <c r="AL263" s="144">
        <f>AK263*(1+PARAMETRES!AM$14)</f>
        <v>22.91664327401655</v>
      </c>
      <c r="AM263" s="144">
        <f>AL263*(1+PARAMETRES!AN$14)</f>
        <v>23.109230798659652</v>
      </c>
      <c r="AN263" s="144">
        <f>AM263*(1+PARAMETRES!AO$14)</f>
        <v>23.286716243622319</v>
      </c>
      <c r="AO263" s="144">
        <f>AN263*(1+PARAMETRES!AP$14)</f>
        <v>23.469604419748716</v>
      </c>
      <c r="AP263" s="144">
        <f>AO263*(1+PARAMETRES!AQ$14)</f>
        <v>23.660341162573324</v>
      </c>
      <c r="AQ263" s="144">
        <f>AP263*(1+PARAMETRES!AR$14)</f>
        <v>23.863824694974159</v>
      </c>
      <c r="AR263" s="144">
        <f>AQ263*(1+PARAMETRES!AS$14)</f>
        <v>24.061300640413208</v>
      </c>
      <c r="AS263" s="144">
        <f>AR263*(1+PARAMETRES!AT$14)</f>
        <v>24.264666022019952</v>
      </c>
      <c r="AT263" s="144">
        <f>AS263*(1+PARAMETRES!AU$14)</f>
        <v>24.481363507740113</v>
      </c>
      <c r="AU263" s="144">
        <f>AT263*(1+PARAMETRES!AV$14)</f>
        <v>24.706801873480757</v>
      </c>
      <c r="AV263" s="144">
        <f>AU263*(1+PARAMETRES!AW$14)</f>
        <v>24.946324754088284</v>
      </c>
      <c r="AW263" s="144">
        <f>AV263*(1+PARAMETRES!AX$14)</f>
        <v>25.197651763970015</v>
      </c>
      <c r="AX263" s="144">
        <f>AW263*(1+PARAMETRES!AY$14)</f>
        <v>25.443218169136433</v>
      </c>
      <c r="AY263" s="144">
        <f>AX263*(1+PARAMETRES!AZ$14)</f>
        <v>25.700363075866125</v>
      </c>
      <c r="AZ263" s="144">
        <f>AY263*(1+PARAMETRES!BA$14)</f>
        <v>25.963912785320208</v>
      </c>
      <c r="BA263" s="144">
        <f>AZ263*(1+PARAMETRES!BB$14)</f>
        <v>26.236231228578038</v>
      </c>
      <c r="BB263" s="144">
        <f>BA263*(1+PARAMETRES!BC$14)</f>
        <v>26.5092697993421</v>
      </c>
      <c r="BC263" s="144">
        <f>BB263*(1+PARAMETRES!BD$14)</f>
        <v>26.779938067764324</v>
      </c>
      <c r="BD263" s="144">
        <f>BC263*(1+PARAMETRES!BE$14)</f>
        <v>27.055770227414857</v>
      </c>
      <c r="BE263" s="144">
        <f>BD263*(1+PARAMETRES!BF$14)</f>
        <v>27.336519394375955</v>
      </c>
      <c r="BF263" s="144">
        <f>BE263*(1+PARAMETRES!BG$14)</f>
        <v>27.613744465278522</v>
      </c>
      <c r="BG263" s="144">
        <f>BF263*(1+PARAMETRES!BH$14)</f>
        <v>27.881490048759218</v>
      </c>
      <c r="BH263" s="144">
        <f>BG263*(1+PARAMETRES!BI$14)</f>
        <v>28.136400610960688</v>
      </c>
      <c r="BI263" s="144">
        <f>BH263*(1+PARAMETRES!BJ$14)</f>
        <v>28.394814263600416</v>
      </c>
      <c r="BJ263" s="144">
        <f>BI263*(1+PARAMETRES!BK$14)</f>
        <v>28.651043200919339</v>
      </c>
      <c r="BK263" s="144">
        <f>BJ263*(1+PARAMETRES!BL$14)</f>
        <v>28.905008947643008</v>
      </c>
      <c r="BL263" s="145">
        <f>BK263*(1+PARAMETRES!BM$14)</f>
        <v>29.148068537940613</v>
      </c>
      <c r="BM263" s="140"/>
      <c r="BN263" s="140"/>
      <c r="BO263" s="140"/>
      <c r="BP263" s="140"/>
      <c r="BQ263" s="140"/>
    </row>
    <row r="264" spans="3:69" x14ac:dyDescent="0.25">
      <c r="C264" s="129" t="s">
        <v>151</v>
      </c>
      <c r="D264" s="83">
        <f>9.3*Transf2010</f>
        <v>9.7359250930382366</v>
      </c>
      <c r="E264" s="144">
        <f>D264*(1+PARAMETRES!F$14)</f>
        <v>9.9003001971828564</v>
      </c>
      <c r="F264" s="144">
        <f>E264*(1+PARAMETRES!G$14)</f>
        <v>9.8844435288132768</v>
      </c>
      <c r="G264" s="144">
        <f>F264*(1+PARAMETRES!H$14)</f>
        <v>9.8923561859914457</v>
      </c>
      <c r="H264" s="144">
        <f>G264*(1+PARAMETRES!I$14)</f>
        <v>9.9345446982716012</v>
      </c>
      <c r="I264" s="144">
        <f>H264*(1+PARAMETRES!J$14)</f>
        <v>10.0010092446568</v>
      </c>
      <c r="J264" s="144">
        <f>I264*(1+PARAMETRES!K$14)</f>
        <v>10.08321507105599</v>
      </c>
      <c r="K264" s="144">
        <f>J264*(1+PARAMETRES!L$14)</f>
        <v>10.287719966235452</v>
      </c>
      <c r="L264" s="144">
        <f>K264*(1+PARAMETRES!M$14)</f>
        <v>10.445544826905396</v>
      </c>
      <c r="M264" s="144">
        <f>L264*(1+PARAMETRES!N$14)</f>
        <v>10.613979887593803</v>
      </c>
      <c r="N264" s="144">
        <f>M264*(1+PARAMETRES!O$14)</f>
        <v>9.7669031886111739</v>
      </c>
      <c r="O264" s="144">
        <f>N264*(1+PARAMETRES!P$14)</f>
        <v>10.414099448439282</v>
      </c>
      <c r="P264" s="144">
        <f>O264*(1+PARAMETRES!Q$14)</f>
        <v>10.660488635933406</v>
      </c>
      <c r="Q264" s="144">
        <f>P264*(1+PARAMETRES!R$14)</f>
        <v>10.786728839249628</v>
      </c>
      <c r="R264" s="144">
        <f>Q264*(1+PARAMETRES!S$14)</f>
        <v>10.934643960735706</v>
      </c>
      <c r="S264" s="144">
        <f>R264*(1+PARAMETRES!T$14)</f>
        <v>11.099247429281077</v>
      </c>
      <c r="T264" s="144">
        <f>S264*(1+PARAMETRES!U$14)</f>
        <v>11.267825389487784</v>
      </c>
      <c r="U264" s="144">
        <f>T264*(1+PARAMETRES!V$14)</f>
        <v>11.451606289624948</v>
      </c>
      <c r="V264" s="144">
        <f>U264*(1+PARAMETRES!W$14)</f>
        <v>11.507082408556961</v>
      </c>
      <c r="W264" s="144">
        <f>V264*(1+PARAMETRES!X$14)</f>
        <v>11.562879744006263</v>
      </c>
      <c r="X264" s="144">
        <f>W264*(1+PARAMETRES!Y$14)</f>
        <v>11.624709265615895</v>
      </c>
      <c r="Y264" s="144">
        <f>X264*(1+PARAMETRES!Z$14)</f>
        <v>11.691480283807227</v>
      </c>
      <c r="Z264" s="144">
        <f>Y264*(1+PARAMETRES!AA$14)</f>
        <v>11.756272078274868</v>
      </c>
      <c r="AA264" s="144">
        <f>Z264*(1+PARAMETRES!AB$14)</f>
        <v>11.870734220005902</v>
      </c>
      <c r="AB264" s="144">
        <f>AA264*(1+PARAMETRES!AC$14)</f>
        <v>11.991091707522877</v>
      </c>
      <c r="AC264" s="144">
        <f>AB264*(1+PARAMETRES!AD$14)</f>
        <v>12.118746066674033</v>
      </c>
      <c r="AD264" s="144">
        <f>AC264*(1+PARAMETRES!AE$14)</f>
        <v>12.243061407250869</v>
      </c>
      <c r="AE264" s="144">
        <f>AD264*(1+PARAMETRES!AF$14)</f>
        <v>12.363956249304579</v>
      </c>
      <c r="AF264" s="144">
        <f>AE264*(1+PARAMETRES!AG$14)</f>
        <v>12.487500929236678</v>
      </c>
      <c r="AG264" s="144">
        <f>AF264*(1+PARAMETRES!AH$14)</f>
        <v>12.608759907377731</v>
      </c>
      <c r="AH264" s="144">
        <f>AG264*(1+PARAMETRES!AI$14)</f>
        <v>12.721304417603285</v>
      </c>
      <c r="AI264" s="144">
        <f>AH264*(1+PARAMETRES!AJ$14)</f>
        <v>12.829882465867744</v>
      </c>
      <c r="AJ264" s="144">
        <f>AI264*(1+PARAMETRES!AK$14)</f>
        <v>12.936860538722145</v>
      </c>
      <c r="AK264" s="144">
        <f>AJ264*(1+PARAMETRES!AL$14)</f>
        <v>13.044677735017171</v>
      </c>
      <c r="AL264" s="144">
        <f>AK264*(1+PARAMETRES!AM$14)</f>
        <v>13.15585076841692</v>
      </c>
      <c r="AM264" s="144">
        <f>AL264*(1+PARAMETRES!AN$14)</f>
        <v>13.266410273304627</v>
      </c>
      <c r="AN264" s="144">
        <f>AM264*(1+PARAMETRES!AO$14)</f>
        <v>13.368300065783195</v>
      </c>
      <c r="AO264" s="144">
        <f>AN264*(1+PARAMETRES!AP$14)</f>
        <v>13.473291426152054</v>
      </c>
      <c r="AP264" s="144">
        <f>AO264*(1+PARAMETRES!AQ$14)</f>
        <v>13.582788445180995</v>
      </c>
      <c r="AQ264" s="144">
        <f>AP264*(1+PARAMETRES!AR$14)</f>
        <v>13.699603065633326</v>
      </c>
      <c r="AR264" s="144">
        <f>AQ264*(1+PARAMETRES!AS$14)</f>
        <v>13.81296888616315</v>
      </c>
      <c r="AS264" s="144">
        <f>AR264*(1+PARAMETRES!AT$14)</f>
        <v>13.929715679307762</v>
      </c>
      <c r="AT264" s="144">
        <f>AS264*(1+PARAMETRES!AU$14)</f>
        <v>14.054116087776743</v>
      </c>
      <c r="AU264" s="144">
        <f>AT264*(1+PARAMETRES!AV$14)</f>
        <v>14.183534408850075</v>
      </c>
      <c r="AV264" s="144">
        <f>AU264*(1+PARAMETRES!AW$14)</f>
        <v>14.321038284754396</v>
      </c>
      <c r="AW264" s="144">
        <f>AV264*(1+PARAMETRES!AX$14)</f>
        <v>14.465318605242057</v>
      </c>
      <c r="AX264" s="144">
        <f>AW264*(1+PARAMETRES!AY$14)</f>
        <v>14.606291911911667</v>
      </c>
      <c r="AY264" s="144">
        <f>AX264*(1+PARAMETRES!AZ$14)</f>
        <v>14.753912136145379</v>
      </c>
      <c r="AZ264" s="144">
        <f>AY264*(1+PARAMETRES!BA$14)</f>
        <v>14.905209191572723</v>
      </c>
      <c r="BA264" s="144">
        <f>AZ264*(1+PARAMETRES!BB$14)</f>
        <v>15.061540149739255</v>
      </c>
      <c r="BB264" s="144">
        <f>BA264*(1+PARAMETRES!BC$14)</f>
        <v>15.218284514437142</v>
      </c>
      <c r="BC264" s="144">
        <f>BB264*(1+PARAMETRES!BD$14)</f>
        <v>15.373668150012863</v>
      </c>
      <c r="BD264" s="144">
        <f>BC264*(1+PARAMETRES!BE$14)</f>
        <v>15.532016241664095</v>
      </c>
      <c r="BE264" s="144">
        <f>BD264*(1+PARAMETRES!BF$14)</f>
        <v>15.693187059734354</v>
      </c>
      <c r="BF264" s="144">
        <f>BE264*(1+PARAMETRES!BG$14)</f>
        <v>15.852334785622865</v>
      </c>
      <c r="BG264" s="144">
        <f>BF264*(1+PARAMETRES!BH$14)</f>
        <v>16.006040583546969</v>
      </c>
      <c r="BH264" s="144">
        <f>BG264*(1+PARAMETRES!BI$14)</f>
        <v>16.152378128514481</v>
      </c>
      <c r="BI264" s="144">
        <f>BH264*(1+PARAMETRES!BJ$14)</f>
        <v>16.300726706881733</v>
      </c>
      <c r="BJ264" s="144">
        <f>BI264*(1+PARAMETRES!BK$14)</f>
        <v>16.447821096824079</v>
      </c>
      <c r="BK264" s="144">
        <f>BJ264*(1+PARAMETRES!BL$14)</f>
        <v>16.593616247721002</v>
      </c>
      <c r="BL264" s="145">
        <f>BK264*(1+PARAMETRES!BM$14)</f>
        <v>16.733150456965923</v>
      </c>
      <c r="BM264" s="140"/>
      <c r="BN264" s="140"/>
      <c r="BO264" s="140"/>
      <c r="BP264" s="140"/>
      <c r="BQ264" s="140"/>
    </row>
    <row r="265" spans="3:69" x14ac:dyDescent="0.25">
      <c r="C265" s="129" t="s">
        <v>152</v>
      </c>
      <c r="D265" s="83">
        <f>1.3*Transf2010</f>
        <v>1.360935765693517</v>
      </c>
      <c r="E265" s="144">
        <f>D265*(1+PARAMETRES!F$14)</f>
        <v>1.3839129307890015</v>
      </c>
      <c r="F265" s="144">
        <f>E265*(1+PARAMETRES!G$14)</f>
        <v>1.3816964072534688</v>
      </c>
      <c r="G265" s="144">
        <f>F265*(1+PARAMETRES!H$14)</f>
        <v>1.3828024776117074</v>
      </c>
      <c r="H265" s="144">
        <f>G265*(1+PARAMETRES!I$14)</f>
        <v>1.3886997965325893</v>
      </c>
      <c r="I265" s="144">
        <f>H265*(1+PARAMETRES!J$14)</f>
        <v>1.3979905395756815</v>
      </c>
      <c r="J265" s="144">
        <f>I265*(1+PARAMETRES!K$14)</f>
        <v>1.4094816765992242</v>
      </c>
      <c r="K265" s="144">
        <f>J265*(1+PARAMETRES!L$14)</f>
        <v>1.4380683823769984</v>
      </c>
      <c r="L265" s="144">
        <f>K265*(1+PARAMETRES!M$14)</f>
        <v>1.460129922040539</v>
      </c>
      <c r="M265" s="144">
        <f>L265*(1+PARAMETRES!N$14)</f>
        <v>1.4836746079432197</v>
      </c>
      <c r="N265" s="144">
        <f>M265*(1+PARAMETRES!O$14)</f>
        <v>1.3652660371176908</v>
      </c>
      <c r="O265" s="144">
        <f>N265*(1+PARAMETRES!P$14)</f>
        <v>1.4557343315022651</v>
      </c>
      <c r="P265" s="144">
        <f>O265*(1+PARAMETRES!Q$14)</f>
        <v>1.4901758308294006</v>
      </c>
      <c r="Q265" s="144">
        <f>P265*(1+PARAMETRES!R$14)</f>
        <v>1.507822310862851</v>
      </c>
      <c r="R265" s="144">
        <f>Q265*(1+PARAMETRES!S$14)</f>
        <v>1.5284986181673563</v>
      </c>
      <c r="S265" s="144">
        <f>R265*(1+PARAMETRES!T$14)</f>
        <v>1.5515077051683221</v>
      </c>
      <c r="T265" s="144">
        <f>S265*(1+PARAMETRES!U$14)</f>
        <v>1.5750723662724857</v>
      </c>
      <c r="U265" s="144">
        <f>T265*(1+PARAMETRES!V$14)</f>
        <v>1.6007621695174654</v>
      </c>
      <c r="V265" s="144">
        <f>U265*(1+PARAMETRES!W$14)</f>
        <v>1.6085168958197897</v>
      </c>
      <c r="W265" s="144">
        <f>V265*(1+PARAMETRES!X$14)</f>
        <v>1.6163165233557137</v>
      </c>
      <c r="X265" s="144">
        <f>W265*(1+PARAMETRES!Y$14)</f>
        <v>1.6249593597097483</v>
      </c>
      <c r="Y265" s="144">
        <f>X265*(1+PARAMETRES!Z$14)</f>
        <v>1.6342929428977839</v>
      </c>
      <c r="Z265" s="144">
        <f>Y265*(1+PARAMETRES!AA$14)</f>
        <v>1.6433498604040133</v>
      </c>
      <c r="AA265" s="144">
        <f>Z265*(1+PARAMETRES!AB$14)</f>
        <v>1.6593499447320073</v>
      </c>
      <c r="AB265" s="144">
        <f>AA265*(1+PARAMETRES!AC$14)</f>
        <v>1.6761741096537348</v>
      </c>
      <c r="AC265" s="144">
        <f>AB265*(1+PARAMETRES!AD$14)</f>
        <v>1.6940182673845416</v>
      </c>
      <c r="AD265" s="144">
        <f>AC265*(1+PARAMETRES!AE$14)</f>
        <v>1.711395680583454</v>
      </c>
      <c r="AE265" s="144">
        <f>AD265*(1+PARAMETRES!AF$14)</f>
        <v>1.7282949595802093</v>
      </c>
      <c r="AF265" s="144">
        <f>AE265*(1+PARAMETRES!AG$14)</f>
        <v>1.7455646460223309</v>
      </c>
      <c r="AG265" s="144">
        <f>AF265*(1+PARAMETRES!AH$14)</f>
        <v>1.7625148257624781</v>
      </c>
      <c r="AH265" s="144">
        <f>AG265*(1+PARAMETRES!AI$14)</f>
        <v>1.778246854073577</v>
      </c>
      <c r="AI265" s="144">
        <f>AH265*(1+PARAMETRES!AJ$14)</f>
        <v>1.793424430712695</v>
      </c>
      <c r="AJ265" s="144">
        <f>AI265*(1+PARAMETRES!AK$14)</f>
        <v>1.8083783548751382</v>
      </c>
      <c r="AK265" s="144">
        <f>AJ265*(1+PARAMETRES!AL$14)</f>
        <v>1.8234495758626148</v>
      </c>
      <c r="AL265" s="144">
        <f>AK265*(1+PARAMETRES!AM$14)</f>
        <v>1.838989892359354</v>
      </c>
      <c r="AM265" s="144">
        <f>AL265*(1+PARAMETRES!AN$14)</f>
        <v>1.8544444468060228</v>
      </c>
      <c r="AN265" s="144">
        <f>AM265*(1+PARAMETRES!AO$14)</f>
        <v>1.8686871059696937</v>
      </c>
      <c r="AO265" s="144">
        <f>AN265*(1+PARAMETRES!AP$14)</f>
        <v>1.8833633176341578</v>
      </c>
      <c r="AP265" s="144">
        <f>AO265*(1+PARAMETRES!AQ$14)</f>
        <v>1.8986693525521818</v>
      </c>
      <c r="AQ265" s="144">
        <f>AP265*(1+PARAMETRES!AR$14)</f>
        <v>1.9149982779917549</v>
      </c>
      <c r="AR265" s="144">
        <f>AQ265*(1+PARAMETRES!AS$14)</f>
        <v>1.9308451131195798</v>
      </c>
      <c r="AS265" s="144">
        <f>AR265*(1+PARAMETRES!AT$14)</f>
        <v>1.9471645573225902</v>
      </c>
      <c r="AT265" s="144">
        <f>AS265*(1+PARAMETRES!AU$14)</f>
        <v>1.9645538617322327</v>
      </c>
      <c r="AU265" s="144">
        <f>AT265*(1+PARAMETRES!AV$14)</f>
        <v>1.9826445947854943</v>
      </c>
      <c r="AV265" s="144">
        <f>AU265*(1+PARAMETRES!AW$14)</f>
        <v>2.0018655666860985</v>
      </c>
      <c r="AW265" s="144">
        <f>AV265*(1+PARAMETRES!AX$14)</f>
        <v>2.0220337835284599</v>
      </c>
      <c r="AX265" s="144">
        <f>AW265*(1+PARAMETRES!AY$14)</f>
        <v>2.0417397296220612</v>
      </c>
      <c r="AY265" s="144">
        <f>AX265*(1+PARAMETRES!AZ$14)</f>
        <v>2.0623748147299996</v>
      </c>
      <c r="AZ265" s="144">
        <f>AY265*(1+PARAMETRES!BA$14)</f>
        <v>2.0835238654886608</v>
      </c>
      <c r="BA265" s="144">
        <f>AZ265*(1+PARAMETRES!BB$14)</f>
        <v>2.1053765800710793</v>
      </c>
      <c r="BB265" s="144">
        <f>BA265*(1+PARAMETRES!BC$14)</f>
        <v>2.1272870826632571</v>
      </c>
      <c r="BC265" s="144">
        <f>BB265*(1+PARAMETRES!BD$14)</f>
        <v>2.1490073758082504</v>
      </c>
      <c r="BD265" s="144">
        <f>BC265*(1+PARAMETRES!BE$14)</f>
        <v>2.1711420552863796</v>
      </c>
      <c r="BE265" s="144">
        <f>BD265*(1+PARAMETRES!BF$14)</f>
        <v>2.1936713094252331</v>
      </c>
      <c r="BF265" s="144">
        <f>BE265*(1+PARAMETRES!BG$14)</f>
        <v>2.2159177657322293</v>
      </c>
      <c r="BG265" s="144">
        <f>BF265*(1+PARAMETRES!BH$14)</f>
        <v>2.2374035224312974</v>
      </c>
      <c r="BH265" s="144">
        <f>BG265*(1+PARAMETRES!BI$14)</f>
        <v>2.2578593082869709</v>
      </c>
      <c r="BI265" s="144">
        <f>BH265*(1+PARAMETRES!BJ$14)</f>
        <v>2.2785962063383072</v>
      </c>
      <c r="BJ265" s="144">
        <f>BI265*(1+PARAMETRES!BK$14)</f>
        <v>2.2991577877280971</v>
      </c>
      <c r="BK265" s="144">
        <f>BJ265*(1+PARAMETRES!BL$14)</f>
        <v>2.3195377550577745</v>
      </c>
      <c r="BL265" s="145">
        <f>BK265*(1+PARAMETRES!BM$14)</f>
        <v>2.3390425369952363</v>
      </c>
      <c r="BM265" s="140"/>
      <c r="BN265" s="140"/>
      <c r="BO265" s="140"/>
      <c r="BP265" s="140"/>
      <c r="BQ265" s="140"/>
    </row>
    <row r="266" spans="3:69" ht="16.5" thickBot="1" x14ac:dyDescent="0.3">
      <c r="C266" s="132" t="s">
        <v>153</v>
      </c>
      <c r="D266" s="84">
        <f>1.1*Transf2010</f>
        <v>1.1515610325098991</v>
      </c>
      <c r="E266" s="144">
        <f>D266*(1+PARAMETRES!F$14)</f>
        <v>1.1710032491291551</v>
      </c>
      <c r="F266" s="144">
        <f>E266*(1+PARAMETRES!G$14)</f>
        <v>1.1691277292144737</v>
      </c>
      <c r="G266" s="144">
        <f>F266*(1+PARAMETRES!H$14)</f>
        <v>1.170063634902214</v>
      </c>
      <c r="H266" s="144">
        <f>G266*(1+PARAMETRES!I$14)</f>
        <v>1.1750536739891142</v>
      </c>
      <c r="I266" s="144">
        <f>H266*(1+PARAMETRES!J$14)</f>
        <v>1.1829150719486536</v>
      </c>
      <c r="J266" s="144">
        <f>I266*(1+PARAMETRES!K$14)</f>
        <v>1.1926383417378053</v>
      </c>
      <c r="K266" s="144">
        <f>J266*(1+PARAMETRES!L$14)</f>
        <v>1.2168270927805371</v>
      </c>
      <c r="L266" s="144">
        <f>K266*(1+PARAMETRES!M$14)</f>
        <v>1.2354945494189176</v>
      </c>
      <c r="M266" s="144">
        <f>L266*(1+PARAMETRES!N$14)</f>
        <v>1.2554169759519549</v>
      </c>
      <c r="N266" s="144">
        <f>M266*(1+PARAMETRES!O$14)</f>
        <v>1.1552251083303535</v>
      </c>
      <c r="O266" s="144">
        <f>N266*(1+PARAMETRES!P$14)</f>
        <v>1.2317752035788394</v>
      </c>
      <c r="P266" s="144">
        <f>O266*(1+PARAMETRES!Q$14)</f>
        <v>1.2609180107018003</v>
      </c>
      <c r="Q266" s="144">
        <f>P266*(1+PARAMETRES!R$14)</f>
        <v>1.2758496476531813</v>
      </c>
      <c r="R266" s="144">
        <f>Q266*(1+PARAMETRES!S$14)</f>
        <v>1.2933449846031473</v>
      </c>
      <c r="S266" s="144">
        <f>R266*(1+PARAMETRES!T$14)</f>
        <v>1.3128142120655029</v>
      </c>
      <c r="T266" s="144">
        <f>S266*(1+PARAMETRES!U$14)</f>
        <v>1.3327535406921027</v>
      </c>
      <c r="U266" s="144">
        <f>T266*(1+PARAMETRES!V$14)</f>
        <v>1.354491066514778</v>
      </c>
      <c r="V266" s="144">
        <f>U266*(1+PARAMETRES!W$14)</f>
        <v>1.3610527580013601</v>
      </c>
      <c r="W266" s="144">
        <f>V266*(1+PARAMETRES!X$14)</f>
        <v>1.3676524428394494</v>
      </c>
      <c r="X266" s="144">
        <f>W266*(1+PARAMETRES!Y$14)</f>
        <v>1.3749656120620939</v>
      </c>
      <c r="Y266" s="144">
        <f>X266*(1+PARAMETRES!Z$14)</f>
        <v>1.3828632593750472</v>
      </c>
      <c r="Z266" s="144">
        <f>Y266*(1+PARAMETRES!AA$14)</f>
        <v>1.3905268049572412</v>
      </c>
      <c r="AA266" s="144">
        <f>Z266*(1+PARAMETRES!AB$14)</f>
        <v>1.4040653378501593</v>
      </c>
      <c r="AB266" s="144">
        <f>AA266*(1+PARAMETRES!AC$14)</f>
        <v>1.4183011697070058</v>
      </c>
      <c r="AC266" s="144">
        <f>AB266*(1+PARAMETRES!AD$14)</f>
        <v>1.4334000724023039</v>
      </c>
      <c r="AD266" s="144">
        <f>AC266*(1+PARAMETRES!AE$14)</f>
        <v>1.4481040374167684</v>
      </c>
      <c r="AE266" s="144">
        <f>AD266*(1+PARAMETRES!AF$14)</f>
        <v>1.4624034273370998</v>
      </c>
      <c r="AF266" s="144">
        <f>AE266*(1+PARAMETRES!AG$14)</f>
        <v>1.4770162389419719</v>
      </c>
      <c r="AG266" s="144">
        <f>AF266*(1+PARAMETRES!AH$14)</f>
        <v>1.4913586987220964</v>
      </c>
      <c r="AH266" s="144">
        <f>AG266*(1+PARAMETRES!AI$14)</f>
        <v>1.5046704149853338</v>
      </c>
      <c r="AI266" s="144">
        <f>AH266*(1+PARAMETRES!AJ$14)</f>
        <v>1.5175129798338183</v>
      </c>
      <c r="AJ266" s="144">
        <f>AI266*(1+PARAMETRES!AK$14)</f>
        <v>1.5301663002789625</v>
      </c>
      <c r="AK266" s="144">
        <f>AJ266*(1+PARAMETRES!AL$14)</f>
        <v>1.5429188718837505</v>
      </c>
      <c r="AL266" s="144">
        <f>AK266*(1+PARAMETRES!AM$14)</f>
        <v>1.5560683704579144</v>
      </c>
      <c r="AM266" s="144">
        <f>AL266*(1+PARAMETRES!AN$14)</f>
        <v>1.5691453011435572</v>
      </c>
      <c r="AN266" s="144">
        <f>AM266*(1+PARAMETRES!AO$14)</f>
        <v>1.5811967819743555</v>
      </c>
      <c r="AO266" s="144">
        <f>AN266*(1+PARAMETRES!AP$14)</f>
        <v>1.5936151149212099</v>
      </c>
      <c r="AP266" s="144">
        <f>AO266*(1+PARAMETRES!AQ$14)</f>
        <v>1.606566375236461</v>
      </c>
      <c r="AQ266" s="144">
        <f>AP266*(1+PARAMETRES!AR$14)</f>
        <v>1.6203831583007151</v>
      </c>
      <c r="AR266" s="144">
        <f>AQ266*(1+PARAMETRES!AS$14)</f>
        <v>1.63379201879349</v>
      </c>
      <c r="AS266" s="144">
        <f>AR266*(1+PARAMETRES!AT$14)</f>
        <v>1.6476007792729601</v>
      </c>
      <c r="AT266" s="144">
        <f>AS266*(1+PARAMETRES!AU$14)</f>
        <v>1.662314806081119</v>
      </c>
      <c r="AU266" s="144">
        <f>AT266*(1+PARAMETRES!AV$14)</f>
        <v>1.6776223494338789</v>
      </c>
      <c r="AV266" s="144">
        <f>AU266*(1+PARAMETRES!AW$14)</f>
        <v>1.69388624873439</v>
      </c>
      <c r="AW266" s="144">
        <f>AV266*(1+PARAMETRES!AX$14)</f>
        <v>1.7109516629856187</v>
      </c>
      <c r="AX266" s="144">
        <f>AW266*(1+PARAMETRES!AY$14)</f>
        <v>1.7276259250648198</v>
      </c>
      <c r="AY266" s="144">
        <f>AX266*(1+PARAMETRES!AZ$14)</f>
        <v>1.7450863816946138</v>
      </c>
      <c r="AZ266" s="144">
        <f>AY266*(1+PARAMETRES!BA$14)</f>
        <v>1.7629817323365577</v>
      </c>
      <c r="BA266" s="144">
        <f>AZ266*(1+PARAMETRES!BB$14)</f>
        <v>1.7814724908293733</v>
      </c>
      <c r="BB266" s="144">
        <f>BA266*(1+PARAMETRES!BC$14)</f>
        <v>1.8000121468689083</v>
      </c>
      <c r="BC266" s="144">
        <f>BB266*(1+PARAMETRES!BD$14)</f>
        <v>1.8183908564531335</v>
      </c>
      <c r="BD266" s="144">
        <f>BC266*(1+PARAMETRES!BE$14)</f>
        <v>1.8371202006269352</v>
      </c>
      <c r="BE266" s="144">
        <f>BD266*(1+PARAMETRES!BF$14)</f>
        <v>1.8561834156675034</v>
      </c>
      <c r="BF266" s="144">
        <f>BE266*(1+PARAMETRES!BG$14)</f>
        <v>1.8750073402349619</v>
      </c>
      <c r="BG266" s="144">
        <f>BF266*(1+PARAMETRES!BH$14)</f>
        <v>1.8931875959034041</v>
      </c>
      <c r="BH266" s="144">
        <f>BG266*(1+PARAMETRES!BI$14)</f>
        <v>1.9104963377812818</v>
      </c>
      <c r="BI266" s="144">
        <f>BH266*(1+PARAMETRES!BJ$14)</f>
        <v>1.9280429438247202</v>
      </c>
      <c r="BJ266" s="144">
        <f>BI266*(1+PARAMETRES!BK$14)</f>
        <v>1.9454412050006964</v>
      </c>
      <c r="BK266" s="144">
        <f>BJ266*(1+PARAMETRES!BL$14)</f>
        <v>1.9626857927411925</v>
      </c>
      <c r="BL266" s="145">
        <f>BK266*(1+PARAMETRES!BM$14)</f>
        <v>1.9791898389959681</v>
      </c>
      <c r="BM266" s="140"/>
      <c r="BN266" s="140"/>
      <c r="BO266" s="140"/>
      <c r="BP266" s="140"/>
      <c r="BQ266" s="140"/>
    </row>
    <row r="267" spans="3:69" s="41" customFormat="1" ht="24.95" customHeight="1" thickBot="1" x14ac:dyDescent="0.3">
      <c r="C267" s="569" t="s">
        <v>51</v>
      </c>
      <c r="D267" s="570"/>
      <c r="E267" s="570"/>
      <c r="F267" s="570"/>
      <c r="G267" s="570"/>
      <c r="H267" s="571"/>
      <c r="I267" s="78"/>
      <c r="J267" s="79"/>
      <c r="K267" s="75"/>
      <c r="L267" s="75"/>
      <c r="M267" s="75"/>
      <c r="N267" s="75"/>
      <c r="O267" s="75"/>
      <c r="P267" s="75"/>
      <c r="Q267" s="75"/>
      <c r="R267" s="75"/>
      <c r="S267" s="75"/>
      <c r="T267" s="75"/>
      <c r="U267" s="75"/>
      <c r="V267" s="75"/>
      <c r="W267" s="75"/>
      <c r="X267" s="75"/>
      <c r="Y267" s="75"/>
      <c r="Z267" s="75"/>
      <c r="AA267" s="75"/>
      <c r="AB267" s="75"/>
      <c r="AC267" s="75"/>
      <c r="AD267" s="75"/>
      <c r="AE267" s="75"/>
      <c r="AF267" s="75"/>
      <c r="AG267" s="75"/>
      <c r="AH267" s="75"/>
      <c r="AI267" s="75"/>
      <c r="AJ267" s="75"/>
      <c r="AK267" s="75"/>
      <c r="AL267" s="75"/>
      <c r="AM267" s="75"/>
      <c r="AN267" s="75"/>
      <c r="AO267" s="75"/>
      <c r="AP267" s="75"/>
      <c r="AQ267" s="75"/>
      <c r="AR267" s="75"/>
      <c r="AS267" s="75"/>
      <c r="AT267" s="75"/>
      <c r="AU267" s="75"/>
      <c r="AV267" s="75"/>
      <c r="AW267" s="75"/>
      <c r="AX267" s="75"/>
      <c r="AY267" s="75"/>
      <c r="AZ267" s="75"/>
      <c r="BA267" s="75"/>
      <c r="BB267" s="75"/>
      <c r="BC267" s="75"/>
      <c r="BD267" s="75"/>
      <c r="BE267" s="75"/>
      <c r="BF267" s="75"/>
      <c r="BG267" s="75"/>
      <c r="BH267" s="75"/>
      <c r="BI267" s="75"/>
      <c r="BJ267" s="75"/>
      <c r="BK267" s="75"/>
      <c r="BL267" s="162"/>
      <c r="BM267" s="140"/>
      <c r="BN267" s="140"/>
      <c r="BO267" s="140"/>
      <c r="BP267" s="140"/>
      <c r="BQ267" s="140"/>
    </row>
    <row r="268" spans="3:69" ht="16.5" thickBot="1" x14ac:dyDescent="0.3">
      <c r="C268" s="72"/>
      <c r="D268" s="73">
        <v>2010</v>
      </c>
      <c r="E268" s="74">
        <v>2011</v>
      </c>
      <c r="F268" s="6">
        <v>2012</v>
      </c>
      <c r="G268" s="6">
        <v>2013</v>
      </c>
      <c r="H268" s="6">
        <v>2014</v>
      </c>
      <c r="I268" s="6">
        <v>2015</v>
      </c>
      <c r="J268" s="6">
        <v>2016</v>
      </c>
      <c r="K268" s="6">
        <v>2017</v>
      </c>
      <c r="L268" s="6">
        <v>2018</v>
      </c>
      <c r="M268" s="6">
        <v>2019</v>
      </c>
      <c r="N268" s="6">
        <v>2020</v>
      </c>
      <c r="O268" s="6">
        <v>2021</v>
      </c>
      <c r="P268" s="6">
        <v>2022</v>
      </c>
      <c r="Q268" s="6">
        <v>2023</v>
      </c>
      <c r="R268" s="6">
        <v>2024</v>
      </c>
      <c r="S268" s="6">
        <v>2025</v>
      </c>
      <c r="T268" s="6">
        <v>2026</v>
      </c>
      <c r="U268" s="6">
        <v>2027</v>
      </c>
      <c r="V268" s="6">
        <v>2028</v>
      </c>
      <c r="W268" s="6">
        <v>2029</v>
      </c>
      <c r="X268" s="6">
        <v>2030</v>
      </c>
      <c r="Y268" s="6">
        <v>2031</v>
      </c>
      <c r="Z268" s="6">
        <v>2032</v>
      </c>
      <c r="AA268" s="6">
        <v>2033</v>
      </c>
      <c r="AB268" s="6">
        <v>2034</v>
      </c>
      <c r="AC268" s="6">
        <v>2035</v>
      </c>
      <c r="AD268" s="6">
        <v>2036</v>
      </c>
      <c r="AE268" s="6">
        <v>2037</v>
      </c>
      <c r="AF268" s="6">
        <v>2038</v>
      </c>
      <c r="AG268" s="6">
        <v>2039</v>
      </c>
      <c r="AH268" s="6">
        <v>2040</v>
      </c>
      <c r="AI268" s="6">
        <v>2041</v>
      </c>
      <c r="AJ268" s="6">
        <v>2042</v>
      </c>
      <c r="AK268" s="6">
        <v>2043</v>
      </c>
      <c r="AL268" s="6">
        <v>2044</v>
      </c>
      <c r="AM268" s="6">
        <v>2045</v>
      </c>
      <c r="AN268" s="6">
        <v>2046</v>
      </c>
      <c r="AO268" s="6">
        <v>2047</v>
      </c>
      <c r="AP268" s="6">
        <v>2048</v>
      </c>
      <c r="AQ268" s="6">
        <v>2049</v>
      </c>
      <c r="AR268" s="6">
        <v>2050</v>
      </c>
      <c r="AS268" s="6">
        <v>2051</v>
      </c>
      <c r="AT268" s="6">
        <v>2052</v>
      </c>
      <c r="AU268" s="6">
        <v>2053</v>
      </c>
      <c r="AV268" s="6">
        <v>2054</v>
      </c>
      <c r="AW268" s="6">
        <v>2055</v>
      </c>
      <c r="AX268" s="6">
        <v>2056</v>
      </c>
      <c r="AY268" s="6">
        <v>2057</v>
      </c>
      <c r="AZ268" s="6">
        <v>2058</v>
      </c>
      <c r="BA268" s="6">
        <v>2059</v>
      </c>
      <c r="BB268" s="6">
        <v>2060</v>
      </c>
      <c r="BC268" s="6">
        <v>2061</v>
      </c>
      <c r="BD268" s="6">
        <v>2062</v>
      </c>
      <c r="BE268" s="6">
        <v>2063</v>
      </c>
      <c r="BF268" s="6">
        <v>2064</v>
      </c>
      <c r="BG268" s="6">
        <v>2065</v>
      </c>
      <c r="BH268" s="6">
        <v>2066</v>
      </c>
      <c r="BI268" s="6">
        <v>2067</v>
      </c>
      <c r="BJ268" s="6">
        <v>2068</v>
      </c>
      <c r="BK268" s="6">
        <v>2069</v>
      </c>
      <c r="BL268" s="7">
        <v>2070</v>
      </c>
      <c r="BM268" s="126"/>
      <c r="BN268" s="126"/>
      <c r="BO268" s="126"/>
      <c r="BP268" s="126"/>
      <c r="BQ268" s="126"/>
    </row>
    <row r="269" spans="3:69" x14ac:dyDescent="0.25">
      <c r="C269" s="129" t="s">
        <v>148</v>
      </c>
      <c r="D269" s="76">
        <f>11.7*Transf2010</f>
        <v>12.248421891241652</v>
      </c>
      <c r="E269" s="144">
        <f>D269*(1+PARAMETRES!F$14)</f>
        <v>12.455216377101012</v>
      </c>
      <c r="F269" s="144">
        <f>E269*(1+PARAMETRES!G$14)</f>
        <v>12.435267665281218</v>
      </c>
      <c r="G269" s="144">
        <f>F269*(1+PARAMETRES!H$14)</f>
        <v>12.445222298505366</v>
      </c>
      <c r="H269" s="144">
        <f>G269*(1+PARAMETRES!I$14)</f>
        <v>12.498298168793305</v>
      </c>
      <c r="I269" s="144">
        <f>H269*(1+PARAMETRES!J$14)</f>
        <v>12.581914856181134</v>
      </c>
      <c r="J269" s="144">
        <f>I269*(1+PARAMETRES!K$14)</f>
        <v>12.685335089393019</v>
      </c>
      <c r="K269" s="144">
        <f>J269*(1+PARAMETRES!L$14)</f>
        <v>12.942615441392986</v>
      </c>
      <c r="L269" s="144">
        <f>K269*(1+PARAMETRES!M$14)</f>
        <v>13.141169298364851</v>
      </c>
      <c r="M269" s="144">
        <f>L269*(1+PARAMETRES!N$14)</f>
        <v>13.353071471488976</v>
      </c>
      <c r="N269" s="144">
        <f>M269*(1+PARAMETRES!O$14)</f>
        <v>12.287394334059217</v>
      </c>
      <c r="O269" s="144">
        <f>N269*(1+PARAMETRES!P$14)</f>
        <v>13.101608983520386</v>
      </c>
      <c r="P269" s="144">
        <f>O269*(1+PARAMETRES!Q$14)</f>
        <v>13.411582477464606</v>
      </c>
      <c r="Q269" s="144">
        <f>P269*(1+PARAMETRES!R$14)</f>
        <v>13.570400797765659</v>
      </c>
      <c r="R269" s="144">
        <f>Q269*(1+PARAMETRES!S$14)</f>
        <v>13.756487563506207</v>
      </c>
      <c r="S269" s="144">
        <f>R269*(1+PARAMETRES!T$14)</f>
        <v>13.9635693465149</v>
      </c>
      <c r="T269" s="144">
        <f>S269*(1+PARAMETRES!U$14)</f>
        <v>14.175651296452372</v>
      </c>
      <c r="U269" s="144">
        <f>T269*(1+PARAMETRES!V$14)</f>
        <v>14.40685952565719</v>
      </c>
      <c r="V269" s="144">
        <f>U269*(1+PARAMETRES!W$14)</f>
        <v>14.476652062378109</v>
      </c>
      <c r="W269" s="144">
        <f>V269*(1+PARAMETRES!X$14)</f>
        <v>14.546848710201424</v>
      </c>
      <c r="X269" s="144">
        <f>W269*(1+PARAMETRES!Y$14)</f>
        <v>14.624634237387733</v>
      </c>
      <c r="Y269" s="144">
        <f>X269*(1+PARAMETRES!Z$14)</f>
        <v>14.708636486080055</v>
      </c>
      <c r="Z269" s="144">
        <f>Y269*(1+PARAMETRES!AA$14)</f>
        <v>14.790148743636118</v>
      </c>
      <c r="AA269" s="144">
        <f>Z269*(1+PARAMETRES!AB$14)</f>
        <v>14.934149502588063</v>
      </c>
      <c r="AB269" s="144">
        <f>AA269*(1+PARAMETRES!AC$14)</f>
        <v>15.085566986883611</v>
      </c>
      <c r="AC269" s="144">
        <f>AB269*(1+PARAMETRES!AD$14)</f>
        <v>15.246164406460872</v>
      </c>
      <c r="AD269" s="144">
        <f>AC269*(1+PARAMETRES!AE$14)</f>
        <v>15.402561125251085</v>
      </c>
      <c r="AE269" s="144">
        <f>AD269*(1+PARAMETRES!AF$14)</f>
        <v>15.554654636221882</v>
      </c>
      <c r="AF269" s="144">
        <f>AE269*(1+PARAMETRES!AG$14)</f>
        <v>15.710081814200974</v>
      </c>
      <c r="AG269" s="144">
        <f>AF269*(1+PARAMETRES!AH$14)</f>
        <v>15.862633431862299</v>
      </c>
      <c r="AH269" s="144">
        <f>AG269*(1+PARAMETRES!AI$14)</f>
        <v>16.004221686662188</v>
      </c>
      <c r="AI269" s="144">
        <f>AH269*(1+PARAMETRES!AJ$14)</f>
        <v>16.140819876414248</v>
      </c>
      <c r="AJ269" s="144">
        <f>AI269*(1+PARAMETRES!AK$14)</f>
        <v>16.275405193876239</v>
      </c>
      <c r="AK269" s="144">
        <f>AJ269*(1+PARAMETRES!AL$14)</f>
        <v>16.411046182763528</v>
      </c>
      <c r="AL269" s="144">
        <f>AK269*(1+PARAMETRES!AM$14)</f>
        <v>16.55090903123418</v>
      </c>
      <c r="AM269" s="144">
        <f>AL269*(1+PARAMETRES!AN$14)</f>
        <v>16.6900000212542</v>
      </c>
      <c r="AN269" s="144">
        <f>AM269*(1+PARAMETRES!AO$14)</f>
        <v>16.818183953727235</v>
      </c>
      <c r="AO269" s="144">
        <f>AN269*(1+PARAMETRES!AP$14)</f>
        <v>16.950269858707411</v>
      </c>
      <c r="AP269" s="144">
        <f>AO269*(1+PARAMETRES!AQ$14)</f>
        <v>17.088024172969629</v>
      </c>
      <c r="AQ269" s="144">
        <f>AP269*(1+PARAMETRES!AR$14)</f>
        <v>17.234984501925787</v>
      </c>
      <c r="AR269" s="144">
        <f>AQ269*(1+PARAMETRES!AS$14)</f>
        <v>17.377606018076211</v>
      </c>
      <c r="AS269" s="144">
        <f>AR269*(1+PARAMETRES!AT$14)</f>
        <v>17.524481015903302</v>
      </c>
      <c r="AT269" s="144">
        <f>AS269*(1+PARAMETRES!AU$14)</f>
        <v>17.680984755590085</v>
      </c>
      <c r="AU269" s="144">
        <f>AT269*(1+PARAMETRES!AV$14)</f>
        <v>17.843801353069438</v>
      </c>
      <c r="AV269" s="144">
        <f>AU269*(1+PARAMETRES!AW$14)</f>
        <v>18.016790100174873</v>
      </c>
      <c r="AW269" s="144">
        <f>AV269*(1+PARAMETRES!AX$14)</f>
        <v>18.198304051756125</v>
      </c>
      <c r="AX269" s="144">
        <f>AW269*(1+PARAMETRES!AY$14)</f>
        <v>18.375657566598537</v>
      </c>
      <c r="AY269" s="144">
        <f>AX269*(1+PARAMETRES!AZ$14)</f>
        <v>18.561373332569982</v>
      </c>
      <c r="AZ269" s="144">
        <f>AY269*(1+PARAMETRES!BA$14)</f>
        <v>18.75171478939793</v>
      </c>
      <c r="BA269" s="144">
        <f>AZ269*(1+PARAMETRES!BB$14)</f>
        <v>18.948389220639697</v>
      </c>
      <c r="BB269" s="144">
        <f>BA269*(1+PARAMETRES!BC$14)</f>
        <v>19.145583743969297</v>
      </c>
      <c r="BC269" s="144">
        <f>BB269*(1+PARAMETRES!BD$14)</f>
        <v>19.341066382274235</v>
      </c>
      <c r="BD269" s="144">
        <f>BC269*(1+PARAMETRES!BE$14)</f>
        <v>19.540278497577397</v>
      </c>
      <c r="BE269" s="144">
        <f>BD269*(1+PARAMETRES!BF$14)</f>
        <v>19.743041784827078</v>
      </c>
      <c r="BF269" s="144">
        <f>BE269*(1+PARAMETRES!BG$14)</f>
        <v>19.943259891590046</v>
      </c>
      <c r="BG269" s="144">
        <f>BF269*(1+PARAMETRES!BH$14)</f>
        <v>20.136631701881658</v>
      </c>
      <c r="BH269" s="144">
        <f>BG269*(1+PARAMETRES!BI$14)</f>
        <v>20.32073377458272</v>
      </c>
      <c r="BI269" s="144">
        <f>BH269*(1+PARAMETRES!BJ$14)</f>
        <v>20.507365857044746</v>
      </c>
      <c r="BJ269" s="144">
        <f>BI269*(1+PARAMETRES!BK$14)</f>
        <v>20.692420089552858</v>
      </c>
      <c r="BK269" s="144">
        <f>BJ269*(1+PARAMETRES!BL$14)</f>
        <v>20.875839795519951</v>
      </c>
      <c r="BL269" s="145">
        <f>BK269*(1+PARAMETRES!BM$14)</f>
        <v>21.05138283295711</v>
      </c>
      <c r="BM269" s="140"/>
      <c r="BN269" s="140"/>
      <c r="BO269" s="140"/>
      <c r="BP269" s="140"/>
      <c r="BQ269" s="140"/>
    </row>
    <row r="270" spans="3:69" x14ac:dyDescent="0.25">
      <c r="C270" s="129" t="s">
        <v>149</v>
      </c>
      <c r="D270" s="76">
        <f>7.7*Transf2010</f>
        <v>8.0609272275692927</v>
      </c>
      <c r="E270" s="144">
        <f>D270*(1+PARAMETRES!F$14)</f>
        <v>8.1970227439040855</v>
      </c>
      <c r="F270" s="144">
        <f>E270*(1+PARAMETRES!G$14)</f>
        <v>8.1838941045013147</v>
      </c>
      <c r="G270" s="144">
        <f>F270*(1+PARAMETRES!H$14)</f>
        <v>8.1904454443154968</v>
      </c>
      <c r="H270" s="144">
        <f>G270*(1+PARAMETRES!I$14)</f>
        <v>8.2253757179237983</v>
      </c>
      <c r="I270" s="144">
        <f>H270*(1+PARAMETRES!J$14)</f>
        <v>8.2804055036405746</v>
      </c>
      <c r="J270" s="144">
        <f>I270*(1+PARAMETRES!K$14)</f>
        <v>8.3484683921646354</v>
      </c>
      <c r="K270" s="144">
        <f>J270*(1+PARAMETRES!L$14)</f>
        <v>8.5177896494637597</v>
      </c>
      <c r="L270" s="144">
        <f>K270*(1+PARAMETRES!M$14)</f>
        <v>8.6484618459324238</v>
      </c>
      <c r="M270" s="144">
        <f>L270*(1+PARAMETRES!N$14)</f>
        <v>8.7879188316636849</v>
      </c>
      <c r="N270" s="144">
        <f>M270*(1+PARAMETRES!O$14)</f>
        <v>8.0865757583124758</v>
      </c>
      <c r="O270" s="144">
        <f>N270*(1+PARAMETRES!P$14)</f>
        <v>8.6224264250518772</v>
      </c>
      <c r="P270" s="144">
        <f>O270*(1+PARAMETRES!Q$14)</f>
        <v>8.8264260749126038</v>
      </c>
      <c r="Q270" s="144">
        <f>P270*(1+PARAMETRES!R$14)</f>
        <v>8.9309475335722706</v>
      </c>
      <c r="R270" s="144">
        <f>Q270*(1+PARAMETRES!S$14)</f>
        <v>9.0534148922220332</v>
      </c>
      <c r="S270" s="144">
        <f>R270*(1+PARAMETRES!T$14)</f>
        <v>9.1896994844585222</v>
      </c>
      <c r="T270" s="144">
        <f>S270*(1+PARAMETRES!U$14)</f>
        <v>9.3292747848447224</v>
      </c>
      <c r="U270" s="144">
        <f>T270*(1+PARAMETRES!V$14)</f>
        <v>9.4814374656034488</v>
      </c>
      <c r="V270" s="144">
        <f>U270*(1+PARAMETRES!W$14)</f>
        <v>9.5273693060095237</v>
      </c>
      <c r="W270" s="144">
        <f>V270*(1+PARAMETRES!X$14)</f>
        <v>9.5735670998761506</v>
      </c>
      <c r="X270" s="144">
        <f>W270*(1+PARAMETRES!Y$14)</f>
        <v>9.6247592844346617</v>
      </c>
      <c r="Y270" s="144">
        <f>X270*(1+PARAMETRES!Z$14)</f>
        <v>9.6800428156253346</v>
      </c>
      <c r="Z270" s="144">
        <f>Y270*(1+PARAMETRES!AA$14)</f>
        <v>9.7336876347006935</v>
      </c>
      <c r="AA270" s="144">
        <f>Z270*(1+PARAMETRES!AB$14)</f>
        <v>9.8284573649511202</v>
      </c>
      <c r="AB270" s="144">
        <f>AA270*(1+PARAMETRES!AC$14)</f>
        <v>9.9281081879490447</v>
      </c>
      <c r="AC270" s="144">
        <f>AB270*(1+PARAMETRES!AD$14)</f>
        <v>10.033800506816132</v>
      </c>
      <c r="AD270" s="144">
        <f>AC270*(1+PARAMETRES!AE$14)</f>
        <v>10.136728261917382</v>
      </c>
      <c r="AE270" s="144">
        <f>AD270*(1+PARAMETRES!AF$14)</f>
        <v>10.236823991359701</v>
      </c>
      <c r="AF270" s="144">
        <f>AE270*(1+PARAMETRES!AG$14)</f>
        <v>10.339113672593806</v>
      </c>
      <c r="AG270" s="144">
        <f>AF270*(1+PARAMETRES!AH$14)</f>
        <v>10.439510891054677</v>
      </c>
      <c r="AH270" s="144">
        <f>AG270*(1+PARAMETRES!AI$14)</f>
        <v>10.53269290489734</v>
      </c>
      <c r="AI270" s="144">
        <f>AH270*(1+PARAMETRES!AJ$14)</f>
        <v>10.62259085883673</v>
      </c>
      <c r="AJ270" s="144">
        <f>AI270*(1+PARAMETRES!AK$14)</f>
        <v>10.71116410195274</v>
      </c>
      <c r="AK270" s="144">
        <f>AJ270*(1+PARAMETRES!AL$14)</f>
        <v>10.800432103186255</v>
      </c>
      <c r="AL270" s="144">
        <f>AK270*(1+PARAMETRES!AM$14)</f>
        <v>10.892478593205402</v>
      </c>
      <c r="AM270" s="144">
        <f>AL270*(1+PARAMETRES!AN$14)</f>
        <v>10.984017108004901</v>
      </c>
      <c r="AN270" s="144">
        <f>AM270*(1+PARAMETRES!AO$14)</f>
        <v>11.068377473820489</v>
      </c>
      <c r="AO270" s="144">
        <f>AN270*(1+PARAMETRES!AP$14)</f>
        <v>11.155305804448469</v>
      </c>
      <c r="AP270" s="144">
        <f>AO270*(1+PARAMETRES!AQ$14)</f>
        <v>11.245964626655226</v>
      </c>
      <c r="AQ270" s="144">
        <f>AP270*(1+PARAMETRES!AR$14)</f>
        <v>11.342682108105006</v>
      </c>
      <c r="AR270" s="144">
        <f>AQ270*(1+PARAMETRES!AS$14)</f>
        <v>11.436544131554429</v>
      </c>
      <c r="AS270" s="144">
        <f>AR270*(1+PARAMETRES!AT$14)</f>
        <v>11.533205454910721</v>
      </c>
      <c r="AT270" s="144">
        <f>AS270*(1+PARAMETRES!AU$14)</f>
        <v>11.636203642567834</v>
      </c>
      <c r="AU270" s="144">
        <f>AT270*(1+PARAMETRES!AV$14)</f>
        <v>11.743356446037152</v>
      </c>
      <c r="AV270" s="144">
        <f>AU270*(1+PARAMETRES!AW$14)</f>
        <v>11.857203741140729</v>
      </c>
      <c r="AW270" s="144">
        <f>AV270*(1+PARAMETRES!AX$14)</f>
        <v>11.97666164089933</v>
      </c>
      <c r="AX270" s="144">
        <f>AW270*(1+PARAMETRES!AY$14)</f>
        <v>12.093381475453738</v>
      </c>
      <c r="AY270" s="144">
        <f>AX270*(1+PARAMETRES!AZ$14)</f>
        <v>12.215604671862295</v>
      </c>
      <c r="AZ270" s="144">
        <f>AY270*(1+PARAMETRES!BA$14)</f>
        <v>12.340872126355903</v>
      </c>
      <c r="BA270" s="144">
        <f>AZ270*(1+PARAMETRES!BB$14)</f>
        <v>12.470307435805612</v>
      </c>
      <c r="BB270" s="144">
        <f>BA270*(1+PARAMETRES!BC$14)</f>
        <v>12.600085028082358</v>
      </c>
      <c r="BC270" s="144">
        <f>BB270*(1+PARAMETRES!BD$14)</f>
        <v>12.728735995171933</v>
      </c>
      <c r="BD270" s="144">
        <f>BC270*(1+PARAMETRES!BE$14)</f>
        <v>12.859841404388543</v>
      </c>
      <c r="BE270" s="144">
        <f>BD270*(1+PARAMETRES!BF$14)</f>
        <v>12.99328390967252</v>
      </c>
      <c r="BF270" s="144">
        <f>BE270*(1+PARAMETRES!BG$14)</f>
        <v>13.125051381644729</v>
      </c>
      <c r="BG270" s="144">
        <f>BF270*(1+PARAMETRES!BH$14)</f>
        <v>13.252313171323825</v>
      </c>
      <c r="BH270" s="144">
        <f>BG270*(1+PARAMETRES!BI$14)</f>
        <v>13.373474364468969</v>
      </c>
      <c r="BI270" s="144">
        <f>BH270*(1+PARAMETRES!BJ$14)</f>
        <v>13.496300606773037</v>
      </c>
      <c r="BJ270" s="144">
        <f>BI270*(1+PARAMETRES!BK$14)</f>
        <v>13.61808843500487</v>
      </c>
      <c r="BK270" s="144">
        <f>BJ270*(1+PARAMETRES!BL$14)</f>
        <v>13.738800549188342</v>
      </c>
      <c r="BL270" s="145">
        <f>BK270*(1+PARAMETRES!BM$14)</f>
        <v>13.854328872971772</v>
      </c>
      <c r="BM270" s="140"/>
      <c r="BN270" s="140"/>
      <c r="BO270" s="140"/>
      <c r="BP270" s="140"/>
      <c r="BQ270" s="140"/>
    </row>
    <row r="271" spans="3:69" x14ac:dyDescent="0.25">
      <c r="C271" s="129" t="s">
        <v>150</v>
      </c>
      <c r="D271" s="76">
        <f>4.4*Transf2010</f>
        <v>4.6062441300395962</v>
      </c>
      <c r="E271" s="144">
        <f>D271*(1+PARAMETRES!F$14)</f>
        <v>4.6840129965166204</v>
      </c>
      <c r="F271" s="144">
        <f>E271*(1+PARAMETRES!G$14)</f>
        <v>4.6765109168578949</v>
      </c>
      <c r="G271" s="144">
        <f>F271*(1+PARAMETRES!H$14)</f>
        <v>4.680254539608856</v>
      </c>
      <c r="H271" s="144">
        <f>G271*(1+PARAMETRES!I$14)</f>
        <v>4.7002146959564568</v>
      </c>
      <c r="I271" s="144">
        <f>H271*(1+PARAMETRES!J$14)</f>
        <v>4.7316602877946146</v>
      </c>
      <c r="J271" s="144">
        <f>I271*(1+PARAMETRES!K$14)</f>
        <v>4.770553366951221</v>
      </c>
      <c r="K271" s="144">
        <f>J271*(1+PARAMETRES!L$14)</f>
        <v>4.8673083711221485</v>
      </c>
      <c r="L271" s="144">
        <f>K271*(1+PARAMETRES!M$14)</f>
        <v>4.9419781976756703</v>
      </c>
      <c r="M271" s="144">
        <f>L271*(1+PARAMETRES!N$14)</f>
        <v>5.0216679038078196</v>
      </c>
      <c r="N271" s="144">
        <f>M271*(1+PARAMETRES!O$14)</f>
        <v>4.6209004333214141</v>
      </c>
      <c r="O271" s="144">
        <f>N271*(1+PARAMETRES!P$14)</f>
        <v>4.9271008143153576</v>
      </c>
      <c r="P271" s="144">
        <f>O271*(1+PARAMETRES!Q$14)</f>
        <v>5.0436720428072013</v>
      </c>
      <c r="Q271" s="144">
        <f>P271*(1+PARAMETRES!R$14)</f>
        <v>5.1033985906127253</v>
      </c>
      <c r="R271" s="144">
        <f>Q271*(1+PARAMETRES!S$14)</f>
        <v>5.1733799384125891</v>
      </c>
      <c r="S271" s="144">
        <f>R271*(1+PARAMETRES!T$14)</f>
        <v>5.2512568482620114</v>
      </c>
      <c r="T271" s="144">
        <f>S271*(1+PARAMETRES!U$14)</f>
        <v>5.3310141627684109</v>
      </c>
      <c r="U271" s="144">
        <f>T271*(1+PARAMETRES!V$14)</f>
        <v>5.4179642660591121</v>
      </c>
      <c r="V271" s="144">
        <f>U271*(1+PARAMETRES!W$14)</f>
        <v>5.4442110320054402</v>
      </c>
      <c r="W271" s="144">
        <f>V271*(1+PARAMETRES!X$14)</f>
        <v>5.4706097713577977</v>
      </c>
      <c r="X271" s="144">
        <f>W271*(1+PARAMETRES!Y$14)</f>
        <v>5.4998624482483756</v>
      </c>
      <c r="Y271" s="144">
        <f>X271*(1+PARAMETRES!Z$14)</f>
        <v>5.5314530375001887</v>
      </c>
      <c r="Z271" s="144">
        <f>Y271*(1+PARAMETRES!AA$14)</f>
        <v>5.5621072198289649</v>
      </c>
      <c r="AA271" s="144">
        <f>Z271*(1+PARAMETRES!AB$14)</f>
        <v>5.6162613514006372</v>
      </c>
      <c r="AB271" s="144">
        <f>AA271*(1+PARAMETRES!AC$14)</f>
        <v>5.6732046788280233</v>
      </c>
      <c r="AC271" s="144">
        <f>AB271*(1+PARAMETRES!AD$14)</f>
        <v>5.7336002896092157</v>
      </c>
      <c r="AD271" s="144">
        <f>AC271*(1+PARAMETRES!AE$14)</f>
        <v>5.7924161496670736</v>
      </c>
      <c r="AE271" s="144">
        <f>AD271*(1+PARAMETRES!AF$14)</f>
        <v>5.8496137093483993</v>
      </c>
      <c r="AF271" s="144">
        <f>AE271*(1+PARAMETRES!AG$14)</f>
        <v>5.9080649557678875</v>
      </c>
      <c r="AG271" s="144">
        <f>AF271*(1+PARAMETRES!AH$14)</f>
        <v>5.9654347948883855</v>
      </c>
      <c r="AH271" s="144">
        <f>AG271*(1+PARAMETRES!AI$14)</f>
        <v>6.0186816599413353</v>
      </c>
      <c r="AI271" s="144">
        <f>AH271*(1+PARAMETRES!AJ$14)</f>
        <v>6.0700519193352731</v>
      </c>
      <c r="AJ271" s="144">
        <f>AI271*(1+PARAMETRES!AK$14)</f>
        <v>6.12066520111585</v>
      </c>
      <c r="AK271" s="144">
        <f>AJ271*(1+PARAMETRES!AL$14)</f>
        <v>6.1716754875350022</v>
      </c>
      <c r="AL271" s="144">
        <f>AK271*(1+PARAMETRES!AM$14)</f>
        <v>6.2242734818316574</v>
      </c>
      <c r="AM271" s="144">
        <f>AL271*(1+PARAMETRES!AN$14)</f>
        <v>6.2765812045742289</v>
      </c>
      <c r="AN271" s="144">
        <f>AM271*(1+PARAMETRES!AO$14)</f>
        <v>6.3247871278974221</v>
      </c>
      <c r="AO271" s="144">
        <f>AN271*(1+PARAMETRES!AP$14)</f>
        <v>6.3744604596848395</v>
      </c>
      <c r="AP271" s="144">
        <f>AO271*(1+PARAMETRES!AQ$14)</f>
        <v>6.4262655009458438</v>
      </c>
      <c r="AQ271" s="144">
        <f>AP271*(1+PARAMETRES!AR$14)</f>
        <v>6.4815326332028604</v>
      </c>
      <c r="AR271" s="144">
        <f>AQ271*(1+PARAMETRES!AS$14)</f>
        <v>6.53516807517396</v>
      </c>
      <c r="AS271" s="144">
        <f>AR271*(1+PARAMETRES!AT$14)</f>
        <v>6.5904031170918405</v>
      </c>
      <c r="AT271" s="144">
        <f>AS271*(1+PARAMETRES!AU$14)</f>
        <v>6.6492592243244761</v>
      </c>
      <c r="AU271" s="144">
        <f>AT271*(1+PARAMETRES!AV$14)</f>
        <v>6.7104893977355156</v>
      </c>
      <c r="AV271" s="144">
        <f>AU271*(1+PARAMETRES!AW$14)</f>
        <v>6.7755449949375599</v>
      </c>
      <c r="AW271" s="144">
        <f>AV271*(1+PARAMETRES!AX$14)</f>
        <v>6.843806651942475</v>
      </c>
      <c r="AX271" s="144">
        <f>AW271*(1+PARAMETRES!AY$14)</f>
        <v>6.9105037002592793</v>
      </c>
      <c r="AY271" s="144">
        <f>AX271*(1+PARAMETRES!AZ$14)</f>
        <v>6.9803455267784553</v>
      </c>
      <c r="AZ271" s="144">
        <f>AY271*(1+PARAMETRES!BA$14)</f>
        <v>7.051926929346231</v>
      </c>
      <c r="BA271" s="144">
        <f>AZ271*(1+PARAMETRES!BB$14)</f>
        <v>7.1258899633174932</v>
      </c>
      <c r="BB271" s="144">
        <f>BA271*(1+PARAMETRES!BC$14)</f>
        <v>7.2000485874756333</v>
      </c>
      <c r="BC271" s="144">
        <f>BB271*(1+PARAMETRES!BD$14)</f>
        <v>7.2735634258125339</v>
      </c>
      <c r="BD271" s="144">
        <f>BC271*(1+PARAMETRES!BE$14)</f>
        <v>7.3484808025077406</v>
      </c>
      <c r="BE271" s="144">
        <f>BD271*(1+PARAMETRES!BF$14)</f>
        <v>7.4247336626700138</v>
      </c>
      <c r="BF271" s="144">
        <f>BE271*(1+PARAMETRES!BG$14)</f>
        <v>7.5000293609398474</v>
      </c>
      <c r="BG271" s="144">
        <f>BF271*(1+PARAMETRES!BH$14)</f>
        <v>7.5727503836136165</v>
      </c>
      <c r="BH271" s="144">
        <f>BG271*(1+PARAMETRES!BI$14)</f>
        <v>7.6419853511251272</v>
      </c>
      <c r="BI271" s="144">
        <f>BH271*(1+PARAMETRES!BJ$14)</f>
        <v>7.7121717752988808</v>
      </c>
      <c r="BJ271" s="144">
        <f>BI271*(1+PARAMETRES!BK$14)</f>
        <v>7.7817648200027856</v>
      </c>
      <c r="BK271" s="144">
        <f>BJ271*(1+PARAMETRES!BL$14)</f>
        <v>7.8507431709647699</v>
      </c>
      <c r="BL271" s="145">
        <f>BK271*(1+PARAMETRES!BM$14)</f>
        <v>7.9167593559838725</v>
      </c>
      <c r="BM271" s="140"/>
      <c r="BN271" s="140"/>
      <c r="BO271" s="140"/>
      <c r="BP271" s="140"/>
      <c r="BQ271" s="140"/>
    </row>
    <row r="272" spans="3:69" x14ac:dyDescent="0.25">
      <c r="C272" s="129" t="s">
        <v>151</v>
      </c>
      <c r="D272" s="76">
        <f>2.5*Transf2010</f>
        <v>2.617184164795225</v>
      </c>
      <c r="E272" s="144">
        <f>D272*(1+PARAMETRES!F$14)</f>
        <v>2.6613710207480796</v>
      </c>
      <c r="F272" s="144">
        <f>E272*(1+PARAMETRES!G$14)</f>
        <v>2.6571084754874401</v>
      </c>
      <c r="G272" s="144">
        <f>F272*(1+PARAMETRES!H$14)</f>
        <v>2.6592355338686682</v>
      </c>
      <c r="H272" s="144">
        <f>G272*(1+PARAMETRES!I$14)</f>
        <v>2.6705765317934413</v>
      </c>
      <c r="I272" s="144">
        <f>H272*(1+PARAMETRES!J$14)</f>
        <v>2.6884433453378493</v>
      </c>
      <c r="J272" s="144">
        <f>I272*(1+PARAMETRES!K$14)</f>
        <v>2.7105416857677391</v>
      </c>
      <c r="K272" s="144">
        <f>J272*(1+PARAMETRES!L$14)</f>
        <v>2.7655161199557661</v>
      </c>
      <c r="L272" s="144">
        <f>K272*(1+PARAMETRES!M$14)</f>
        <v>2.8079421577702672</v>
      </c>
      <c r="M272" s="144">
        <f>L272*(1+PARAMETRES!N$14)</f>
        <v>2.8532203998908066</v>
      </c>
      <c r="N272" s="144">
        <f>M272*(1+PARAMETRES!O$14)</f>
        <v>2.6255116098417126</v>
      </c>
      <c r="O272" s="144">
        <f>N272*(1+PARAMETRES!P$14)</f>
        <v>2.799489099042817</v>
      </c>
      <c r="P272" s="144">
        <f>O272*(1+PARAMETRES!Q$14)</f>
        <v>2.8657227515950008</v>
      </c>
      <c r="Q272" s="144">
        <f>P272*(1+PARAMETRES!R$14)</f>
        <v>2.899658290120867</v>
      </c>
      <c r="R272" s="144">
        <f>Q272*(1+PARAMETRES!S$14)</f>
        <v>2.9394204195526079</v>
      </c>
      <c r="S272" s="144">
        <f>R272*(1+PARAMETRES!T$14)</f>
        <v>2.9836686637852345</v>
      </c>
      <c r="T272" s="144">
        <f>S272*(1+PARAMETRES!U$14)</f>
        <v>3.02898531975478</v>
      </c>
      <c r="U272" s="144">
        <f>T272*(1+PARAMETRES!V$14)</f>
        <v>3.0783887875335871</v>
      </c>
      <c r="V272" s="144">
        <f>U272*(1+PARAMETRES!W$14)</f>
        <v>3.0933017227303647</v>
      </c>
      <c r="W272" s="144">
        <f>V272*(1+PARAMETRES!X$14)</f>
        <v>3.1083010064532952</v>
      </c>
      <c r="X272" s="144">
        <f>W272*(1+PARAMETRES!Y$14)</f>
        <v>3.1249218455956691</v>
      </c>
      <c r="Y272" s="144">
        <f>X272*(1+PARAMETRES!Z$14)</f>
        <v>3.1428710440341994</v>
      </c>
      <c r="Z272" s="144">
        <f>Y272*(1+PARAMETRES!AA$14)</f>
        <v>3.1602881930846403</v>
      </c>
      <c r="AA272" s="144">
        <f>Z272*(1+PARAMETRES!AB$14)</f>
        <v>3.1910575860230903</v>
      </c>
      <c r="AB272" s="144">
        <f>AA272*(1+PARAMETRES!AC$14)</f>
        <v>3.223411749334105</v>
      </c>
      <c r="AC272" s="144">
        <f>AB272*(1+PARAMETRES!AD$14)</f>
        <v>3.2577274372779641</v>
      </c>
      <c r="AD272" s="144">
        <f>AC272*(1+PARAMETRES!AE$14)</f>
        <v>3.2911455395835651</v>
      </c>
      <c r="AE272" s="144">
        <f>AD272*(1+PARAMETRES!AF$14)</f>
        <v>3.3236441530388636</v>
      </c>
      <c r="AF272" s="144">
        <f>AE272*(1+PARAMETRES!AG$14)</f>
        <v>3.3568550885044819</v>
      </c>
      <c r="AG272" s="144">
        <f>AF272*(1+PARAMETRES!AH$14)</f>
        <v>3.3894515880047651</v>
      </c>
      <c r="AH272" s="144">
        <f>AG272*(1+PARAMETRES!AI$14)</f>
        <v>3.4197054886030323</v>
      </c>
      <c r="AI272" s="144">
        <f>AH272*(1+PARAMETRES!AJ$14)</f>
        <v>3.4488931359859514</v>
      </c>
      <c r="AJ272" s="144">
        <f>AI272*(1+PARAMETRES!AK$14)</f>
        <v>3.4776506824521882</v>
      </c>
      <c r="AK272" s="144">
        <f>AJ272*(1+PARAMETRES!AL$14)</f>
        <v>3.5066337997357975</v>
      </c>
      <c r="AL272" s="144">
        <f>AK272*(1+PARAMETRES!AM$14)</f>
        <v>3.5365190237679882</v>
      </c>
      <c r="AM272" s="144">
        <f>AL272*(1+PARAMETRES!AN$14)</f>
        <v>3.566239320780813</v>
      </c>
      <c r="AN272" s="144">
        <f>AM272*(1+PARAMETRES!AO$14)</f>
        <v>3.5936290499417183</v>
      </c>
      <c r="AO272" s="144">
        <f>AN272*(1+PARAMETRES!AP$14)</f>
        <v>3.6218525339118415</v>
      </c>
      <c r="AP272" s="144">
        <f>AO272*(1+PARAMETRES!AQ$14)</f>
        <v>3.6512872164465029</v>
      </c>
      <c r="AQ272" s="144">
        <f>AP272*(1+PARAMETRES!AR$14)</f>
        <v>3.6826889961379896</v>
      </c>
      <c r="AR272" s="144">
        <f>AQ272*(1+PARAMETRES!AS$14)</f>
        <v>3.7131636790761142</v>
      </c>
      <c r="AS272" s="144">
        <f>AR272*(1+PARAMETRES!AT$14)</f>
        <v>3.7445472256203645</v>
      </c>
      <c r="AT272" s="144">
        <f>AS272*(1+PARAMETRES!AU$14)</f>
        <v>3.7779881956389079</v>
      </c>
      <c r="AU272" s="144">
        <f>AT272*(1+PARAMETRES!AV$14)</f>
        <v>3.8127780668951803</v>
      </c>
      <c r="AV272" s="144">
        <f>AU272*(1+PARAMETRES!AW$14)</f>
        <v>3.8497414743963421</v>
      </c>
      <c r="AW272" s="144">
        <f>AV272*(1+PARAMETRES!AX$14)</f>
        <v>3.8885265067854982</v>
      </c>
      <c r="AX272" s="144">
        <f>AW272*(1+PARAMETRES!AY$14)</f>
        <v>3.9264225569655009</v>
      </c>
      <c r="AY272" s="144">
        <f>AX272*(1+PARAMETRES!AZ$14)</f>
        <v>3.9661054129423055</v>
      </c>
      <c r="AZ272" s="144">
        <f>AY272*(1+PARAMETRES!BA$14)</f>
        <v>4.0067766644012686</v>
      </c>
      <c r="BA272" s="144">
        <f>AZ272*(1+PARAMETRES!BB$14)</f>
        <v>4.0488011155213037</v>
      </c>
      <c r="BB272" s="144">
        <f>BA272*(1+PARAMETRES!BC$14)</f>
        <v>4.0909366974293375</v>
      </c>
      <c r="BC272" s="144">
        <f>BB272*(1+PARAMETRES!BD$14)</f>
        <v>4.13270649193894</v>
      </c>
      <c r="BD272" s="144">
        <f>BC272*(1+PARAMETRES!BE$14)</f>
        <v>4.1752731832430348</v>
      </c>
      <c r="BE272" s="144">
        <f>BD272*(1+PARAMETRES!BF$14)</f>
        <v>4.2185986719715993</v>
      </c>
      <c r="BF272" s="144">
        <f>BE272*(1+PARAMETRES!BG$14)</f>
        <v>4.2613803187158226</v>
      </c>
      <c r="BG272" s="144">
        <f>BF272*(1+PARAMETRES!BH$14)</f>
        <v>4.3026990815986457</v>
      </c>
      <c r="BH272" s="144">
        <f>BG272*(1+PARAMETRES!BI$14)</f>
        <v>4.3420371313210948</v>
      </c>
      <c r="BI272" s="144">
        <f>BH272*(1+PARAMETRES!BJ$14)</f>
        <v>4.381915781419818</v>
      </c>
      <c r="BJ272" s="144">
        <f>BI272*(1+PARAMETRES!BK$14)</f>
        <v>4.4214572840924911</v>
      </c>
      <c r="BK272" s="144">
        <f>BJ272*(1+PARAMETRES!BL$14)</f>
        <v>4.460649528957255</v>
      </c>
      <c r="BL272" s="145">
        <f>BK272*(1+PARAMETRES!BM$14)</f>
        <v>4.4981587249908355</v>
      </c>
      <c r="BM272" s="140"/>
      <c r="BN272" s="140"/>
      <c r="BO272" s="140"/>
      <c r="BP272" s="140"/>
      <c r="BQ272" s="140"/>
    </row>
    <row r="273" spans="3:69" x14ac:dyDescent="0.25">
      <c r="C273" s="129" t="s">
        <v>152</v>
      </c>
      <c r="D273" s="76">
        <f>0.4*Transf2010</f>
        <v>0.41874946636723598</v>
      </c>
      <c r="E273" s="144">
        <f>D273*(1+PARAMETRES!F$14)</f>
        <v>0.42581936331969272</v>
      </c>
      <c r="F273" s="144">
        <f>E273*(1+PARAMETRES!G$14)</f>
        <v>0.42513735607799036</v>
      </c>
      <c r="G273" s="144">
        <f>F273*(1+PARAMETRES!H$14)</f>
        <v>0.42547768541898684</v>
      </c>
      <c r="H273" s="144">
        <f>G273*(1+PARAMETRES!I$14)</f>
        <v>0.42729224508695057</v>
      </c>
      <c r="I273" s="144">
        <f>H273*(1+PARAMETRES!J$14)</f>
        <v>0.43015093525405584</v>
      </c>
      <c r="J273" s="144">
        <f>I273*(1+PARAMETRES!K$14)</f>
        <v>0.4336866697228382</v>
      </c>
      <c r="K273" s="144">
        <f>J273*(1+PARAMETRES!L$14)</f>
        <v>0.44248257919292255</v>
      </c>
      <c r="L273" s="144">
        <f>K273*(1+PARAMETRES!M$14)</f>
        <v>0.44927074524324273</v>
      </c>
      <c r="M273" s="144">
        <f>L273*(1+PARAMETRES!N$14)</f>
        <v>0.45651526398252906</v>
      </c>
      <c r="N273" s="144">
        <f>M273*(1+PARAMETRES!O$14)</f>
        <v>0.42008185757467403</v>
      </c>
      <c r="O273" s="144">
        <f>N273*(1+PARAMETRES!P$14)</f>
        <v>0.44791825584685074</v>
      </c>
      <c r="P273" s="144">
        <f>O273*(1+PARAMETRES!Q$14)</f>
        <v>0.4585156402552002</v>
      </c>
      <c r="Q273" s="144">
        <f>P273*(1+PARAMETRES!R$14)</f>
        <v>0.46394532641933878</v>
      </c>
      <c r="R273" s="144">
        <f>Q273*(1+PARAMETRES!S$14)</f>
        <v>0.47030726712841736</v>
      </c>
      <c r="S273" s="144">
        <f>R273*(1+PARAMETRES!T$14)</f>
        <v>0.47738698620563763</v>
      </c>
      <c r="T273" s="144">
        <f>S273*(1+PARAMETRES!U$14)</f>
        <v>0.4846376511607649</v>
      </c>
      <c r="U273" s="144">
        <f>T273*(1+PARAMETRES!V$14)</f>
        <v>0.49254220600537407</v>
      </c>
      <c r="V273" s="144">
        <f>U273*(1+PARAMETRES!W$14)</f>
        <v>0.49492827563685848</v>
      </c>
      <c r="W273" s="144">
        <f>V273*(1+PARAMETRES!X$14)</f>
        <v>0.49732816103252736</v>
      </c>
      <c r="X273" s="144">
        <f>W273*(1+PARAMETRES!Y$14)</f>
        <v>0.49998749529530717</v>
      </c>
      <c r="Y273" s="144">
        <f>X273*(1+PARAMETRES!Z$14)</f>
        <v>0.50285936704547207</v>
      </c>
      <c r="Z273" s="144">
        <f>Y273*(1+PARAMETRES!AA$14)</f>
        <v>0.50564611089354261</v>
      </c>
      <c r="AA273" s="144">
        <f>Z273*(1+PARAMETRES!AB$14)</f>
        <v>0.51056921376369457</v>
      </c>
      <c r="AB273" s="144">
        <f>AA273*(1+PARAMETRES!AC$14)</f>
        <v>0.51574587989345688</v>
      </c>
      <c r="AC273" s="144">
        <f>AB273*(1+PARAMETRES!AD$14)</f>
        <v>0.52123638996447441</v>
      </c>
      <c r="AD273" s="144">
        <f>AC273*(1+PARAMETRES!AE$14)</f>
        <v>0.52658328633337059</v>
      </c>
      <c r="AE273" s="144">
        <f>AD273*(1+PARAMETRES!AF$14)</f>
        <v>0.53178306448621837</v>
      </c>
      <c r="AF273" s="144">
        <f>AE273*(1+PARAMETRES!AG$14)</f>
        <v>0.53709681416071731</v>
      </c>
      <c r="AG273" s="144">
        <f>AF273*(1+PARAMETRES!AH$14)</f>
        <v>0.54231225408076256</v>
      </c>
      <c r="AH273" s="144">
        <f>AG273*(1+PARAMETRES!AI$14)</f>
        <v>0.54715287817648528</v>
      </c>
      <c r="AI273" s="144">
        <f>AH273*(1+PARAMETRES!AJ$14)</f>
        <v>0.55182290175775239</v>
      </c>
      <c r="AJ273" s="144">
        <f>AI273*(1+PARAMETRES!AK$14)</f>
        <v>0.5564241091923503</v>
      </c>
      <c r="AK273" s="144">
        <f>AJ273*(1+PARAMETRES!AL$14)</f>
        <v>0.56106140795772774</v>
      </c>
      <c r="AL273" s="144">
        <f>AK273*(1+PARAMETRES!AM$14)</f>
        <v>0.5658430438028782</v>
      </c>
      <c r="AM273" s="144">
        <f>AL273*(1+PARAMETRES!AN$14)</f>
        <v>0.57059829132493012</v>
      </c>
      <c r="AN273" s="144">
        <f>AM273*(1+PARAMETRES!AO$14)</f>
        <v>0.57498064799067494</v>
      </c>
      <c r="AO273" s="144">
        <f>AN273*(1+PARAMETRES!AP$14)</f>
        <v>0.57949640542589465</v>
      </c>
      <c r="AP273" s="144">
        <f>AO273*(1+PARAMETRES!AQ$14)</f>
        <v>0.58420595463144054</v>
      </c>
      <c r="AQ273" s="144">
        <f>AP273*(1+PARAMETRES!AR$14)</f>
        <v>0.58923023938207841</v>
      </c>
      <c r="AR273" s="144">
        <f>AQ273*(1+PARAMETRES!AS$14)</f>
        <v>0.59410618865217835</v>
      </c>
      <c r="AS273" s="144">
        <f>AR273*(1+PARAMETRES!AT$14)</f>
        <v>0.59912755609925838</v>
      </c>
      <c r="AT273" s="144">
        <f>AS273*(1+PARAMETRES!AU$14)</f>
        <v>0.60447811130222528</v>
      </c>
      <c r="AU273" s="144">
        <f>AT273*(1+PARAMETRES!AV$14)</f>
        <v>0.61004449070322886</v>
      </c>
      <c r="AV273" s="144">
        <f>AU273*(1+PARAMETRES!AW$14)</f>
        <v>0.61595863590341471</v>
      </c>
      <c r="AW273" s="144">
        <f>AV273*(1+PARAMETRES!AX$14)</f>
        <v>0.62216424108567969</v>
      </c>
      <c r="AX273" s="144">
        <f>AW273*(1+PARAMETRES!AY$14)</f>
        <v>0.62822760911448006</v>
      </c>
      <c r="AY273" s="144">
        <f>AX273*(1+PARAMETRES!AZ$14)</f>
        <v>0.6345768660707688</v>
      </c>
      <c r="AZ273" s="144">
        <f>AY273*(1+PARAMETRES!BA$14)</f>
        <v>0.6410842663042029</v>
      </c>
      <c r="BA273" s="144">
        <f>AZ273*(1+PARAMETRES!BB$14)</f>
        <v>0.64780817848340855</v>
      </c>
      <c r="BB273" s="144">
        <f>BA273*(1+PARAMETRES!BC$14)</f>
        <v>0.65454987158869404</v>
      </c>
      <c r="BC273" s="144">
        <f>BB273*(1+PARAMETRES!BD$14)</f>
        <v>0.66123303871023043</v>
      </c>
      <c r="BD273" s="144">
        <f>BC273*(1+PARAMETRES!BE$14)</f>
        <v>0.66804370931888557</v>
      </c>
      <c r="BE273" s="144">
        <f>BD273*(1+PARAMETRES!BF$14)</f>
        <v>0.67497578751545584</v>
      </c>
      <c r="BF273" s="144">
        <f>BE273*(1+PARAMETRES!BG$14)</f>
        <v>0.6818208509945316</v>
      </c>
      <c r="BG273" s="144">
        <f>BF273*(1+PARAMETRES!BH$14)</f>
        <v>0.68843185305578336</v>
      </c>
      <c r="BH273" s="144">
        <f>BG273*(1+PARAMETRES!BI$14)</f>
        <v>0.69472594101137519</v>
      </c>
      <c r="BI273" s="144">
        <f>BH273*(1+PARAMETRES!BJ$14)</f>
        <v>0.70110652502717097</v>
      </c>
      <c r="BJ273" s="144">
        <f>BI273*(1+PARAMETRES!BK$14)</f>
        <v>0.70743316545479873</v>
      </c>
      <c r="BK273" s="144">
        <f>BJ273*(1+PARAMETRES!BL$14)</f>
        <v>0.7137039246331609</v>
      </c>
      <c r="BL273" s="145">
        <f>BK273*(1+PARAMETRES!BM$14)</f>
        <v>0.71970539599853378</v>
      </c>
      <c r="BM273" s="140"/>
      <c r="BN273" s="140"/>
      <c r="BO273" s="140"/>
      <c r="BP273" s="140"/>
      <c r="BQ273" s="140"/>
    </row>
    <row r="274" spans="3:69" ht="16.5" thickBot="1" x14ac:dyDescent="0.3">
      <c r="C274" s="129" t="s">
        <v>153</v>
      </c>
      <c r="D274" s="76">
        <f>0.3*Transf2010</f>
        <v>0.31406209977542698</v>
      </c>
      <c r="E274" s="144">
        <f>D274*(1+PARAMETRES!F$14)</f>
        <v>0.31936452248976954</v>
      </c>
      <c r="F274" s="144">
        <f>E274*(1+PARAMETRES!G$14)</f>
        <v>0.31885301705849278</v>
      </c>
      <c r="G274" s="144">
        <f>F274*(1+PARAMETRES!H$14)</f>
        <v>0.31910826406424014</v>
      </c>
      <c r="H274" s="144">
        <f>G274*(1+PARAMETRES!I$14)</f>
        <v>0.32046918381521294</v>
      </c>
      <c r="I274" s="144">
        <f>H274*(1+PARAMETRES!J$14)</f>
        <v>0.3226132014405419</v>
      </c>
      <c r="J274" s="144">
        <f>I274*(1+PARAMETRES!K$14)</f>
        <v>0.32526500229212868</v>
      </c>
      <c r="K274" s="144">
        <f>J274*(1+PARAMETRES!L$14)</f>
        <v>0.33186193439469192</v>
      </c>
      <c r="L274" s="144">
        <f>K274*(1+PARAMETRES!M$14)</f>
        <v>0.33695305893243205</v>
      </c>
      <c r="M274" s="144">
        <f>L274*(1+PARAMETRES!N$14)</f>
        <v>0.34238644798689677</v>
      </c>
      <c r="N274" s="144">
        <f>M274*(1+PARAMETRES!O$14)</f>
        <v>0.31506139318100551</v>
      </c>
      <c r="O274" s="144">
        <f>N274*(1+PARAMETRES!P$14)</f>
        <v>0.33593869188513803</v>
      </c>
      <c r="P274" s="144">
        <f>O274*(1+PARAMETRES!Q$14)</f>
        <v>0.34388673019140009</v>
      </c>
      <c r="Q274" s="144">
        <f>P274*(1+PARAMETRES!R$14)</f>
        <v>0.34795899481450399</v>
      </c>
      <c r="R274" s="144">
        <f>Q274*(1+PARAMETRES!S$14)</f>
        <v>0.3527304503463129</v>
      </c>
      <c r="S274" s="144">
        <f>R274*(1+PARAMETRES!T$14)</f>
        <v>0.3580402396542281</v>
      </c>
      <c r="T274" s="144">
        <f>S274*(1+PARAMETRES!U$14)</f>
        <v>0.36347823837057353</v>
      </c>
      <c r="U274" s="144">
        <f>T274*(1+PARAMETRES!V$14)</f>
        <v>0.36940665450403037</v>
      </c>
      <c r="V274" s="144">
        <f>U274*(1+PARAMETRES!W$14)</f>
        <v>0.3711962067276437</v>
      </c>
      <c r="W274" s="144">
        <f>V274*(1+PARAMETRES!X$14)</f>
        <v>0.37299612077439537</v>
      </c>
      <c r="X274" s="144">
        <f>W274*(1+PARAMETRES!Y$14)</f>
        <v>0.37499062147148021</v>
      </c>
      <c r="Y274" s="144">
        <f>X274*(1+PARAMETRES!Z$14)</f>
        <v>0.37714452528410386</v>
      </c>
      <c r="Z274" s="144">
        <f>Y274*(1+PARAMETRES!AA$14)</f>
        <v>0.37923458317015679</v>
      </c>
      <c r="AA274" s="144">
        <f>Z274*(1+PARAMETRES!AB$14)</f>
        <v>0.38292691032277076</v>
      </c>
      <c r="AB274" s="144">
        <f>AA274*(1+PARAMETRES!AC$14)</f>
        <v>0.3868094099200925</v>
      </c>
      <c r="AC274" s="144">
        <f>AB274*(1+PARAMETRES!AD$14)</f>
        <v>0.39092729247335561</v>
      </c>
      <c r="AD274" s="144">
        <f>AC274*(1+PARAMETRES!AE$14)</f>
        <v>0.39493746475002772</v>
      </c>
      <c r="AE274" s="144">
        <f>AD274*(1+PARAMETRES!AF$14)</f>
        <v>0.39883729836466353</v>
      </c>
      <c r="AF274" s="144">
        <f>AE274*(1+PARAMETRES!AG$14)</f>
        <v>0.4028226106205377</v>
      </c>
      <c r="AG274" s="144">
        <f>AF274*(1+PARAMETRES!AH$14)</f>
        <v>0.40673419056057164</v>
      </c>
      <c r="AH274" s="144">
        <f>AG274*(1+PARAMETRES!AI$14)</f>
        <v>0.41036465863236371</v>
      </c>
      <c r="AI274" s="144">
        <f>AH274*(1+PARAMETRES!AJ$14)</f>
        <v>0.41386717631831399</v>
      </c>
      <c r="AJ274" s="144">
        <f>AI274*(1+PARAMETRES!AK$14)</f>
        <v>0.41731808189426239</v>
      </c>
      <c r="AK274" s="144">
        <f>AJ274*(1+PARAMETRES!AL$14)</f>
        <v>0.4207960559682955</v>
      </c>
      <c r="AL274" s="144">
        <f>AK274*(1+PARAMETRES!AM$14)</f>
        <v>0.42438228285215834</v>
      </c>
      <c r="AM274" s="144">
        <f>AL274*(1+PARAMETRES!AN$14)</f>
        <v>0.42794871849369731</v>
      </c>
      <c r="AN274" s="144">
        <f>AM274*(1+PARAMETRES!AO$14)</f>
        <v>0.43123548599300593</v>
      </c>
      <c r="AO274" s="144">
        <f>AN274*(1+PARAMETRES!AP$14)</f>
        <v>0.43462230406942071</v>
      </c>
      <c r="AP274" s="144">
        <f>AO274*(1+PARAMETRES!AQ$14)</f>
        <v>0.4381544659735801</v>
      </c>
      <c r="AQ274" s="144">
        <f>AP274*(1+PARAMETRES!AR$14)</f>
        <v>0.4419226795365585</v>
      </c>
      <c r="AR274" s="144">
        <f>AQ274*(1+PARAMETRES!AS$14)</f>
        <v>0.44557964148913348</v>
      </c>
      <c r="AS274" s="144">
        <f>AR274*(1+PARAMETRES!AT$14)</f>
        <v>0.44934566707444351</v>
      </c>
      <c r="AT274" s="144">
        <f>AS274*(1+PARAMETRES!AU$14)</f>
        <v>0.45335858347666869</v>
      </c>
      <c r="AU274" s="144">
        <f>AT274*(1+PARAMETRES!AV$14)</f>
        <v>0.45753336802742134</v>
      </c>
      <c r="AV274" s="144">
        <f>AU274*(1+PARAMETRES!AW$14)</f>
        <v>0.46196897692756073</v>
      </c>
      <c r="AW274" s="144">
        <f>AV274*(1+PARAMETRES!AX$14)</f>
        <v>0.46662318081425946</v>
      </c>
      <c r="AX274" s="144">
        <f>AW274*(1+PARAMETRES!AY$14)</f>
        <v>0.47117070683585976</v>
      </c>
      <c r="AY274" s="144">
        <f>AX274*(1+PARAMETRES!AZ$14)</f>
        <v>0.47593264955307629</v>
      </c>
      <c r="AZ274" s="144">
        <f>AY274*(1+PARAMETRES!BA$14)</f>
        <v>0.4808131997281519</v>
      </c>
      <c r="BA274" s="144">
        <f>AZ274*(1+PARAMETRES!BB$14)</f>
        <v>0.48585613386255616</v>
      </c>
      <c r="BB274" s="144">
        <f>BA274*(1+PARAMETRES!BC$14)</f>
        <v>0.49091240369152023</v>
      </c>
      <c r="BC274" s="144">
        <f>BB274*(1+PARAMETRES!BD$14)</f>
        <v>0.49592477903267251</v>
      </c>
      <c r="BD274" s="144">
        <f>BC274*(1+PARAMETRES!BE$14)</f>
        <v>0.5010327819891639</v>
      </c>
      <c r="BE274" s="144">
        <f>BD274*(1+PARAMETRES!BF$14)</f>
        <v>0.50623184063659155</v>
      </c>
      <c r="BF274" s="144">
        <f>BE274*(1+PARAMETRES!BG$14)</f>
        <v>0.51136563824589831</v>
      </c>
      <c r="BG274" s="144">
        <f>BF274*(1+PARAMETRES!BH$14)</f>
        <v>0.51632388979183708</v>
      </c>
      <c r="BH274" s="144">
        <f>BG274*(1+PARAMETRES!BI$14)</f>
        <v>0.52104445575853098</v>
      </c>
      <c r="BI274" s="144">
        <f>BH274*(1+PARAMETRES!BJ$14)</f>
        <v>0.52582989377037781</v>
      </c>
      <c r="BJ274" s="144">
        <f>BI274*(1+PARAMETRES!BK$14)</f>
        <v>0.5305748740910986</v>
      </c>
      <c r="BK274" s="144">
        <f>BJ274*(1+PARAMETRES!BL$14)</f>
        <v>0.53527794347487023</v>
      </c>
      <c r="BL274" s="145">
        <f>BK274*(1+PARAMETRES!BM$14)</f>
        <v>0.53977904699889989</v>
      </c>
      <c r="BM274" s="140"/>
      <c r="BN274" s="140"/>
      <c r="BO274" s="140"/>
      <c r="BP274" s="140"/>
      <c r="BQ274" s="140"/>
    </row>
    <row r="275" spans="3:69" s="41" customFormat="1" ht="24.95" customHeight="1" thickBot="1" x14ac:dyDescent="0.3">
      <c r="C275" s="569" t="s">
        <v>12</v>
      </c>
      <c r="D275" s="570"/>
      <c r="E275" s="570"/>
      <c r="F275" s="570"/>
      <c r="G275" s="570"/>
      <c r="H275" s="571"/>
      <c r="I275" s="78"/>
      <c r="J275" s="79"/>
      <c r="K275" s="75"/>
      <c r="L275" s="75"/>
      <c r="M275" s="75"/>
      <c r="N275" s="75"/>
      <c r="O275" s="75"/>
      <c r="P275" s="75"/>
      <c r="Q275" s="75"/>
      <c r="R275" s="75"/>
      <c r="S275" s="75"/>
      <c r="T275" s="75"/>
      <c r="U275" s="75"/>
      <c r="V275" s="75"/>
      <c r="W275" s="75"/>
      <c r="X275" s="75"/>
      <c r="Y275" s="75"/>
      <c r="Z275" s="75"/>
      <c r="AA275" s="75"/>
      <c r="AB275" s="75"/>
      <c r="AC275" s="75"/>
      <c r="AD275" s="75"/>
      <c r="AE275" s="75"/>
      <c r="AF275" s="75"/>
      <c r="AG275" s="75"/>
      <c r="AH275" s="75"/>
      <c r="AI275" s="75"/>
      <c r="AJ275" s="75"/>
      <c r="AK275" s="75"/>
      <c r="AL275" s="75"/>
      <c r="AM275" s="75"/>
      <c r="AN275" s="75"/>
      <c r="AO275" s="75"/>
      <c r="AP275" s="75"/>
      <c r="AQ275" s="75"/>
      <c r="AR275" s="75"/>
      <c r="AS275" s="75"/>
      <c r="AT275" s="75"/>
      <c r="AU275" s="75"/>
      <c r="AV275" s="75"/>
      <c r="AW275" s="75"/>
      <c r="AX275" s="75"/>
      <c r="AY275" s="75"/>
      <c r="AZ275" s="75"/>
      <c r="BA275" s="75"/>
      <c r="BB275" s="75"/>
      <c r="BC275" s="75"/>
      <c r="BD275" s="75"/>
      <c r="BE275" s="75"/>
      <c r="BF275" s="75"/>
      <c r="BG275" s="75"/>
      <c r="BH275" s="75"/>
      <c r="BI275" s="75"/>
      <c r="BJ275" s="75"/>
      <c r="BK275" s="75"/>
      <c r="BL275" s="162"/>
      <c r="BM275" s="140"/>
      <c r="BN275" s="140"/>
      <c r="BO275" s="140"/>
      <c r="BP275" s="140"/>
      <c r="BQ275" s="140"/>
    </row>
    <row r="276" spans="3:69" ht="16.5" thickBot="1" x14ac:dyDescent="0.3">
      <c r="C276" s="72"/>
      <c r="D276" s="73">
        <v>2010</v>
      </c>
      <c r="E276" s="74">
        <v>2011</v>
      </c>
      <c r="F276" s="6">
        <v>2012</v>
      </c>
      <c r="G276" s="6">
        <v>2013</v>
      </c>
      <c r="H276" s="6">
        <v>2014</v>
      </c>
      <c r="I276" s="6">
        <v>2015</v>
      </c>
      <c r="J276" s="6">
        <v>2016</v>
      </c>
      <c r="K276" s="6">
        <v>2017</v>
      </c>
      <c r="L276" s="6">
        <v>2018</v>
      </c>
      <c r="M276" s="6">
        <v>2019</v>
      </c>
      <c r="N276" s="6">
        <v>2020</v>
      </c>
      <c r="O276" s="6">
        <v>2021</v>
      </c>
      <c r="P276" s="6">
        <v>2022</v>
      </c>
      <c r="Q276" s="6">
        <v>2023</v>
      </c>
      <c r="R276" s="6">
        <v>2024</v>
      </c>
      <c r="S276" s="6">
        <v>2025</v>
      </c>
      <c r="T276" s="6">
        <v>2026</v>
      </c>
      <c r="U276" s="6">
        <v>2027</v>
      </c>
      <c r="V276" s="6">
        <v>2028</v>
      </c>
      <c r="W276" s="6">
        <v>2029</v>
      </c>
      <c r="X276" s="6">
        <v>2030</v>
      </c>
      <c r="Y276" s="6">
        <v>2031</v>
      </c>
      <c r="Z276" s="6">
        <v>2032</v>
      </c>
      <c r="AA276" s="6">
        <v>2033</v>
      </c>
      <c r="AB276" s="6">
        <v>2034</v>
      </c>
      <c r="AC276" s="6">
        <v>2035</v>
      </c>
      <c r="AD276" s="6">
        <v>2036</v>
      </c>
      <c r="AE276" s="6">
        <v>2037</v>
      </c>
      <c r="AF276" s="6">
        <v>2038</v>
      </c>
      <c r="AG276" s="6">
        <v>2039</v>
      </c>
      <c r="AH276" s="6">
        <v>2040</v>
      </c>
      <c r="AI276" s="6">
        <v>2041</v>
      </c>
      <c r="AJ276" s="6">
        <v>2042</v>
      </c>
      <c r="AK276" s="6">
        <v>2043</v>
      </c>
      <c r="AL276" s="6">
        <v>2044</v>
      </c>
      <c r="AM276" s="6">
        <v>2045</v>
      </c>
      <c r="AN276" s="6">
        <v>2046</v>
      </c>
      <c r="AO276" s="6">
        <v>2047</v>
      </c>
      <c r="AP276" s="6">
        <v>2048</v>
      </c>
      <c r="AQ276" s="6">
        <v>2049</v>
      </c>
      <c r="AR276" s="6">
        <v>2050</v>
      </c>
      <c r="AS276" s="6">
        <v>2051</v>
      </c>
      <c r="AT276" s="6">
        <v>2052</v>
      </c>
      <c r="AU276" s="6">
        <v>2053</v>
      </c>
      <c r="AV276" s="6">
        <v>2054</v>
      </c>
      <c r="AW276" s="6">
        <v>2055</v>
      </c>
      <c r="AX276" s="6">
        <v>2056</v>
      </c>
      <c r="AY276" s="6">
        <v>2057</v>
      </c>
      <c r="AZ276" s="6">
        <v>2058</v>
      </c>
      <c r="BA276" s="6">
        <v>2059</v>
      </c>
      <c r="BB276" s="6">
        <v>2060</v>
      </c>
      <c r="BC276" s="6">
        <v>2061</v>
      </c>
      <c r="BD276" s="6">
        <v>2062</v>
      </c>
      <c r="BE276" s="6">
        <v>2063</v>
      </c>
      <c r="BF276" s="6">
        <v>2064</v>
      </c>
      <c r="BG276" s="6">
        <v>2065</v>
      </c>
      <c r="BH276" s="6">
        <v>2066</v>
      </c>
      <c r="BI276" s="6">
        <v>2067</v>
      </c>
      <c r="BJ276" s="6">
        <v>2068</v>
      </c>
      <c r="BK276" s="6">
        <v>2069</v>
      </c>
      <c r="BL276" s="7">
        <v>2070</v>
      </c>
      <c r="BM276" s="126"/>
      <c r="BN276" s="126"/>
      <c r="BO276" s="126"/>
      <c r="BP276" s="126"/>
      <c r="BQ276" s="126"/>
    </row>
    <row r="277" spans="3:69" x14ac:dyDescent="0.25">
      <c r="C277" s="129" t="s">
        <v>148</v>
      </c>
      <c r="D277" s="76">
        <f>4.4*Transf2010</f>
        <v>4.6062441300395962</v>
      </c>
      <c r="E277" s="144">
        <f>D277*(1+PARAMETRES!F$14)</f>
        <v>4.6840129965166204</v>
      </c>
      <c r="F277" s="144">
        <f>E277*(1+PARAMETRES!G$14)</f>
        <v>4.6765109168578949</v>
      </c>
      <c r="G277" s="144">
        <f>F277*(1+PARAMETRES!H$14)</f>
        <v>4.680254539608856</v>
      </c>
      <c r="H277" s="144">
        <f>G277*(1+PARAMETRES!I$14)</f>
        <v>4.7002146959564568</v>
      </c>
      <c r="I277" s="144">
        <f>H277*(1+PARAMETRES!J$14)</f>
        <v>4.7316602877946146</v>
      </c>
      <c r="J277" s="144">
        <f>I277*(1+PARAMETRES!K$14)</f>
        <v>4.770553366951221</v>
      </c>
      <c r="K277" s="144">
        <f>J277*(1+PARAMETRES!L$14)</f>
        <v>4.8673083711221485</v>
      </c>
      <c r="L277" s="144">
        <f>K277*(1+PARAMETRES!M$14)</f>
        <v>4.9419781976756703</v>
      </c>
      <c r="M277" s="144">
        <f>L277*(1+PARAMETRES!N$14)</f>
        <v>5.0216679038078196</v>
      </c>
      <c r="N277" s="144">
        <f>M277*(1+PARAMETRES!O$14)</f>
        <v>4.6209004333214141</v>
      </c>
      <c r="O277" s="144">
        <f>N277*(1+PARAMETRES!P$14)</f>
        <v>4.9271008143153576</v>
      </c>
      <c r="P277" s="144">
        <f>O277*(1+PARAMETRES!Q$14)</f>
        <v>5.0436720428072013</v>
      </c>
      <c r="Q277" s="144">
        <f>P277*(1+PARAMETRES!R$14)</f>
        <v>5.1033985906127253</v>
      </c>
      <c r="R277" s="144">
        <f>Q277*(1+PARAMETRES!S$14)</f>
        <v>5.1733799384125891</v>
      </c>
      <c r="S277" s="144">
        <f>R277*(1+PARAMETRES!T$14)</f>
        <v>5.2512568482620114</v>
      </c>
      <c r="T277" s="144">
        <f>S277*(1+PARAMETRES!U$14)</f>
        <v>5.3310141627684109</v>
      </c>
      <c r="U277" s="144">
        <f>T277*(1+PARAMETRES!V$14)</f>
        <v>5.4179642660591121</v>
      </c>
      <c r="V277" s="144">
        <f>U277*(1+PARAMETRES!W$14)</f>
        <v>5.4442110320054402</v>
      </c>
      <c r="W277" s="144">
        <f>V277*(1+PARAMETRES!X$14)</f>
        <v>5.4706097713577977</v>
      </c>
      <c r="X277" s="144">
        <f>W277*(1+PARAMETRES!Y$14)</f>
        <v>5.4998624482483756</v>
      </c>
      <c r="Y277" s="144">
        <f>X277*(1+PARAMETRES!Z$14)</f>
        <v>5.5314530375001887</v>
      </c>
      <c r="Z277" s="144">
        <f>Y277*(1+PARAMETRES!AA$14)</f>
        <v>5.5621072198289649</v>
      </c>
      <c r="AA277" s="144">
        <f>Z277*(1+PARAMETRES!AB$14)</f>
        <v>5.6162613514006372</v>
      </c>
      <c r="AB277" s="144">
        <f>AA277*(1+PARAMETRES!AC$14)</f>
        <v>5.6732046788280233</v>
      </c>
      <c r="AC277" s="144">
        <f>AB277*(1+PARAMETRES!AD$14)</f>
        <v>5.7336002896092157</v>
      </c>
      <c r="AD277" s="144">
        <f>AC277*(1+PARAMETRES!AE$14)</f>
        <v>5.7924161496670736</v>
      </c>
      <c r="AE277" s="144">
        <f>AD277*(1+PARAMETRES!AF$14)</f>
        <v>5.8496137093483993</v>
      </c>
      <c r="AF277" s="144">
        <f>AE277*(1+PARAMETRES!AG$14)</f>
        <v>5.9080649557678875</v>
      </c>
      <c r="AG277" s="144">
        <f>AF277*(1+PARAMETRES!AH$14)</f>
        <v>5.9654347948883855</v>
      </c>
      <c r="AH277" s="144">
        <f>AG277*(1+PARAMETRES!AI$14)</f>
        <v>6.0186816599413353</v>
      </c>
      <c r="AI277" s="144">
        <f>AH277*(1+PARAMETRES!AJ$14)</f>
        <v>6.0700519193352731</v>
      </c>
      <c r="AJ277" s="144">
        <f>AI277*(1+PARAMETRES!AK$14)</f>
        <v>6.12066520111585</v>
      </c>
      <c r="AK277" s="144">
        <f>AJ277*(1+PARAMETRES!AL$14)</f>
        <v>6.1716754875350022</v>
      </c>
      <c r="AL277" s="144">
        <f>AK277*(1+PARAMETRES!AM$14)</f>
        <v>6.2242734818316574</v>
      </c>
      <c r="AM277" s="144">
        <f>AL277*(1+PARAMETRES!AN$14)</f>
        <v>6.2765812045742289</v>
      </c>
      <c r="AN277" s="144">
        <f>AM277*(1+PARAMETRES!AO$14)</f>
        <v>6.3247871278974221</v>
      </c>
      <c r="AO277" s="144">
        <f>AN277*(1+PARAMETRES!AP$14)</f>
        <v>6.3744604596848395</v>
      </c>
      <c r="AP277" s="144">
        <f>AO277*(1+PARAMETRES!AQ$14)</f>
        <v>6.4262655009458438</v>
      </c>
      <c r="AQ277" s="144">
        <f>AP277*(1+PARAMETRES!AR$14)</f>
        <v>6.4815326332028604</v>
      </c>
      <c r="AR277" s="144">
        <f>AQ277*(1+PARAMETRES!AS$14)</f>
        <v>6.53516807517396</v>
      </c>
      <c r="AS277" s="144">
        <f>AR277*(1+PARAMETRES!AT$14)</f>
        <v>6.5904031170918405</v>
      </c>
      <c r="AT277" s="144">
        <f>AS277*(1+PARAMETRES!AU$14)</f>
        <v>6.6492592243244761</v>
      </c>
      <c r="AU277" s="144">
        <f>AT277*(1+PARAMETRES!AV$14)</f>
        <v>6.7104893977355156</v>
      </c>
      <c r="AV277" s="144">
        <f>AU277*(1+PARAMETRES!AW$14)</f>
        <v>6.7755449949375599</v>
      </c>
      <c r="AW277" s="144">
        <f>AV277*(1+PARAMETRES!AX$14)</f>
        <v>6.843806651942475</v>
      </c>
      <c r="AX277" s="144">
        <f>AW277*(1+PARAMETRES!AY$14)</f>
        <v>6.9105037002592793</v>
      </c>
      <c r="AY277" s="144">
        <f>AX277*(1+PARAMETRES!AZ$14)</f>
        <v>6.9803455267784553</v>
      </c>
      <c r="AZ277" s="144">
        <f>AY277*(1+PARAMETRES!BA$14)</f>
        <v>7.051926929346231</v>
      </c>
      <c r="BA277" s="144">
        <f>AZ277*(1+PARAMETRES!BB$14)</f>
        <v>7.1258899633174932</v>
      </c>
      <c r="BB277" s="144">
        <f>BA277*(1+PARAMETRES!BC$14)</f>
        <v>7.2000485874756333</v>
      </c>
      <c r="BC277" s="144">
        <f>BB277*(1+PARAMETRES!BD$14)</f>
        <v>7.2735634258125339</v>
      </c>
      <c r="BD277" s="144">
        <f>BC277*(1+PARAMETRES!BE$14)</f>
        <v>7.3484808025077406</v>
      </c>
      <c r="BE277" s="144">
        <f>BD277*(1+PARAMETRES!BF$14)</f>
        <v>7.4247336626700138</v>
      </c>
      <c r="BF277" s="144">
        <f>BE277*(1+PARAMETRES!BG$14)</f>
        <v>7.5000293609398474</v>
      </c>
      <c r="BG277" s="144">
        <f>BF277*(1+PARAMETRES!BH$14)</f>
        <v>7.5727503836136165</v>
      </c>
      <c r="BH277" s="144">
        <f>BG277*(1+PARAMETRES!BI$14)</f>
        <v>7.6419853511251272</v>
      </c>
      <c r="BI277" s="144">
        <f>BH277*(1+PARAMETRES!BJ$14)</f>
        <v>7.7121717752988808</v>
      </c>
      <c r="BJ277" s="144">
        <f>BI277*(1+PARAMETRES!BK$14)</f>
        <v>7.7817648200027856</v>
      </c>
      <c r="BK277" s="144">
        <f>BJ277*(1+PARAMETRES!BL$14)</f>
        <v>7.8507431709647699</v>
      </c>
      <c r="BL277" s="145">
        <f>BK277*(1+PARAMETRES!BM$14)</f>
        <v>7.9167593559838725</v>
      </c>
      <c r="BM277" s="140"/>
      <c r="BN277" s="140"/>
      <c r="BO277" s="140"/>
      <c r="BP277" s="140"/>
      <c r="BQ277" s="140"/>
    </row>
    <row r="278" spans="3:69" x14ac:dyDescent="0.25">
      <c r="C278" s="129" t="s">
        <v>149</v>
      </c>
      <c r="D278" s="76">
        <f>3*Transf2010</f>
        <v>3.1406209977542696</v>
      </c>
      <c r="E278" s="144">
        <f>D278*(1+PARAMETRES!F$14)</f>
        <v>3.1936452248976952</v>
      </c>
      <c r="F278" s="144">
        <f>E278*(1+PARAMETRES!G$14)</f>
        <v>3.1885301705849276</v>
      </c>
      <c r="G278" s="144">
        <f>F278*(1+PARAMETRES!H$14)</f>
        <v>3.1910826406424015</v>
      </c>
      <c r="H278" s="144">
        <f>G278*(1+PARAMETRES!I$14)</f>
        <v>3.2046918381521294</v>
      </c>
      <c r="I278" s="144">
        <f>H278*(1+PARAMETRES!J$14)</f>
        <v>3.2261320144054189</v>
      </c>
      <c r="J278" s="144">
        <f>I278*(1+PARAMETRES!K$14)</f>
        <v>3.2526500229212867</v>
      </c>
      <c r="K278" s="144">
        <f>J278*(1+PARAMETRES!L$14)</f>
        <v>3.3186193439469194</v>
      </c>
      <c r="L278" s="144">
        <f>K278*(1+PARAMETRES!M$14)</f>
        <v>3.3695305893243206</v>
      </c>
      <c r="M278" s="144">
        <f>L278*(1+PARAMETRES!N$14)</f>
        <v>3.4238644798689681</v>
      </c>
      <c r="N278" s="144">
        <f>M278*(1+PARAMETRES!O$14)</f>
        <v>3.1506139318100552</v>
      </c>
      <c r="O278" s="144">
        <f>N278*(1+PARAMETRES!P$14)</f>
        <v>3.3593869188513805</v>
      </c>
      <c r="P278" s="144">
        <f>O278*(1+PARAMETRES!Q$14)</f>
        <v>3.438867301914001</v>
      </c>
      <c r="Q278" s="144">
        <f>P278*(1+PARAMETRES!R$14)</f>
        <v>3.4795899481450401</v>
      </c>
      <c r="R278" s="144">
        <f>Q278*(1+PARAMETRES!S$14)</f>
        <v>3.5273045034631294</v>
      </c>
      <c r="S278" s="144">
        <f>R278*(1+PARAMETRES!T$14)</f>
        <v>3.5804023965422811</v>
      </c>
      <c r="T278" s="144">
        <f>S278*(1+PARAMETRES!U$14)</f>
        <v>3.6347823837057356</v>
      </c>
      <c r="U278" s="144">
        <f>T278*(1+PARAMETRES!V$14)</f>
        <v>3.6940665450403043</v>
      </c>
      <c r="V278" s="144">
        <f>U278*(1+PARAMETRES!W$14)</f>
        <v>3.7119620672764375</v>
      </c>
      <c r="W278" s="144">
        <f>V278*(1+PARAMETRES!X$14)</f>
        <v>3.7299612077439543</v>
      </c>
      <c r="X278" s="144">
        <f>W278*(1+PARAMETRES!Y$14)</f>
        <v>3.749906214714803</v>
      </c>
      <c r="Y278" s="144">
        <f>X278*(1+PARAMETRES!Z$14)</f>
        <v>3.7714452528410396</v>
      </c>
      <c r="Z278" s="144">
        <f>Y278*(1+PARAMETRES!AA$14)</f>
        <v>3.792345831701569</v>
      </c>
      <c r="AA278" s="144">
        <f>Z278*(1+PARAMETRES!AB$14)</f>
        <v>3.8292691032277091</v>
      </c>
      <c r="AB278" s="144">
        <f>AA278*(1+PARAMETRES!AC$14)</f>
        <v>3.8680940992009267</v>
      </c>
      <c r="AC278" s="144">
        <f>AB278*(1+PARAMETRES!AD$14)</f>
        <v>3.9092729247335578</v>
      </c>
      <c r="AD278" s="144">
        <f>AC278*(1+PARAMETRES!AE$14)</f>
        <v>3.9493746475002789</v>
      </c>
      <c r="AE278" s="144">
        <f>AD278*(1+PARAMETRES!AF$14)</f>
        <v>3.9883729836466371</v>
      </c>
      <c r="AF278" s="144">
        <f>AE278*(1+PARAMETRES!AG$14)</f>
        <v>4.0282261062053788</v>
      </c>
      <c r="AG278" s="144">
        <f>AF278*(1+PARAMETRES!AH$14)</f>
        <v>4.0673419056057183</v>
      </c>
      <c r="AH278" s="144">
        <f>AG278*(1+PARAMETRES!AI$14)</f>
        <v>4.1036465863236389</v>
      </c>
      <c r="AI278" s="144">
        <f>AH278*(1+PARAMETRES!AJ$14)</f>
        <v>4.138671763183142</v>
      </c>
      <c r="AJ278" s="144">
        <f>AI278*(1+PARAMETRES!AK$14)</f>
        <v>4.173180818942626</v>
      </c>
      <c r="AK278" s="144">
        <f>AJ278*(1+PARAMETRES!AL$14)</f>
        <v>4.2079605596829568</v>
      </c>
      <c r="AL278" s="144">
        <f>AK278*(1+PARAMETRES!AM$14)</f>
        <v>4.2438228285215853</v>
      </c>
      <c r="AM278" s="144">
        <f>AL278*(1+PARAMETRES!AN$14)</f>
        <v>4.2794871849369747</v>
      </c>
      <c r="AN278" s="144">
        <f>AM278*(1+PARAMETRES!AO$14)</f>
        <v>4.3123548599300614</v>
      </c>
      <c r="AO278" s="144">
        <f>AN278*(1+PARAMETRES!AP$14)</f>
        <v>4.3462230406942091</v>
      </c>
      <c r="AP278" s="144">
        <f>AO278*(1+PARAMETRES!AQ$14)</f>
        <v>4.3815446597358028</v>
      </c>
      <c r="AQ278" s="144">
        <f>AP278*(1+PARAMETRES!AR$14)</f>
        <v>4.4192267953655868</v>
      </c>
      <c r="AR278" s="144">
        <f>AQ278*(1+PARAMETRES!AS$14)</f>
        <v>4.4557964148913367</v>
      </c>
      <c r="AS278" s="144">
        <f>AR278*(1+PARAMETRES!AT$14)</f>
        <v>4.493456670744437</v>
      </c>
      <c r="AT278" s="144">
        <f>AS278*(1+PARAMETRES!AU$14)</f>
        <v>4.5335858347666891</v>
      </c>
      <c r="AU278" s="144">
        <f>AT278*(1+PARAMETRES!AV$14)</f>
        <v>4.5753336802742162</v>
      </c>
      <c r="AV278" s="144">
        <f>AU278*(1+PARAMETRES!AW$14)</f>
        <v>4.6196897692756105</v>
      </c>
      <c r="AW278" s="144">
        <f>AV278*(1+PARAMETRES!AX$14)</f>
        <v>4.666231808142598</v>
      </c>
      <c r="AX278" s="144">
        <f>AW278*(1+PARAMETRES!AY$14)</f>
        <v>4.7117070683586011</v>
      </c>
      <c r="AY278" s="144">
        <f>AX278*(1+PARAMETRES!AZ$14)</f>
        <v>4.7593264955307664</v>
      </c>
      <c r="AZ278" s="144">
        <f>AY278*(1+PARAMETRES!BA$14)</f>
        <v>4.8081319972815226</v>
      </c>
      <c r="BA278" s="144">
        <f>AZ278*(1+PARAMETRES!BB$14)</f>
        <v>4.8585613386255657</v>
      </c>
      <c r="BB278" s="144">
        <f>BA278*(1+PARAMETRES!BC$14)</f>
        <v>4.9091240369152063</v>
      </c>
      <c r="BC278" s="144">
        <f>BB278*(1+PARAMETRES!BD$14)</f>
        <v>4.9592477903267289</v>
      </c>
      <c r="BD278" s="144">
        <f>BC278*(1+PARAMETRES!BE$14)</f>
        <v>5.0103278198916428</v>
      </c>
      <c r="BE278" s="144">
        <f>BD278*(1+PARAMETRES!BF$14)</f>
        <v>5.0623184063659199</v>
      </c>
      <c r="BF278" s="144">
        <f>BE278*(1+PARAMETRES!BG$14)</f>
        <v>5.1136563824589878</v>
      </c>
      <c r="BG278" s="144">
        <f>BF278*(1+PARAMETRES!BH$14)</f>
        <v>5.1632388979183759</v>
      </c>
      <c r="BH278" s="144">
        <f>BG278*(1+PARAMETRES!BI$14)</f>
        <v>5.2104445575853147</v>
      </c>
      <c r="BI278" s="144">
        <f>BH278*(1+PARAMETRES!BJ$14)</f>
        <v>5.258298937703783</v>
      </c>
      <c r="BJ278" s="144">
        <f>BI278*(1+PARAMETRES!BK$14)</f>
        <v>5.3057487409109907</v>
      </c>
      <c r="BK278" s="144">
        <f>BJ278*(1+PARAMETRES!BL$14)</f>
        <v>5.3527794347487072</v>
      </c>
      <c r="BL278" s="145">
        <f>BK278*(1+PARAMETRES!BM$14)</f>
        <v>5.3977904699890038</v>
      </c>
      <c r="BM278" s="140"/>
      <c r="BN278" s="140"/>
      <c r="BO278" s="140"/>
      <c r="BP278" s="140"/>
      <c r="BQ278" s="140"/>
    </row>
    <row r="279" spans="3:69" x14ac:dyDescent="0.25">
      <c r="C279" s="129" t="s">
        <v>150</v>
      </c>
      <c r="D279" s="76">
        <f>1.7*Transf2010</f>
        <v>1.7796852320607528</v>
      </c>
      <c r="E279" s="144">
        <f>D279*(1+PARAMETRES!F$14)</f>
        <v>1.809732294108694</v>
      </c>
      <c r="F279" s="144">
        <f>E279*(1+PARAMETRES!G$14)</f>
        <v>1.8068337633314591</v>
      </c>
      <c r="G279" s="144">
        <f>F279*(1+PARAMETRES!H$14)</f>
        <v>1.8082801630306942</v>
      </c>
      <c r="H279" s="144">
        <f>G279*(1+PARAMETRES!I$14)</f>
        <v>1.8159920416195399</v>
      </c>
      <c r="I279" s="144">
        <f>H279*(1+PARAMETRES!J$14)</f>
        <v>1.8281414748297373</v>
      </c>
      <c r="J279" s="144">
        <f>I279*(1+PARAMETRES!K$14)</f>
        <v>1.8431683463220625</v>
      </c>
      <c r="K279" s="144">
        <f>J279*(1+PARAMETRES!L$14)</f>
        <v>1.880550961569921</v>
      </c>
      <c r="L279" s="144">
        <f>K279*(1+PARAMETRES!M$14)</f>
        <v>1.9094006672837818</v>
      </c>
      <c r="M279" s="144">
        <f>L279*(1+PARAMETRES!N$14)</f>
        <v>1.9401898719257487</v>
      </c>
      <c r="N279" s="144">
        <f>M279*(1+PARAMETRES!O$14)</f>
        <v>1.7853478946923647</v>
      </c>
      <c r="O279" s="144">
        <f>N279*(1+PARAMETRES!P$14)</f>
        <v>1.9036525873491157</v>
      </c>
      <c r="P279" s="144">
        <f>O279*(1+PARAMETRES!Q$14)</f>
        <v>1.9486914710846008</v>
      </c>
      <c r="Q279" s="144">
        <f>P279*(1+PARAMETRES!R$14)</f>
        <v>1.9717676372821897</v>
      </c>
      <c r="R279" s="144">
        <f>Q279*(1+PARAMETRES!S$14)</f>
        <v>1.9988058852957737</v>
      </c>
      <c r="S279" s="144">
        <f>R279*(1+PARAMETRES!T$14)</f>
        <v>2.0288946913739596</v>
      </c>
      <c r="T279" s="144">
        <f>S279*(1+PARAMETRES!U$14)</f>
        <v>2.0597100174332503</v>
      </c>
      <c r="U279" s="144">
        <f>T279*(1+PARAMETRES!V$14)</f>
        <v>2.0933043755228393</v>
      </c>
      <c r="V279" s="144">
        <f>U279*(1+PARAMETRES!W$14)</f>
        <v>2.1034451714566482</v>
      </c>
      <c r="W279" s="144">
        <f>V279*(1+PARAMETRES!X$14)</f>
        <v>2.113644684388241</v>
      </c>
      <c r="X279" s="144">
        <f>W279*(1+PARAMETRES!Y$14)</f>
        <v>2.1249468550050552</v>
      </c>
      <c r="Y279" s="144">
        <f>X279*(1+PARAMETRES!Z$14)</f>
        <v>2.1371523099432559</v>
      </c>
      <c r="Z279" s="144">
        <f>Y279*(1+PARAMETRES!AA$14)</f>
        <v>2.1489959712975559</v>
      </c>
      <c r="AA279" s="144">
        <f>Z279*(1+PARAMETRES!AB$14)</f>
        <v>2.169919158495702</v>
      </c>
      <c r="AB279" s="144">
        <f>AA279*(1+PARAMETRES!AC$14)</f>
        <v>2.1919199895471921</v>
      </c>
      <c r="AC279" s="144">
        <f>AB279*(1+PARAMETRES!AD$14)</f>
        <v>2.2152546573490164</v>
      </c>
      <c r="AD279" s="144">
        <f>AC279*(1+PARAMETRES!AE$14)</f>
        <v>2.2379789669168249</v>
      </c>
      <c r="AE279" s="144">
        <f>AD279*(1+PARAMETRES!AF$14)</f>
        <v>2.260078024066428</v>
      </c>
      <c r="AF279" s="144">
        <f>AE279*(1+PARAMETRES!AG$14)</f>
        <v>2.2826614601830482</v>
      </c>
      <c r="AG279" s="144">
        <f>AF279*(1+PARAMETRES!AH$14)</f>
        <v>2.3048270798432404</v>
      </c>
      <c r="AH279" s="144">
        <f>AG279*(1+PARAMETRES!AI$14)</f>
        <v>2.3253997322500619</v>
      </c>
      <c r="AI279" s="144">
        <f>AH279*(1+PARAMETRES!AJ$14)</f>
        <v>2.3452473324704468</v>
      </c>
      <c r="AJ279" s="144">
        <f>AI279*(1+PARAMETRES!AK$14)</f>
        <v>2.3648024640674881</v>
      </c>
      <c r="AK279" s="144">
        <f>AJ279*(1+PARAMETRES!AL$14)</f>
        <v>2.3845109838203422</v>
      </c>
      <c r="AL279" s="144">
        <f>AK279*(1+PARAMETRES!AM$14)</f>
        <v>2.4048329361622316</v>
      </c>
      <c r="AM279" s="144">
        <f>AL279*(1+PARAMETRES!AN$14)</f>
        <v>2.4250427381309523</v>
      </c>
      <c r="AN279" s="144">
        <f>AM279*(1+PARAMETRES!AO$14)</f>
        <v>2.4436677539603679</v>
      </c>
      <c r="AO279" s="144">
        <f>AN279*(1+PARAMETRES!AP$14)</f>
        <v>2.4628597230600517</v>
      </c>
      <c r="AP279" s="144">
        <f>AO279*(1+PARAMETRES!AQ$14)</f>
        <v>2.4828753071836216</v>
      </c>
      <c r="AQ279" s="144">
        <f>AP279*(1+PARAMETRES!AR$14)</f>
        <v>2.5042285173738326</v>
      </c>
      <c r="AR279" s="144">
        <f>AQ279*(1+PARAMETRES!AS$14)</f>
        <v>2.5249513017717575</v>
      </c>
      <c r="AS279" s="144">
        <f>AR279*(1+PARAMETRES!AT$14)</f>
        <v>2.5462921134218477</v>
      </c>
      <c r="AT279" s="144">
        <f>AS279*(1+PARAMETRES!AU$14)</f>
        <v>2.5690319730344569</v>
      </c>
      <c r="AU279" s="144">
        <f>AT279*(1+PARAMETRES!AV$14)</f>
        <v>2.5926890854887219</v>
      </c>
      <c r="AV279" s="144">
        <f>AU279*(1+PARAMETRES!AW$14)</f>
        <v>2.617824202589512</v>
      </c>
      <c r="AW279" s="144">
        <f>AV279*(1+PARAMETRES!AX$14)</f>
        <v>2.6441980246141381</v>
      </c>
      <c r="AX279" s="144">
        <f>AW279*(1+PARAMETRES!AY$14)</f>
        <v>2.6699673387365399</v>
      </c>
      <c r="AY279" s="144">
        <f>AX279*(1+PARAMETRES!AZ$14)</f>
        <v>2.6969516808007667</v>
      </c>
      <c r="AZ279" s="144">
        <f>AY279*(1+PARAMETRES!BA$14)</f>
        <v>2.7246081317928619</v>
      </c>
      <c r="BA279" s="144">
        <f>AZ279*(1+PARAMETRES!BB$14)</f>
        <v>2.753184758554486</v>
      </c>
      <c r="BB279" s="144">
        <f>BA279*(1+PARAMETRES!BC$14)</f>
        <v>2.7818369542519492</v>
      </c>
      <c r="BC279" s="144">
        <f>BB279*(1+PARAMETRES!BD$14)</f>
        <v>2.8102404145184789</v>
      </c>
      <c r="BD279" s="144">
        <f>BC279*(1+PARAMETRES!BE$14)</f>
        <v>2.8391857646052632</v>
      </c>
      <c r="BE279" s="144">
        <f>BD279*(1+PARAMETRES!BF$14)</f>
        <v>2.8686470969406868</v>
      </c>
      <c r="BF279" s="144">
        <f>BE279*(1+PARAMETRES!BG$14)</f>
        <v>2.8977386167267589</v>
      </c>
      <c r="BG279" s="144">
        <f>BF279*(1+PARAMETRES!BH$14)</f>
        <v>2.9258353754870789</v>
      </c>
      <c r="BH279" s="144">
        <f>BG279*(1+PARAMETRES!BI$14)</f>
        <v>2.9525852492983442</v>
      </c>
      <c r="BI279" s="144">
        <f>BH279*(1+PARAMETRES!BJ$14)</f>
        <v>2.9797027313654763</v>
      </c>
      <c r="BJ279" s="144">
        <f>BI279*(1+PARAMETRES!BK$14)</f>
        <v>3.006590953182894</v>
      </c>
      <c r="BK279" s="144">
        <f>BJ279*(1+PARAMETRES!BL$14)</f>
        <v>3.0332416796909336</v>
      </c>
      <c r="BL279" s="145">
        <f>BK279*(1+PARAMETRES!BM$14)</f>
        <v>3.0587479329937683</v>
      </c>
      <c r="BM279" s="140"/>
      <c r="BN279" s="140"/>
      <c r="BO279" s="140"/>
      <c r="BP279" s="140"/>
      <c r="BQ279" s="140"/>
    </row>
    <row r="280" spans="3:69" x14ac:dyDescent="0.25">
      <c r="C280" s="129" t="s">
        <v>151</v>
      </c>
      <c r="D280" s="76">
        <f>0.9*Transf2010</f>
        <v>0.94218629932628095</v>
      </c>
      <c r="E280" s="144">
        <f>D280*(1+PARAMETRES!F$14)</f>
        <v>0.95809356746930863</v>
      </c>
      <c r="F280" s="144">
        <f>E280*(1+PARAMETRES!G$14)</f>
        <v>0.95655905117547835</v>
      </c>
      <c r="G280" s="144">
        <f>F280*(1+PARAMETRES!H$14)</f>
        <v>0.95732479219272049</v>
      </c>
      <c r="H280" s="144">
        <f>G280*(1+PARAMETRES!I$14)</f>
        <v>0.96140755144563883</v>
      </c>
      <c r="I280" s="144">
        <f>H280*(1+PARAMETRES!J$14)</f>
        <v>0.96783960432162564</v>
      </c>
      <c r="J280" s="144">
        <f>I280*(1+PARAMETRES!K$14)</f>
        <v>0.97579500687638598</v>
      </c>
      <c r="K280" s="144">
        <f>J280*(1+PARAMETRES!L$14)</f>
        <v>0.99558580318407575</v>
      </c>
      <c r="L280" s="144">
        <f>K280*(1+PARAMETRES!M$14)</f>
        <v>1.0108591767972961</v>
      </c>
      <c r="M280" s="144">
        <f>L280*(1+PARAMETRES!N$14)</f>
        <v>1.0271593439606903</v>
      </c>
      <c r="N280" s="144">
        <f>M280*(1+PARAMETRES!O$14)</f>
        <v>0.94518417954301648</v>
      </c>
      <c r="O280" s="144">
        <f>N280*(1+PARAMETRES!P$14)</f>
        <v>1.007816075655414</v>
      </c>
      <c r="P280" s="144">
        <f>O280*(1+PARAMETRES!Q$14)</f>
        <v>1.0316601905742002</v>
      </c>
      <c r="Q280" s="144">
        <f>P280*(1+PARAMETRES!R$14)</f>
        <v>1.0438769844435121</v>
      </c>
      <c r="R280" s="144">
        <f>Q280*(1+PARAMETRES!S$14)</f>
        <v>1.0581913510389389</v>
      </c>
      <c r="S280" s="144">
        <f>R280*(1+PARAMETRES!T$14)</f>
        <v>1.0741207189626845</v>
      </c>
      <c r="T280" s="144">
        <f>S280*(1+PARAMETRES!U$14)</f>
        <v>1.0904347151117209</v>
      </c>
      <c r="U280" s="144">
        <f>T280*(1+PARAMETRES!V$14)</f>
        <v>1.1082199635120915</v>
      </c>
      <c r="V280" s="144">
        <f>U280*(1+PARAMETRES!W$14)</f>
        <v>1.1135886201829315</v>
      </c>
      <c r="W280" s="144">
        <f>V280*(1+PARAMETRES!X$14)</f>
        <v>1.1189883623231864</v>
      </c>
      <c r="X280" s="144">
        <f>W280*(1+PARAMETRES!Y$14)</f>
        <v>1.1249718644144411</v>
      </c>
      <c r="Y280" s="144">
        <f>X280*(1+PARAMETRES!Z$14)</f>
        <v>1.131433575852312</v>
      </c>
      <c r="Z280" s="144">
        <f>Y280*(1+PARAMETRES!AA$14)</f>
        <v>1.1377037495104707</v>
      </c>
      <c r="AA280" s="144">
        <f>Z280*(1+PARAMETRES!AB$14)</f>
        <v>1.1487807309683127</v>
      </c>
      <c r="AB280" s="144">
        <f>AA280*(1+PARAMETRES!AC$14)</f>
        <v>1.1604282297602779</v>
      </c>
      <c r="AC280" s="144">
        <f>AB280*(1+PARAMETRES!AD$14)</f>
        <v>1.1727818774200673</v>
      </c>
      <c r="AD280" s="144">
        <f>AC280*(1+PARAMETRES!AE$14)</f>
        <v>1.1848123942500837</v>
      </c>
      <c r="AE280" s="144">
        <f>AD280*(1+PARAMETRES!AF$14)</f>
        <v>1.1965118950939913</v>
      </c>
      <c r="AF280" s="144">
        <f>AE280*(1+PARAMETRES!AG$14)</f>
        <v>1.2084678318616138</v>
      </c>
      <c r="AG280" s="144">
        <f>AF280*(1+PARAMETRES!AH$14)</f>
        <v>1.2202025716817158</v>
      </c>
      <c r="AH280" s="144">
        <f>AG280*(1+PARAMETRES!AI$14)</f>
        <v>1.2310939758970918</v>
      </c>
      <c r="AI280" s="144">
        <f>AH280*(1+PARAMETRES!AJ$14)</f>
        <v>1.2416015289549427</v>
      </c>
      <c r="AJ280" s="144">
        <f>AI280*(1+PARAMETRES!AK$14)</f>
        <v>1.2519542456827879</v>
      </c>
      <c r="AK280" s="144">
        <f>AJ280*(1+PARAMETRES!AL$14)</f>
        <v>1.2623881679048872</v>
      </c>
      <c r="AL280" s="144">
        <f>AK280*(1+PARAMETRES!AM$14)</f>
        <v>1.2731468485564759</v>
      </c>
      <c r="AM280" s="144">
        <f>AL280*(1+PARAMETRES!AN$14)</f>
        <v>1.2838461554810927</v>
      </c>
      <c r="AN280" s="144">
        <f>AM280*(1+PARAMETRES!AO$14)</f>
        <v>1.2937064579790187</v>
      </c>
      <c r="AO280" s="144">
        <f>AN280*(1+PARAMETRES!AP$14)</f>
        <v>1.3038669122082631</v>
      </c>
      <c r="AP280" s="144">
        <f>AO280*(1+PARAMETRES!AQ$14)</f>
        <v>1.3144633979207412</v>
      </c>
      <c r="AQ280" s="144">
        <f>AP280*(1+PARAMETRES!AR$14)</f>
        <v>1.3257680386096764</v>
      </c>
      <c r="AR280" s="144">
        <f>AQ280*(1+PARAMETRES!AS$14)</f>
        <v>1.3367389244674013</v>
      </c>
      <c r="AS280" s="144">
        <f>AR280*(1+PARAMETRES!AT$14)</f>
        <v>1.3480370012233314</v>
      </c>
      <c r="AT280" s="144">
        <f>AS280*(1+PARAMETRES!AU$14)</f>
        <v>1.3600757504300069</v>
      </c>
      <c r="AU280" s="144">
        <f>AT280*(1+PARAMETRES!AV$14)</f>
        <v>1.3726001040822648</v>
      </c>
      <c r="AV280" s="144">
        <f>AU280*(1+PARAMETRES!AW$14)</f>
        <v>1.385906930782683</v>
      </c>
      <c r="AW280" s="144">
        <f>AV280*(1+PARAMETRES!AX$14)</f>
        <v>1.3998695424427792</v>
      </c>
      <c r="AX280" s="144">
        <f>AW280*(1+PARAMETRES!AY$14)</f>
        <v>1.41351212050758</v>
      </c>
      <c r="AY280" s="144">
        <f>AX280*(1+PARAMETRES!AZ$14)</f>
        <v>1.4277979486592296</v>
      </c>
      <c r="AZ280" s="144">
        <f>AY280*(1+PARAMETRES!BA$14)</f>
        <v>1.4424395991844565</v>
      </c>
      <c r="BA280" s="144">
        <f>AZ280*(1+PARAMETRES!BB$14)</f>
        <v>1.4575684015876693</v>
      </c>
      <c r="BB280" s="144">
        <f>BA280*(1+PARAMETRES!BC$14)</f>
        <v>1.4727372110745616</v>
      </c>
      <c r="BC280" s="144">
        <f>BB280*(1+PARAMETRES!BD$14)</f>
        <v>1.4877743370980185</v>
      </c>
      <c r="BD280" s="144">
        <f>BC280*(1+PARAMETRES!BE$14)</f>
        <v>1.5030983459674927</v>
      </c>
      <c r="BE280" s="144">
        <f>BD280*(1+PARAMETRES!BF$14)</f>
        <v>1.5186955219097757</v>
      </c>
      <c r="BF280" s="144">
        <f>BE280*(1+PARAMETRES!BG$14)</f>
        <v>1.5340969147376962</v>
      </c>
      <c r="BG280" s="144">
        <f>BF280*(1+PARAMETRES!BH$14)</f>
        <v>1.5489716693755127</v>
      </c>
      <c r="BH280" s="144">
        <f>BG280*(1+PARAMETRES!BI$14)</f>
        <v>1.5631333672755943</v>
      </c>
      <c r="BI280" s="144">
        <f>BH280*(1+PARAMETRES!BJ$14)</f>
        <v>1.5774896813111348</v>
      </c>
      <c r="BJ280" s="144">
        <f>BI280*(1+PARAMETRES!BK$14)</f>
        <v>1.591724622273297</v>
      </c>
      <c r="BK280" s="144">
        <f>BJ280*(1+PARAMETRES!BL$14)</f>
        <v>1.605833830424612</v>
      </c>
      <c r="BL280" s="145">
        <f>BK280*(1+PARAMETRES!BM$14)</f>
        <v>1.6193371409967012</v>
      </c>
      <c r="BM280" s="140"/>
      <c r="BN280" s="140"/>
      <c r="BO280" s="140"/>
      <c r="BP280" s="140"/>
      <c r="BQ280" s="140"/>
    </row>
    <row r="281" spans="3:69" x14ac:dyDescent="0.25">
      <c r="C281" s="129" t="s">
        <v>152</v>
      </c>
      <c r="D281" s="76">
        <f>0.2*Transf2010</f>
        <v>0.20937473318361799</v>
      </c>
      <c r="E281" s="144">
        <f>D281*(1+PARAMETRES!F$14)</f>
        <v>0.21290968165984636</v>
      </c>
      <c r="F281" s="144">
        <f>E281*(1+PARAMETRES!G$14)</f>
        <v>0.21256867803899518</v>
      </c>
      <c r="G281" s="144">
        <f>F281*(1+PARAMETRES!H$14)</f>
        <v>0.21273884270949342</v>
      </c>
      <c r="H281" s="144">
        <f>G281*(1+PARAMETRES!I$14)</f>
        <v>0.21364612254347529</v>
      </c>
      <c r="I281" s="144">
        <f>H281*(1+PARAMETRES!J$14)</f>
        <v>0.21507546762702792</v>
      </c>
      <c r="J281" s="144">
        <f>I281*(1+PARAMETRES!K$14)</f>
        <v>0.2168433348614191</v>
      </c>
      <c r="K281" s="144">
        <f>J281*(1+PARAMETRES!L$14)</f>
        <v>0.22124128959646128</v>
      </c>
      <c r="L281" s="144">
        <f>K281*(1+PARAMETRES!M$14)</f>
        <v>0.22463537262162137</v>
      </c>
      <c r="M281" s="144">
        <f>L281*(1+PARAMETRES!N$14)</f>
        <v>0.22825763199126453</v>
      </c>
      <c r="N281" s="144">
        <f>M281*(1+PARAMETRES!O$14)</f>
        <v>0.21004092878733702</v>
      </c>
      <c r="O281" s="144">
        <f>N281*(1+PARAMETRES!P$14)</f>
        <v>0.22395912792342537</v>
      </c>
      <c r="P281" s="144">
        <f>O281*(1+PARAMETRES!Q$14)</f>
        <v>0.2292578201276001</v>
      </c>
      <c r="Q281" s="144">
        <f>P281*(1+PARAMETRES!R$14)</f>
        <v>0.23197266320966939</v>
      </c>
      <c r="R281" s="144">
        <f>Q281*(1+PARAMETRES!S$14)</f>
        <v>0.23515363356420868</v>
      </c>
      <c r="S281" s="144">
        <f>R281*(1+PARAMETRES!T$14)</f>
        <v>0.23869349310281882</v>
      </c>
      <c r="T281" s="144">
        <f>S281*(1+PARAMETRES!U$14)</f>
        <v>0.24231882558038245</v>
      </c>
      <c r="U281" s="144">
        <f>T281*(1+PARAMETRES!V$14)</f>
        <v>0.24627110300268704</v>
      </c>
      <c r="V281" s="144">
        <f>U281*(1+PARAMETRES!W$14)</f>
        <v>0.24746413781842924</v>
      </c>
      <c r="W281" s="144">
        <f>V281*(1+PARAMETRES!X$14)</f>
        <v>0.24866408051626368</v>
      </c>
      <c r="X281" s="144">
        <f>W281*(1+PARAMETRES!Y$14)</f>
        <v>0.24999374764765359</v>
      </c>
      <c r="Y281" s="144">
        <f>X281*(1+PARAMETRES!Z$14)</f>
        <v>0.25142968352273604</v>
      </c>
      <c r="Z281" s="144">
        <f>Y281*(1+PARAMETRES!AA$14)</f>
        <v>0.25282305544677131</v>
      </c>
      <c r="AA281" s="144">
        <f>Z281*(1+PARAMETRES!AB$14)</f>
        <v>0.25528460688184729</v>
      </c>
      <c r="AB281" s="144">
        <f>AA281*(1+PARAMETRES!AC$14)</f>
        <v>0.25787293994672844</v>
      </c>
      <c r="AC281" s="144">
        <f>AB281*(1+PARAMETRES!AD$14)</f>
        <v>0.26061819498223721</v>
      </c>
      <c r="AD281" s="144">
        <f>AC281*(1+PARAMETRES!AE$14)</f>
        <v>0.2632916431666853</v>
      </c>
      <c r="AE281" s="144">
        <f>AD281*(1+PARAMETRES!AF$14)</f>
        <v>0.26589153224310919</v>
      </c>
      <c r="AF281" s="144">
        <f>AE281*(1+PARAMETRES!AG$14)</f>
        <v>0.26854840708035865</v>
      </c>
      <c r="AG281" s="144">
        <f>AF281*(1+PARAMETRES!AH$14)</f>
        <v>0.27115612704038128</v>
      </c>
      <c r="AH281" s="144">
        <f>AG281*(1+PARAMETRES!AI$14)</f>
        <v>0.27357643908824264</v>
      </c>
      <c r="AI281" s="144">
        <f>AH281*(1+PARAMETRES!AJ$14)</f>
        <v>0.2759114508788762</v>
      </c>
      <c r="AJ281" s="144">
        <f>AI281*(1+PARAMETRES!AK$14)</f>
        <v>0.27821205459617515</v>
      </c>
      <c r="AK281" s="144">
        <f>AJ281*(1+PARAMETRES!AL$14)</f>
        <v>0.28053070397886387</v>
      </c>
      <c r="AL281" s="144">
        <f>AK281*(1+PARAMETRES!AM$14)</f>
        <v>0.2829215219014391</v>
      </c>
      <c r="AM281" s="144">
        <f>AL281*(1+PARAMETRES!AN$14)</f>
        <v>0.28529914566246506</v>
      </c>
      <c r="AN281" s="144">
        <f>AM281*(1+PARAMETRES!AO$14)</f>
        <v>0.28749032399533747</v>
      </c>
      <c r="AO281" s="144">
        <f>AN281*(1+PARAMETRES!AP$14)</f>
        <v>0.28974820271294732</v>
      </c>
      <c r="AP281" s="144">
        <f>AO281*(1+PARAMETRES!AQ$14)</f>
        <v>0.29210297731572027</v>
      </c>
      <c r="AQ281" s="144">
        <f>AP281*(1+PARAMETRES!AR$14)</f>
        <v>0.29461511969103921</v>
      </c>
      <c r="AR281" s="144">
        <f>AQ281*(1+PARAMETRES!AS$14)</f>
        <v>0.29705309432608917</v>
      </c>
      <c r="AS281" s="144">
        <f>AR281*(1+PARAMETRES!AT$14)</f>
        <v>0.29956377804962919</v>
      </c>
      <c r="AT281" s="144">
        <f>AS281*(1+PARAMETRES!AU$14)</f>
        <v>0.30223905565111264</v>
      </c>
      <c r="AU281" s="144">
        <f>AT281*(1+PARAMETRES!AV$14)</f>
        <v>0.30502224535161443</v>
      </c>
      <c r="AV281" s="144">
        <f>AU281*(1+PARAMETRES!AW$14)</f>
        <v>0.30797931795170735</v>
      </c>
      <c r="AW281" s="144">
        <f>AV281*(1+PARAMETRES!AX$14)</f>
        <v>0.31108212054283985</v>
      </c>
      <c r="AX281" s="144">
        <f>AW281*(1+PARAMETRES!AY$14)</f>
        <v>0.31411380455724003</v>
      </c>
      <c r="AY281" s="144">
        <f>AX281*(1+PARAMETRES!AZ$14)</f>
        <v>0.3172884330353844</v>
      </c>
      <c r="AZ281" s="144">
        <f>AY281*(1+PARAMETRES!BA$14)</f>
        <v>0.32054213315210145</v>
      </c>
      <c r="BA281" s="144">
        <f>AZ281*(1+PARAMETRES!BB$14)</f>
        <v>0.32390408924170427</v>
      </c>
      <c r="BB281" s="144">
        <f>BA281*(1+PARAMETRES!BC$14)</f>
        <v>0.32727493579434702</v>
      </c>
      <c r="BC281" s="144">
        <f>BB281*(1+PARAMETRES!BD$14)</f>
        <v>0.33061651935511521</v>
      </c>
      <c r="BD281" s="144">
        <f>BC281*(1+PARAMETRES!BE$14)</f>
        <v>0.33402185465944279</v>
      </c>
      <c r="BE281" s="144">
        <f>BD281*(1+PARAMETRES!BF$14)</f>
        <v>0.33748789375772792</v>
      </c>
      <c r="BF281" s="144">
        <f>BE281*(1+PARAMETRES!BG$14)</f>
        <v>0.3409104254972658</v>
      </c>
      <c r="BG281" s="144">
        <f>BF281*(1+PARAMETRES!BH$14)</f>
        <v>0.34421592652789168</v>
      </c>
      <c r="BH281" s="144">
        <f>BG281*(1+PARAMETRES!BI$14)</f>
        <v>0.3473629705056876</v>
      </c>
      <c r="BI281" s="144">
        <f>BH281*(1+PARAMETRES!BJ$14)</f>
        <v>0.35055326251358548</v>
      </c>
      <c r="BJ281" s="144">
        <f>BI281*(1+PARAMETRES!BK$14)</f>
        <v>0.35371658272739936</v>
      </c>
      <c r="BK281" s="144">
        <f>BJ281*(1+PARAMETRES!BL$14)</f>
        <v>0.35685196231658045</v>
      </c>
      <c r="BL281" s="145">
        <f>BK281*(1+PARAMETRES!BM$14)</f>
        <v>0.35985269799926689</v>
      </c>
      <c r="BM281" s="140"/>
      <c r="BN281" s="140"/>
      <c r="BO281" s="140"/>
      <c r="BP281" s="140"/>
      <c r="BQ281" s="140"/>
    </row>
    <row r="282" spans="3:69" ht="16.5" thickBot="1" x14ac:dyDescent="0.3">
      <c r="C282" s="129" t="s">
        <v>153</v>
      </c>
      <c r="D282" s="76">
        <f>0.1*Transf2010</f>
        <v>0.10468736659180899</v>
      </c>
      <c r="E282" s="144">
        <f>D282*(1+PARAMETRES!F$14)</f>
        <v>0.10645484082992318</v>
      </c>
      <c r="F282" s="144">
        <f>E282*(1+PARAMETRES!G$14)</f>
        <v>0.10628433901949759</v>
      </c>
      <c r="G282" s="144">
        <f>F282*(1+PARAMETRES!H$14)</f>
        <v>0.10636942135474671</v>
      </c>
      <c r="H282" s="144">
        <f>G282*(1+PARAMETRES!I$14)</f>
        <v>0.10682306127173764</v>
      </c>
      <c r="I282" s="144">
        <f>H282*(1+PARAMETRES!J$14)</f>
        <v>0.10753773381351396</v>
      </c>
      <c r="J282" s="144">
        <f>I282*(1+PARAMETRES!K$14)</f>
        <v>0.10842166743070955</v>
      </c>
      <c r="K282" s="144">
        <f>J282*(1+PARAMETRES!L$14)</f>
        <v>0.11062064479823064</v>
      </c>
      <c r="L282" s="144">
        <f>K282*(1+PARAMETRES!M$14)</f>
        <v>0.11231768631081068</v>
      </c>
      <c r="M282" s="144">
        <f>L282*(1+PARAMETRES!N$14)</f>
        <v>0.11412881599563227</v>
      </c>
      <c r="N282" s="144">
        <f>M282*(1+PARAMETRES!O$14)</f>
        <v>0.10502046439366851</v>
      </c>
      <c r="O282" s="144">
        <f>N282*(1+PARAMETRES!P$14)</f>
        <v>0.11197956396171269</v>
      </c>
      <c r="P282" s="144">
        <f>O282*(1+PARAMETRES!Q$14)</f>
        <v>0.11462891006380005</v>
      </c>
      <c r="Q282" s="144">
        <f>P282*(1+PARAMETRES!R$14)</f>
        <v>0.11598633160483469</v>
      </c>
      <c r="R282" s="144">
        <f>Q282*(1+PARAMETRES!S$14)</f>
        <v>0.11757681678210434</v>
      </c>
      <c r="S282" s="144">
        <f>R282*(1+PARAMETRES!T$14)</f>
        <v>0.11934674655140941</v>
      </c>
      <c r="T282" s="144">
        <f>S282*(1+PARAMETRES!U$14)</f>
        <v>0.12115941279019123</v>
      </c>
      <c r="U282" s="144">
        <f>T282*(1+PARAMETRES!V$14)</f>
        <v>0.12313555150134352</v>
      </c>
      <c r="V282" s="144">
        <f>U282*(1+PARAMETRES!W$14)</f>
        <v>0.12373206890921462</v>
      </c>
      <c r="W282" s="144">
        <f>V282*(1+PARAMETRES!X$14)</f>
        <v>0.12433204025813184</v>
      </c>
      <c r="X282" s="144">
        <f>W282*(1+PARAMETRES!Y$14)</f>
        <v>0.12499687382382679</v>
      </c>
      <c r="Y282" s="144">
        <f>X282*(1+PARAMETRES!Z$14)</f>
        <v>0.12571484176136802</v>
      </c>
      <c r="Z282" s="144">
        <f>Y282*(1+PARAMETRES!AA$14)</f>
        <v>0.12641152772338565</v>
      </c>
      <c r="AA282" s="144">
        <f>Z282*(1+PARAMETRES!AB$14)</f>
        <v>0.12764230344092364</v>
      </c>
      <c r="AB282" s="144">
        <f>AA282*(1+PARAMETRES!AC$14)</f>
        <v>0.12893646997336422</v>
      </c>
      <c r="AC282" s="144">
        <f>AB282*(1+PARAMETRES!AD$14)</f>
        <v>0.1303090974911186</v>
      </c>
      <c r="AD282" s="144">
        <f>AC282*(1+PARAMETRES!AE$14)</f>
        <v>0.13164582158334265</v>
      </c>
      <c r="AE282" s="144">
        <f>AD282*(1+PARAMETRES!AF$14)</f>
        <v>0.13294576612155459</v>
      </c>
      <c r="AF282" s="144">
        <f>AE282*(1+PARAMETRES!AG$14)</f>
        <v>0.13427420354017933</v>
      </c>
      <c r="AG282" s="144">
        <f>AF282*(1+PARAMETRES!AH$14)</f>
        <v>0.13557806352019064</v>
      </c>
      <c r="AH282" s="144">
        <f>AG282*(1+PARAMETRES!AI$14)</f>
        <v>0.13678821954412132</v>
      </c>
      <c r="AI282" s="144">
        <f>AH282*(1+PARAMETRES!AJ$14)</f>
        <v>0.1379557254394381</v>
      </c>
      <c r="AJ282" s="144">
        <f>AI282*(1+PARAMETRES!AK$14)</f>
        <v>0.13910602729808758</v>
      </c>
      <c r="AK282" s="144">
        <f>AJ282*(1+PARAMETRES!AL$14)</f>
        <v>0.14026535198943194</v>
      </c>
      <c r="AL282" s="144">
        <f>AK282*(1+PARAMETRES!AM$14)</f>
        <v>0.14146076095071955</v>
      </c>
      <c r="AM282" s="144">
        <f>AL282*(1+PARAMETRES!AN$14)</f>
        <v>0.14264957283123253</v>
      </c>
      <c r="AN282" s="144">
        <f>AM282*(1+PARAMETRES!AO$14)</f>
        <v>0.14374516199766874</v>
      </c>
      <c r="AO282" s="144">
        <f>AN282*(1+PARAMETRES!AP$14)</f>
        <v>0.14487410135647366</v>
      </c>
      <c r="AP282" s="144">
        <f>AO282*(1+PARAMETRES!AQ$14)</f>
        <v>0.14605148865786013</v>
      </c>
      <c r="AQ282" s="144">
        <f>AP282*(1+PARAMETRES!AR$14)</f>
        <v>0.1473075598455196</v>
      </c>
      <c r="AR282" s="144">
        <f>AQ282*(1+PARAMETRES!AS$14)</f>
        <v>0.14852654716304459</v>
      </c>
      <c r="AS282" s="144">
        <f>AR282*(1+PARAMETRES!AT$14)</f>
        <v>0.1497818890248146</v>
      </c>
      <c r="AT282" s="144">
        <f>AS282*(1+PARAMETRES!AU$14)</f>
        <v>0.15111952782555632</v>
      </c>
      <c r="AU282" s="144">
        <f>AT282*(1+PARAMETRES!AV$14)</f>
        <v>0.15251112267580721</v>
      </c>
      <c r="AV282" s="144">
        <f>AU282*(1+PARAMETRES!AW$14)</f>
        <v>0.15398965897585368</v>
      </c>
      <c r="AW282" s="144">
        <f>AV282*(1+PARAMETRES!AX$14)</f>
        <v>0.15554106027141992</v>
      </c>
      <c r="AX282" s="144">
        <f>AW282*(1+PARAMETRES!AY$14)</f>
        <v>0.15705690227862001</v>
      </c>
      <c r="AY282" s="144">
        <f>AX282*(1+PARAMETRES!AZ$14)</f>
        <v>0.1586442165176922</v>
      </c>
      <c r="AZ282" s="144">
        <f>AY282*(1+PARAMETRES!BA$14)</f>
        <v>0.16027106657605072</v>
      </c>
      <c r="BA282" s="144">
        <f>AZ282*(1+PARAMETRES!BB$14)</f>
        <v>0.16195204462085214</v>
      </c>
      <c r="BB282" s="144">
        <f>BA282*(1+PARAMETRES!BC$14)</f>
        <v>0.16363746789717351</v>
      </c>
      <c r="BC282" s="144">
        <f>BB282*(1+PARAMETRES!BD$14)</f>
        <v>0.16530825967755761</v>
      </c>
      <c r="BD282" s="144">
        <f>BC282*(1+PARAMETRES!BE$14)</f>
        <v>0.16701092732972139</v>
      </c>
      <c r="BE282" s="144">
        <f>BD282*(1+PARAMETRES!BF$14)</f>
        <v>0.16874394687886396</v>
      </c>
      <c r="BF282" s="144">
        <f>BE282*(1+PARAMETRES!BG$14)</f>
        <v>0.1704552127486329</v>
      </c>
      <c r="BG282" s="144">
        <f>BF282*(1+PARAMETRES!BH$14)</f>
        <v>0.17210796326394584</v>
      </c>
      <c r="BH282" s="144">
        <f>BG282*(1+PARAMETRES!BI$14)</f>
        <v>0.1736814852528438</v>
      </c>
      <c r="BI282" s="144">
        <f>BH282*(1+PARAMETRES!BJ$14)</f>
        <v>0.17527663125679274</v>
      </c>
      <c r="BJ282" s="144">
        <f>BI282*(1+PARAMETRES!BK$14)</f>
        <v>0.17685829136369968</v>
      </c>
      <c r="BK282" s="144">
        <f>BJ282*(1+PARAMETRES!BL$14)</f>
        <v>0.17842598115829023</v>
      </c>
      <c r="BL282" s="145">
        <f>BK282*(1+PARAMETRES!BM$14)</f>
        <v>0.17992634899963345</v>
      </c>
      <c r="BM282" s="140"/>
      <c r="BN282" s="140"/>
      <c r="BO282" s="140"/>
      <c r="BP282" s="140"/>
      <c r="BQ282" s="140"/>
    </row>
    <row r="283" spans="3:69" s="41" customFormat="1" ht="24.95" customHeight="1" thickBot="1" x14ac:dyDescent="0.3">
      <c r="C283" s="569" t="s">
        <v>53</v>
      </c>
      <c r="D283" s="570"/>
      <c r="E283" s="570"/>
      <c r="F283" s="570"/>
      <c r="G283" s="570"/>
      <c r="H283" s="571"/>
      <c r="I283" s="78"/>
      <c r="J283" s="79"/>
      <c r="K283" s="75"/>
      <c r="L283" s="75"/>
      <c r="M283" s="75"/>
      <c r="N283" s="75"/>
      <c r="O283" s="75"/>
      <c r="P283" s="75"/>
      <c r="Q283" s="75"/>
      <c r="R283" s="75"/>
      <c r="S283" s="75"/>
      <c r="T283" s="75"/>
      <c r="U283" s="75"/>
      <c r="V283" s="75"/>
      <c r="W283" s="75"/>
      <c r="X283" s="75"/>
      <c r="Y283" s="75"/>
      <c r="Z283" s="75"/>
      <c r="AA283" s="75"/>
      <c r="AB283" s="75"/>
      <c r="AC283" s="75"/>
      <c r="AD283" s="75"/>
      <c r="AE283" s="75"/>
      <c r="AF283" s="75"/>
      <c r="AG283" s="75"/>
      <c r="AH283" s="75"/>
      <c r="AI283" s="75"/>
      <c r="AJ283" s="75"/>
      <c r="AK283" s="75"/>
      <c r="AL283" s="75"/>
      <c r="AM283" s="75"/>
      <c r="AN283" s="75"/>
      <c r="AO283" s="75"/>
      <c r="AP283" s="75"/>
      <c r="AQ283" s="75"/>
      <c r="AR283" s="75"/>
      <c r="AS283" s="75"/>
      <c r="AT283" s="75"/>
      <c r="AU283" s="75"/>
      <c r="AV283" s="75"/>
      <c r="AW283" s="75"/>
      <c r="AX283" s="75"/>
      <c r="AY283" s="75"/>
      <c r="AZ283" s="75"/>
      <c r="BA283" s="75"/>
      <c r="BB283" s="75"/>
      <c r="BC283" s="75"/>
      <c r="BD283" s="75"/>
      <c r="BE283" s="75"/>
      <c r="BF283" s="75"/>
      <c r="BG283" s="75"/>
      <c r="BH283" s="75"/>
      <c r="BI283" s="75"/>
      <c r="BJ283" s="75"/>
      <c r="BK283" s="75"/>
      <c r="BL283" s="162"/>
      <c r="BM283" s="140"/>
      <c r="BN283" s="140"/>
      <c r="BO283" s="140"/>
      <c r="BP283" s="140"/>
      <c r="BQ283" s="140"/>
    </row>
    <row r="284" spans="3:69" ht="16.5" thickBot="1" x14ac:dyDescent="0.3">
      <c r="C284" s="72"/>
      <c r="D284" s="73">
        <v>2010</v>
      </c>
      <c r="E284" s="74">
        <v>2011</v>
      </c>
      <c r="F284" s="6">
        <v>2012</v>
      </c>
      <c r="G284" s="6">
        <v>2013</v>
      </c>
      <c r="H284" s="6">
        <v>2014</v>
      </c>
      <c r="I284" s="6">
        <v>2015</v>
      </c>
      <c r="J284" s="6">
        <v>2016</v>
      </c>
      <c r="K284" s="6">
        <v>2017</v>
      </c>
      <c r="L284" s="6">
        <v>2018</v>
      </c>
      <c r="M284" s="6">
        <v>2019</v>
      </c>
      <c r="N284" s="6">
        <v>2020</v>
      </c>
      <c r="O284" s="6">
        <v>2021</v>
      </c>
      <c r="P284" s="6">
        <v>2022</v>
      </c>
      <c r="Q284" s="6">
        <v>2023</v>
      </c>
      <c r="R284" s="6">
        <v>2024</v>
      </c>
      <c r="S284" s="6">
        <v>2025</v>
      </c>
      <c r="T284" s="6">
        <v>2026</v>
      </c>
      <c r="U284" s="6">
        <v>2027</v>
      </c>
      <c r="V284" s="6">
        <v>2028</v>
      </c>
      <c r="W284" s="6">
        <v>2029</v>
      </c>
      <c r="X284" s="6">
        <v>2030</v>
      </c>
      <c r="Y284" s="6">
        <v>2031</v>
      </c>
      <c r="Z284" s="6">
        <v>2032</v>
      </c>
      <c r="AA284" s="6">
        <v>2033</v>
      </c>
      <c r="AB284" s="6">
        <v>2034</v>
      </c>
      <c r="AC284" s="6">
        <v>2035</v>
      </c>
      <c r="AD284" s="6">
        <v>2036</v>
      </c>
      <c r="AE284" s="6">
        <v>2037</v>
      </c>
      <c r="AF284" s="6">
        <v>2038</v>
      </c>
      <c r="AG284" s="6">
        <v>2039</v>
      </c>
      <c r="AH284" s="6">
        <v>2040</v>
      </c>
      <c r="AI284" s="6">
        <v>2041</v>
      </c>
      <c r="AJ284" s="6">
        <v>2042</v>
      </c>
      <c r="AK284" s="6">
        <v>2043</v>
      </c>
      <c r="AL284" s="6">
        <v>2044</v>
      </c>
      <c r="AM284" s="6">
        <v>2045</v>
      </c>
      <c r="AN284" s="6">
        <v>2046</v>
      </c>
      <c r="AO284" s="6">
        <v>2047</v>
      </c>
      <c r="AP284" s="6">
        <v>2048</v>
      </c>
      <c r="AQ284" s="6">
        <v>2049</v>
      </c>
      <c r="AR284" s="6">
        <v>2050</v>
      </c>
      <c r="AS284" s="6">
        <v>2051</v>
      </c>
      <c r="AT284" s="6">
        <v>2052</v>
      </c>
      <c r="AU284" s="6">
        <v>2053</v>
      </c>
      <c r="AV284" s="6">
        <v>2054</v>
      </c>
      <c r="AW284" s="6">
        <v>2055</v>
      </c>
      <c r="AX284" s="6">
        <v>2056</v>
      </c>
      <c r="AY284" s="6">
        <v>2057</v>
      </c>
      <c r="AZ284" s="6">
        <v>2058</v>
      </c>
      <c r="BA284" s="6">
        <v>2059</v>
      </c>
      <c r="BB284" s="6">
        <v>2060</v>
      </c>
      <c r="BC284" s="6">
        <v>2061</v>
      </c>
      <c r="BD284" s="6">
        <v>2062</v>
      </c>
      <c r="BE284" s="6">
        <v>2063</v>
      </c>
      <c r="BF284" s="6">
        <v>2064</v>
      </c>
      <c r="BG284" s="6">
        <v>2065</v>
      </c>
      <c r="BH284" s="6">
        <v>2066</v>
      </c>
      <c r="BI284" s="6">
        <v>2067</v>
      </c>
      <c r="BJ284" s="6">
        <v>2068</v>
      </c>
      <c r="BK284" s="6">
        <v>2069</v>
      </c>
      <c r="BL284" s="7">
        <v>2070</v>
      </c>
      <c r="BM284" s="126"/>
      <c r="BN284" s="126"/>
      <c r="BO284" s="126"/>
      <c r="BP284" s="126"/>
      <c r="BQ284" s="126"/>
    </row>
    <row r="285" spans="3:69" x14ac:dyDescent="0.25">
      <c r="C285" s="129" t="s">
        <v>148</v>
      </c>
      <c r="D285" s="76">
        <f>3*Transf2010</f>
        <v>3.1406209977542696</v>
      </c>
      <c r="E285" s="144">
        <f>D285*(1+PARAMETRES!F$14)</f>
        <v>3.1936452248976952</v>
      </c>
      <c r="F285" s="144">
        <f>E285*(1+PARAMETRES!G$14)</f>
        <v>3.1885301705849276</v>
      </c>
      <c r="G285" s="144">
        <f>F285*(1+PARAMETRES!H$14)</f>
        <v>3.1910826406424015</v>
      </c>
      <c r="H285" s="144">
        <f>G285*(1+PARAMETRES!I$14)</f>
        <v>3.2046918381521294</v>
      </c>
      <c r="I285" s="144">
        <f>H285*(1+PARAMETRES!J$14)</f>
        <v>3.2261320144054189</v>
      </c>
      <c r="J285" s="144">
        <f>I285*(1+PARAMETRES!K$14)</f>
        <v>3.2526500229212867</v>
      </c>
      <c r="K285" s="144">
        <f>J285*(1+PARAMETRES!L$14)</f>
        <v>3.3186193439469194</v>
      </c>
      <c r="L285" s="144">
        <f>K285*(1+PARAMETRES!M$14)</f>
        <v>3.3695305893243206</v>
      </c>
      <c r="M285" s="144">
        <f>L285*(1+PARAMETRES!N$14)</f>
        <v>3.4238644798689681</v>
      </c>
      <c r="N285" s="144">
        <f>M285*(1+PARAMETRES!O$14)</f>
        <v>3.1506139318100552</v>
      </c>
      <c r="O285" s="144">
        <f>N285*(1+PARAMETRES!P$14)</f>
        <v>3.3593869188513805</v>
      </c>
      <c r="P285" s="144">
        <f>O285*(1+PARAMETRES!Q$14)</f>
        <v>3.438867301914001</v>
      </c>
      <c r="Q285" s="144">
        <f>P285*(1+PARAMETRES!R$14)</f>
        <v>3.4795899481450401</v>
      </c>
      <c r="R285" s="144">
        <f>Q285*(1+PARAMETRES!S$14)</f>
        <v>3.5273045034631294</v>
      </c>
      <c r="S285" s="144">
        <f>R285*(1+PARAMETRES!T$14)</f>
        <v>3.5804023965422811</v>
      </c>
      <c r="T285" s="144">
        <f>S285*(1+PARAMETRES!U$14)</f>
        <v>3.6347823837057356</v>
      </c>
      <c r="U285" s="144">
        <f>T285*(1+PARAMETRES!V$14)</f>
        <v>3.6940665450403043</v>
      </c>
      <c r="V285" s="144">
        <f>U285*(1+PARAMETRES!W$14)</f>
        <v>3.7119620672764375</v>
      </c>
      <c r="W285" s="144">
        <f>V285*(1+PARAMETRES!X$14)</f>
        <v>3.7299612077439543</v>
      </c>
      <c r="X285" s="144">
        <f>W285*(1+PARAMETRES!Y$14)</f>
        <v>3.749906214714803</v>
      </c>
      <c r="Y285" s="144">
        <f>X285*(1+PARAMETRES!Z$14)</f>
        <v>3.7714452528410396</v>
      </c>
      <c r="Z285" s="144">
        <f>Y285*(1+PARAMETRES!AA$14)</f>
        <v>3.792345831701569</v>
      </c>
      <c r="AA285" s="144">
        <f>Z285*(1+PARAMETRES!AB$14)</f>
        <v>3.8292691032277091</v>
      </c>
      <c r="AB285" s="144">
        <f>AA285*(1+PARAMETRES!AC$14)</f>
        <v>3.8680940992009267</v>
      </c>
      <c r="AC285" s="144">
        <f>AB285*(1+PARAMETRES!AD$14)</f>
        <v>3.9092729247335578</v>
      </c>
      <c r="AD285" s="144">
        <f>AC285*(1+PARAMETRES!AE$14)</f>
        <v>3.9493746475002789</v>
      </c>
      <c r="AE285" s="144">
        <f>AD285*(1+PARAMETRES!AF$14)</f>
        <v>3.9883729836466371</v>
      </c>
      <c r="AF285" s="144">
        <f>AE285*(1+PARAMETRES!AG$14)</f>
        <v>4.0282261062053788</v>
      </c>
      <c r="AG285" s="144">
        <f>AF285*(1+PARAMETRES!AH$14)</f>
        <v>4.0673419056057183</v>
      </c>
      <c r="AH285" s="144">
        <f>AG285*(1+PARAMETRES!AI$14)</f>
        <v>4.1036465863236389</v>
      </c>
      <c r="AI285" s="144">
        <f>AH285*(1+PARAMETRES!AJ$14)</f>
        <v>4.138671763183142</v>
      </c>
      <c r="AJ285" s="144">
        <f>AI285*(1+PARAMETRES!AK$14)</f>
        <v>4.173180818942626</v>
      </c>
      <c r="AK285" s="144">
        <f>AJ285*(1+PARAMETRES!AL$14)</f>
        <v>4.2079605596829568</v>
      </c>
      <c r="AL285" s="144">
        <f>AK285*(1+PARAMETRES!AM$14)</f>
        <v>4.2438228285215853</v>
      </c>
      <c r="AM285" s="144">
        <f>AL285*(1+PARAMETRES!AN$14)</f>
        <v>4.2794871849369747</v>
      </c>
      <c r="AN285" s="144">
        <f>AM285*(1+PARAMETRES!AO$14)</f>
        <v>4.3123548599300614</v>
      </c>
      <c r="AO285" s="144">
        <f>AN285*(1+PARAMETRES!AP$14)</f>
        <v>4.3462230406942091</v>
      </c>
      <c r="AP285" s="144">
        <f>AO285*(1+PARAMETRES!AQ$14)</f>
        <v>4.3815446597358028</v>
      </c>
      <c r="AQ285" s="144">
        <f>AP285*(1+PARAMETRES!AR$14)</f>
        <v>4.4192267953655868</v>
      </c>
      <c r="AR285" s="144">
        <f>AQ285*(1+PARAMETRES!AS$14)</f>
        <v>4.4557964148913367</v>
      </c>
      <c r="AS285" s="144">
        <f>AR285*(1+PARAMETRES!AT$14)</f>
        <v>4.493456670744437</v>
      </c>
      <c r="AT285" s="144">
        <f>AS285*(1+PARAMETRES!AU$14)</f>
        <v>4.5335858347666891</v>
      </c>
      <c r="AU285" s="144">
        <f>AT285*(1+PARAMETRES!AV$14)</f>
        <v>4.5753336802742162</v>
      </c>
      <c r="AV285" s="144">
        <f>AU285*(1+PARAMETRES!AW$14)</f>
        <v>4.6196897692756105</v>
      </c>
      <c r="AW285" s="144">
        <f>AV285*(1+PARAMETRES!AX$14)</f>
        <v>4.666231808142598</v>
      </c>
      <c r="AX285" s="144">
        <f>AW285*(1+PARAMETRES!AY$14)</f>
        <v>4.7117070683586011</v>
      </c>
      <c r="AY285" s="144">
        <f>AX285*(1+PARAMETRES!AZ$14)</f>
        <v>4.7593264955307664</v>
      </c>
      <c r="AZ285" s="144">
        <f>AY285*(1+PARAMETRES!BA$14)</f>
        <v>4.8081319972815226</v>
      </c>
      <c r="BA285" s="144">
        <f>AZ285*(1+PARAMETRES!BB$14)</f>
        <v>4.8585613386255657</v>
      </c>
      <c r="BB285" s="144">
        <f>BA285*(1+PARAMETRES!BC$14)</f>
        <v>4.9091240369152063</v>
      </c>
      <c r="BC285" s="144">
        <f>BB285*(1+PARAMETRES!BD$14)</f>
        <v>4.9592477903267289</v>
      </c>
      <c r="BD285" s="144">
        <f>BC285*(1+PARAMETRES!BE$14)</f>
        <v>5.0103278198916428</v>
      </c>
      <c r="BE285" s="144">
        <f>BD285*(1+PARAMETRES!BF$14)</f>
        <v>5.0623184063659199</v>
      </c>
      <c r="BF285" s="144">
        <f>BE285*(1+PARAMETRES!BG$14)</f>
        <v>5.1136563824589878</v>
      </c>
      <c r="BG285" s="144">
        <f>BF285*(1+PARAMETRES!BH$14)</f>
        <v>5.1632388979183759</v>
      </c>
      <c r="BH285" s="144">
        <f>BG285*(1+PARAMETRES!BI$14)</f>
        <v>5.2104445575853147</v>
      </c>
      <c r="BI285" s="144">
        <f>BH285*(1+PARAMETRES!BJ$14)</f>
        <v>5.258298937703783</v>
      </c>
      <c r="BJ285" s="144">
        <f>BI285*(1+PARAMETRES!BK$14)</f>
        <v>5.3057487409109907</v>
      </c>
      <c r="BK285" s="144">
        <f>BJ285*(1+PARAMETRES!BL$14)</f>
        <v>5.3527794347487072</v>
      </c>
      <c r="BL285" s="145">
        <f>BK285*(1+PARAMETRES!BM$14)</f>
        <v>5.3977904699890038</v>
      </c>
      <c r="BM285" s="140"/>
      <c r="BN285" s="140"/>
      <c r="BO285" s="140"/>
      <c r="BP285" s="140"/>
      <c r="BQ285" s="140"/>
    </row>
    <row r="286" spans="3:69" x14ac:dyDescent="0.25">
      <c r="C286" s="129" t="s">
        <v>149</v>
      </c>
      <c r="D286" s="76">
        <f>2.2*Transf2010</f>
        <v>2.3031220650197981</v>
      </c>
      <c r="E286" s="144">
        <f>D286*(1+PARAMETRES!F$14)</f>
        <v>2.3420064982583102</v>
      </c>
      <c r="F286" s="144">
        <f>E286*(1+PARAMETRES!G$14)</f>
        <v>2.3382554584289474</v>
      </c>
      <c r="G286" s="144">
        <f>F286*(1+PARAMETRES!H$14)</f>
        <v>2.340127269804428</v>
      </c>
      <c r="H286" s="144">
        <f>G286*(1+PARAMETRES!I$14)</f>
        <v>2.3501073479782284</v>
      </c>
      <c r="I286" s="144">
        <f>H286*(1+PARAMETRES!J$14)</f>
        <v>2.3658301438973073</v>
      </c>
      <c r="J286" s="144">
        <f>I286*(1+PARAMETRES!K$14)</f>
        <v>2.3852766834756105</v>
      </c>
      <c r="K286" s="144">
        <f>J286*(1+PARAMETRES!L$14)</f>
        <v>2.4336541855610743</v>
      </c>
      <c r="L286" s="144">
        <f>K286*(1+PARAMETRES!M$14)</f>
        <v>2.4709890988378351</v>
      </c>
      <c r="M286" s="144">
        <f>L286*(1+PARAMETRES!N$14)</f>
        <v>2.5108339519039098</v>
      </c>
      <c r="N286" s="144">
        <f>M286*(1+PARAMETRES!O$14)</f>
        <v>2.310450216660707</v>
      </c>
      <c r="O286" s="144">
        <f>N286*(1+PARAMETRES!P$14)</f>
        <v>2.4635504071576788</v>
      </c>
      <c r="P286" s="144">
        <f>O286*(1+PARAMETRES!Q$14)</f>
        <v>2.5218360214036006</v>
      </c>
      <c r="Q286" s="144">
        <f>P286*(1+PARAMETRES!R$14)</f>
        <v>2.5516992953063626</v>
      </c>
      <c r="R286" s="144">
        <f>Q286*(1+PARAMETRES!S$14)</f>
        <v>2.5866899692062946</v>
      </c>
      <c r="S286" s="144">
        <f>R286*(1+PARAMETRES!T$14)</f>
        <v>2.6256284241310057</v>
      </c>
      <c r="T286" s="144">
        <f>S286*(1+PARAMETRES!U$14)</f>
        <v>2.6655070813842054</v>
      </c>
      <c r="U286" s="144">
        <f>T286*(1+PARAMETRES!V$14)</f>
        <v>2.708982133029556</v>
      </c>
      <c r="V286" s="144">
        <f>U286*(1+PARAMETRES!W$14)</f>
        <v>2.7221055160027201</v>
      </c>
      <c r="W286" s="144">
        <f>V286*(1+PARAMETRES!X$14)</f>
        <v>2.7353048856788988</v>
      </c>
      <c r="X286" s="144">
        <f>W286*(1+PARAMETRES!Y$14)</f>
        <v>2.7499312241241878</v>
      </c>
      <c r="Y286" s="144">
        <f>X286*(1+PARAMETRES!Z$14)</f>
        <v>2.7657265187500943</v>
      </c>
      <c r="Z286" s="144">
        <f>Y286*(1+PARAMETRES!AA$14)</f>
        <v>2.7810536099144825</v>
      </c>
      <c r="AA286" s="144">
        <f>Z286*(1+PARAMETRES!AB$14)</f>
        <v>2.8081306757003186</v>
      </c>
      <c r="AB286" s="144">
        <f>AA286*(1+PARAMETRES!AC$14)</f>
        <v>2.8366023394140116</v>
      </c>
      <c r="AC286" s="144">
        <f>AB286*(1+PARAMETRES!AD$14)</f>
        <v>2.8668001448046079</v>
      </c>
      <c r="AD286" s="144">
        <f>AC286*(1+PARAMETRES!AE$14)</f>
        <v>2.8962080748335368</v>
      </c>
      <c r="AE286" s="144">
        <f>AD286*(1+PARAMETRES!AF$14)</f>
        <v>2.9248068546741997</v>
      </c>
      <c r="AF286" s="144">
        <f>AE286*(1+PARAMETRES!AG$14)</f>
        <v>2.9540324778839437</v>
      </c>
      <c r="AG286" s="144">
        <f>AF286*(1+PARAMETRES!AH$14)</f>
        <v>2.9827173974441927</v>
      </c>
      <c r="AH286" s="144">
        <f>AG286*(1+PARAMETRES!AI$14)</f>
        <v>3.0093408299706677</v>
      </c>
      <c r="AI286" s="144">
        <f>AH286*(1+PARAMETRES!AJ$14)</f>
        <v>3.0350259596676366</v>
      </c>
      <c r="AJ286" s="144">
        <f>AI286*(1+PARAMETRES!AK$14)</f>
        <v>3.060332600557925</v>
      </c>
      <c r="AK286" s="144">
        <f>AJ286*(1+PARAMETRES!AL$14)</f>
        <v>3.0858377437675011</v>
      </c>
      <c r="AL286" s="144">
        <f>AK286*(1+PARAMETRES!AM$14)</f>
        <v>3.1121367409158287</v>
      </c>
      <c r="AM286" s="144">
        <f>AL286*(1+PARAMETRES!AN$14)</f>
        <v>3.1382906022871144</v>
      </c>
      <c r="AN286" s="144">
        <f>AM286*(1+PARAMETRES!AO$14)</f>
        <v>3.1623935639487111</v>
      </c>
      <c r="AO286" s="144">
        <f>AN286*(1+PARAMETRES!AP$14)</f>
        <v>3.1872302298424198</v>
      </c>
      <c r="AP286" s="144">
        <f>AO286*(1+PARAMETRES!AQ$14)</f>
        <v>3.2131327504729219</v>
      </c>
      <c r="AQ286" s="144">
        <f>AP286*(1+PARAMETRES!AR$14)</f>
        <v>3.2407663166014302</v>
      </c>
      <c r="AR286" s="144">
        <f>AQ286*(1+PARAMETRES!AS$14)</f>
        <v>3.26758403758698</v>
      </c>
      <c r="AS286" s="144">
        <f>AR286*(1+PARAMETRES!AT$14)</f>
        <v>3.2952015585459202</v>
      </c>
      <c r="AT286" s="144">
        <f>AS286*(1+PARAMETRES!AU$14)</f>
        <v>3.3246296121622381</v>
      </c>
      <c r="AU286" s="144">
        <f>AT286*(1+PARAMETRES!AV$14)</f>
        <v>3.3552446988677578</v>
      </c>
      <c r="AV286" s="144">
        <f>AU286*(1+PARAMETRES!AW$14)</f>
        <v>3.38777249746878</v>
      </c>
      <c r="AW286" s="144">
        <f>AV286*(1+PARAMETRES!AX$14)</f>
        <v>3.4219033259712375</v>
      </c>
      <c r="AX286" s="144">
        <f>AW286*(1+PARAMETRES!AY$14)</f>
        <v>3.4552518501296396</v>
      </c>
      <c r="AY286" s="144">
        <f>AX286*(1+PARAMETRES!AZ$14)</f>
        <v>3.4901727633892277</v>
      </c>
      <c r="AZ286" s="144">
        <f>AY286*(1+PARAMETRES!BA$14)</f>
        <v>3.5259634646731155</v>
      </c>
      <c r="BA286" s="144">
        <f>AZ286*(1+PARAMETRES!BB$14)</f>
        <v>3.5629449816587466</v>
      </c>
      <c r="BB286" s="144">
        <f>BA286*(1+PARAMETRES!BC$14)</f>
        <v>3.6000242937378166</v>
      </c>
      <c r="BC286" s="144">
        <f>BB286*(1+PARAMETRES!BD$14)</f>
        <v>3.636781712906267</v>
      </c>
      <c r="BD286" s="144">
        <f>BC286*(1+PARAMETRES!BE$14)</f>
        <v>3.6742404012538703</v>
      </c>
      <c r="BE286" s="144">
        <f>BD286*(1+PARAMETRES!BF$14)</f>
        <v>3.7123668313350069</v>
      </c>
      <c r="BF286" s="144">
        <f>BE286*(1+PARAMETRES!BG$14)</f>
        <v>3.7500146804699237</v>
      </c>
      <c r="BG286" s="144">
        <f>BF286*(1+PARAMETRES!BH$14)</f>
        <v>3.7863751918068083</v>
      </c>
      <c r="BH286" s="144">
        <f>BG286*(1+PARAMETRES!BI$14)</f>
        <v>3.8209926755625636</v>
      </c>
      <c r="BI286" s="144">
        <f>BH286*(1+PARAMETRES!BJ$14)</f>
        <v>3.8560858876494404</v>
      </c>
      <c r="BJ286" s="144">
        <f>BI286*(1+PARAMETRES!BK$14)</f>
        <v>3.8908824100013928</v>
      </c>
      <c r="BK286" s="144">
        <f>BJ286*(1+PARAMETRES!BL$14)</f>
        <v>3.925371585482385</v>
      </c>
      <c r="BL286" s="145">
        <f>BK286*(1+PARAMETRES!BM$14)</f>
        <v>3.9583796779919362</v>
      </c>
      <c r="BM286" s="140"/>
      <c r="BN286" s="140"/>
      <c r="BO286" s="140"/>
      <c r="BP286" s="140"/>
      <c r="BQ286" s="140"/>
    </row>
    <row r="287" spans="3:69" x14ac:dyDescent="0.25">
      <c r="C287" s="129" t="s">
        <v>150</v>
      </c>
      <c r="D287" s="76">
        <f>1.2*Transf2010</f>
        <v>1.2562483991017079</v>
      </c>
      <c r="E287" s="144">
        <f>D287*(1+PARAMETRES!F$14)</f>
        <v>1.2774580899590782</v>
      </c>
      <c r="F287" s="144">
        <f>E287*(1+PARAMETRES!G$14)</f>
        <v>1.2754120682339711</v>
      </c>
      <c r="G287" s="144">
        <f>F287*(1+PARAMETRES!H$14)</f>
        <v>1.2764330562569606</v>
      </c>
      <c r="H287" s="144">
        <f>G287*(1+PARAMETRES!I$14)</f>
        <v>1.2818767352608518</v>
      </c>
      <c r="I287" s="144">
        <f>H287*(1+PARAMETRES!J$14)</f>
        <v>1.2904528057621676</v>
      </c>
      <c r="J287" s="144">
        <f>I287*(1+PARAMETRES!K$14)</f>
        <v>1.3010600091685147</v>
      </c>
      <c r="K287" s="144">
        <f>J287*(1+PARAMETRES!L$14)</f>
        <v>1.3274477375787677</v>
      </c>
      <c r="L287" s="144">
        <f>K287*(1+PARAMETRES!M$14)</f>
        <v>1.3478122357297282</v>
      </c>
      <c r="M287" s="144">
        <f>L287*(1+PARAMETRES!N$14)</f>
        <v>1.3695457919475871</v>
      </c>
      <c r="N287" s="144">
        <f>M287*(1+PARAMETRES!O$14)</f>
        <v>1.260245572724022</v>
      </c>
      <c r="O287" s="144">
        <f>N287*(1+PARAMETRES!P$14)</f>
        <v>1.3437547675405521</v>
      </c>
      <c r="P287" s="144">
        <f>O287*(1+PARAMETRES!Q$14)</f>
        <v>1.3755469207656004</v>
      </c>
      <c r="Q287" s="144">
        <f>P287*(1+PARAMETRES!R$14)</f>
        <v>1.3918359792580159</v>
      </c>
      <c r="R287" s="144">
        <f>Q287*(1+PARAMETRES!S$14)</f>
        <v>1.4109218013852516</v>
      </c>
      <c r="S287" s="144">
        <f>R287*(1+PARAMETRES!T$14)</f>
        <v>1.4321609586169124</v>
      </c>
      <c r="T287" s="144">
        <f>S287*(1+PARAMETRES!U$14)</f>
        <v>1.4539129534822941</v>
      </c>
      <c r="U287" s="144">
        <f>T287*(1+PARAMETRES!V$14)</f>
        <v>1.4776266180161215</v>
      </c>
      <c r="V287" s="144">
        <f>U287*(1+PARAMETRES!W$14)</f>
        <v>1.4847848269105748</v>
      </c>
      <c r="W287" s="144">
        <f>V287*(1+PARAMETRES!X$14)</f>
        <v>1.4919844830975815</v>
      </c>
      <c r="X287" s="144">
        <f>W287*(1+PARAMETRES!Y$14)</f>
        <v>1.4999624858859208</v>
      </c>
      <c r="Y287" s="144">
        <f>X287*(1+PARAMETRES!Z$14)</f>
        <v>1.5085781011364154</v>
      </c>
      <c r="Z287" s="144">
        <f>Y287*(1+PARAMETRES!AA$14)</f>
        <v>1.5169383326806272</v>
      </c>
      <c r="AA287" s="144">
        <f>Z287*(1+PARAMETRES!AB$14)</f>
        <v>1.5317076412910831</v>
      </c>
      <c r="AB287" s="144">
        <f>AA287*(1+PARAMETRES!AC$14)</f>
        <v>1.54723763968037</v>
      </c>
      <c r="AC287" s="144">
        <f>AB287*(1+PARAMETRES!AD$14)</f>
        <v>1.5637091698934225</v>
      </c>
      <c r="AD287" s="144">
        <f>AC287*(1+PARAMETRES!AE$14)</f>
        <v>1.5797498590001109</v>
      </c>
      <c r="AE287" s="144">
        <f>AD287*(1+PARAMETRES!AF$14)</f>
        <v>1.5953491934586541</v>
      </c>
      <c r="AF287" s="144">
        <f>AE287*(1+PARAMETRES!AG$14)</f>
        <v>1.6112904424821508</v>
      </c>
      <c r="AG287" s="144">
        <f>AF287*(1+PARAMETRES!AH$14)</f>
        <v>1.6269367622422866</v>
      </c>
      <c r="AH287" s="144">
        <f>AG287*(1+PARAMETRES!AI$14)</f>
        <v>1.6414586345294548</v>
      </c>
      <c r="AI287" s="144">
        <f>AH287*(1+PARAMETRES!AJ$14)</f>
        <v>1.655468705273256</v>
      </c>
      <c r="AJ287" s="144">
        <f>AI287*(1+PARAMETRES!AK$14)</f>
        <v>1.6692723275770496</v>
      </c>
      <c r="AK287" s="144">
        <f>AJ287*(1+PARAMETRES!AL$14)</f>
        <v>1.683184223873182</v>
      </c>
      <c r="AL287" s="144">
        <f>AK287*(1+PARAMETRES!AM$14)</f>
        <v>1.6975291314086334</v>
      </c>
      <c r="AM287" s="144">
        <f>AL287*(1+PARAMETRES!AN$14)</f>
        <v>1.7117948739747892</v>
      </c>
      <c r="AN287" s="144">
        <f>AM287*(1+PARAMETRES!AO$14)</f>
        <v>1.7249419439720237</v>
      </c>
      <c r="AO287" s="144">
        <f>AN287*(1+PARAMETRES!AP$14)</f>
        <v>1.7384892162776828</v>
      </c>
      <c r="AP287" s="144">
        <f>AO287*(1+PARAMETRES!AQ$14)</f>
        <v>1.7526178638943204</v>
      </c>
      <c r="AQ287" s="144">
        <f>AP287*(1+PARAMETRES!AR$14)</f>
        <v>1.767690718146234</v>
      </c>
      <c r="AR287" s="144">
        <f>AQ287*(1+PARAMETRES!AS$14)</f>
        <v>1.7823185659565339</v>
      </c>
      <c r="AS287" s="144">
        <f>AR287*(1+PARAMETRES!AT$14)</f>
        <v>1.797382668297774</v>
      </c>
      <c r="AT287" s="144">
        <f>AS287*(1+PARAMETRES!AU$14)</f>
        <v>1.8134343339066747</v>
      </c>
      <c r="AU287" s="144">
        <f>AT287*(1+PARAMETRES!AV$14)</f>
        <v>1.8301334721096854</v>
      </c>
      <c r="AV287" s="144">
        <f>AU287*(1+PARAMETRES!AW$14)</f>
        <v>1.8478759077102429</v>
      </c>
      <c r="AW287" s="144">
        <f>AV287*(1+PARAMETRES!AX$14)</f>
        <v>1.8664927232570379</v>
      </c>
      <c r="AX287" s="144">
        <f>AW287*(1+PARAMETRES!AY$14)</f>
        <v>1.8846828273434391</v>
      </c>
      <c r="AY287" s="144">
        <f>AX287*(1+PARAMETRES!AZ$14)</f>
        <v>1.9037305982123052</v>
      </c>
      <c r="AZ287" s="144">
        <f>AY287*(1+PARAMETRES!BA$14)</f>
        <v>1.9232527989126076</v>
      </c>
      <c r="BA287" s="144">
        <f>AZ287*(1+PARAMETRES!BB$14)</f>
        <v>1.9434245354502246</v>
      </c>
      <c r="BB287" s="144">
        <f>BA287*(1+PARAMETRES!BC$14)</f>
        <v>1.9636496147660809</v>
      </c>
      <c r="BC287" s="144">
        <f>BB287*(1+PARAMETRES!BD$14)</f>
        <v>1.9836991161306901</v>
      </c>
      <c r="BD287" s="144">
        <f>BC287*(1+PARAMETRES!BE$14)</f>
        <v>2.0041311279566556</v>
      </c>
      <c r="BE287" s="144">
        <f>BD287*(1+PARAMETRES!BF$14)</f>
        <v>2.0249273625463662</v>
      </c>
      <c r="BF287" s="144">
        <f>BE287*(1+PARAMETRES!BG$14)</f>
        <v>2.0454625529835933</v>
      </c>
      <c r="BG287" s="144">
        <f>BF287*(1+PARAMETRES!BH$14)</f>
        <v>2.0652955591673483</v>
      </c>
      <c r="BH287" s="144">
        <f>BG287*(1+PARAMETRES!BI$14)</f>
        <v>2.0841778230341239</v>
      </c>
      <c r="BI287" s="144">
        <f>BH287*(1+PARAMETRES!BJ$14)</f>
        <v>2.1033195750815112</v>
      </c>
      <c r="BJ287" s="144">
        <f>BI287*(1+PARAMETRES!BK$14)</f>
        <v>2.1222994963643944</v>
      </c>
      <c r="BK287" s="144">
        <f>BJ287*(1+PARAMETRES!BL$14)</f>
        <v>2.1411117738994809</v>
      </c>
      <c r="BL287" s="145">
        <f>BK287*(1+PARAMETRES!BM$14)</f>
        <v>2.1591161879955996</v>
      </c>
      <c r="BM287" s="140"/>
      <c r="BN287" s="140"/>
      <c r="BO287" s="140"/>
      <c r="BP287" s="140"/>
      <c r="BQ287" s="140"/>
    </row>
    <row r="288" spans="3:69" x14ac:dyDescent="0.25">
      <c r="C288" s="129" t="s">
        <v>151</v>
      </c>
      <c r="D288" s="76">
        <f>0.6*Transf2010</f>
        <v>0.62812419955085397</v>
      </c>
      <c r="E288" s="144">
        <f>D288*(1+PARAMETRES!F$14)</f>
        <v>0.63872904497953908</v>
      </c>
      <c r="F288" s="144">
        <f>E288*(1+PARAMETRES!G$14)</f>
        <v>0.63770603411698557</v>
      </c>
      <c r="G288" s="144">
        <f>F288*(1+PARAMETRES!H$14)</f>
        <v>0.63821652812848029</v>
      </c>
      <c r="H288" s="144">
        <f>G288*(1+PARAMETRES!I$14)</f>
        <v>0.64093836763042589</v>
      </c>
      <c r="I288" s="144">
        <f>H288*(1+PARAMETRES!J$14)</f>
        <v>0.64522640288108379</v>
      </c>
      <c r="J288" s="144">
        <f>I288*(1+PARAMETRES!K$14)</f>
        <v>0.65053000458425736</v>
      </c>
      <c r="K288" s="144">
        <f>J288*(1+PARAMETRES!L$14)</f>
        <v>0.66372386878938383</v>
      </c>
      <c r="L288" s="144">
        <f>K288*(1+PARAMETRES!M$14)</f>
        <v>0.6739061178648641</v>
      </c>
      <c r="M288" s="144">
        <f>L288*(1+PARAMETRES!N$14)</f>
        <v>0.68477289597379354</v>
      </c>
      <c r="N288" s="144">
        <f>M288*(1+PARAMETRES!O$14)</f>
        <v>0.63012278636201102</v>
      </c>
      <c r="O288" s="144">
        <f>N288*(1+PARAMETRES!P$14)</f>
        <v>0.67187738377027606</v>
      </c>
      <c r="P288" s="144">
        <f>O288*(1+PARAMETRES!Q$14)</f>
        <v>0.68777346038280018</v>
      </c>
      <c r="Q288" s="144">
        <f>P288*(1+PARAMETRES!R$14)</f>
        <v>0.69591798962900797</v>
      </c>
      <c r="R288" s="144">
        <f>Q288*(1+PARAMETRES!S$14)</f>
        <v>0.70546090069262579</v>
      </c>
      <c r="S288" s="144">
        <f>R288*(1+PARAMETRES!T$14)</f>
        <v>0.7160804793084562</v>
      </c>
      <c r="T288" s="144">
        <f>S288*(1+PARAMETRES!U$14)</f>
        <v>0.72695647674114705</v>
      </c>
      <c r="U288" s="144">
        <f>T288*(1+PARAMETRES!V$14)</f>
        <v>0.73881330900806075</v>
      </c>
      <c r="V288" s="144">
        <f>U288*(1+PARAMETRES!W$14)</f>
        <v>0.74239241345528739</v>
      </c>
      <c r="W288" s="144">
        <f>V288*(1+PARAMETRES!X$14)</f>
        <v>0.74599224154879074</v>
      </c>
      <c r="X288" s="144">
        <f>W288*(1+PARAMETRES!Y$14)</f>
        <v>0.74998124294296042</v>
      </c>
      <c r="Y288" s="144">
        <f>X288*(1+PARAMETRES!Z$14)</f>
        <v>0.75428905056820772</v>
      </c>
      <c r="Z288" s="144">
        <f>Y288*(1+PARAMETRES!AA$14)</f>
        <v>0.75846916634031358</v>
      </c>
      <c r="AA288" s="144">
        <f>Z288*(1+PARAMETRES!AB$14)</f>
        <v>0.76585382064554153</v>
      </c>
      <c r="AB288" s="144">
        <f>AA288*(1+PARAMETRES!AC$14)</f>
        <v>0.77361881984018499</v>
      </c>
      <c r="AC288" s="144">
        <f>AB288*(1+PARAMETRES!AD$14)</f>
        <v>0.78185458494671123</v>
      </c>
      <c r="AD288" s="144">
        <f>AC288*(1+PARAMETRES!AE$14)</f>
        <v>0.78987492950005544</v>
      </c>
      <c r="AE288" s="144">
        <f>AD288*(1+PARAMETRES!AF$14)</f>
        <v>0.79767459672932706</v>
      </c>
      <c r="AF288" s="144">
        <f>AE288*(1+PARAMETRES!AG$14)</f>
        <v>0.8056452212410754</v>
      </c>
      <c r="AG288" s="144">
        <f>AF288*(1+PARAMETRES!AH$14)</f>
        <v>0.81346838112114328</v>
      </c>
      <c r="AH288" s="144">
        <f>AG288*(1+PARAMETRES!AI$14)</f>
        <v>0.82072931726472742</v>
      </c>
      <c r="AI288" s="144">
        <f>AH288*(1+PARAMETRES!AJ$14)</f>
        <v>0.82773435263662798</v>
      </c>
      <c r="AJ288" s="144">
        <f>AI288*(1+PARAMETRES!AK$14)</f>
        <v>0.83463616378852479</v>
      </c>
      <c r="AK288" s="144">
        <f>AJ288*(1+PARAMETRES!AL$14)</f>
        <v>0.841592111936591</v>
      </c>
      <c r="AL288" s="144">
        <f>AK288*(1+PARAMETRES!AM$14)</f>
        <v>0.84876456570431669</v>
      </c>
      <c r="AM288" s="144">
        <f>AL288*(1+PARAMETRES!AN$14)</f>
        <v>0.85589743698739462</v>
      </c>
      <c r="AN288" s="144">
        <f>AM288*(1+PARAMETRES!AO$14)</f>
        <v>0.86247097198601186</v>
      </c>
      <c r="AO288" s="144">
        <f>AN288*(1+PARAMETRES!AP$14)</f>
        <v>0.86924460813884141</v>
      </c>
      <c r="AP288" s="144">
        <f>AO288*(1+PARAMETRES!AQ$14)</f>
        <v>0.8763089319471602</v>
      </c>
      <c r="AQ288" s="144">
        <f>AP288*(1+PARAMETRES!AR$14)</f>
        <v>0.88384535907311701</v>
      </c>
      <c r="AR288" s="144">
        <f>AQ288*(1+PARAMETRES!AS$14)</f>
        <v>0.89115928297826696</v>
      </c>
      <c r="AS288" s="144">
        <f>AR288*(1+PARAMETRES!AT$14)</f>
        <v>0.89869133414888702</v>
      </c>
      <c r="AT288" s="144">
        <f>AS288*(1+PARAMETRES!AU$14)</f>
        <v>0.90671716695333737</v>
      </c>
      <c r="AU288" s="144">
        <f>AT288*(1+PARAMETRES!AV$14)</f>
        <v>0.91506673605484268</v>
      </c>
      <c r="AV288" s="144">
        <f>AU288*(1+PARAMETRES!AW$14)</f>
        <v>0.92393795385512145</v>
      </c>
      <c r="AW288" s="144">
        <f>AV288*(1+PARAMETRES!AX$14)</f>
        <v>0.93324636162851893</v>
      </c>
      <c r="AX288" s="144">
        <f>AW288*(1+PARAMETRES!AY$14)</f>
        <v>0.94234141367171953</v>
      </c>
      <c r="AY288" s="144">
        <f>AX288*(1+PARAMETRES!AZ$14)</f>
        <v>0.95186529910615258</v>
      </c>
      <c r="AZ288" s="144">
        <f>AY288*(1+PARAMETRES!BA$14)</f>
        <v>0.96162639945630379</v>
      </c>
      <c r="BA288" s="144">
        <f>AZ288*(1+PARAMETRES!BB$14)</f>
        <v>0.97171226772511232</v>
      </c>
      <c r="BB288" s="144">
        <f>BA288*(1+PARAMETRES!BC$14)</f>
        <v>0.98182480738304045</v>
      </c>
      <c r="BC288" s="144">
        <f>BB288*(1+PARAMETRES!BD$14)</f>
        <v>0.99184955806534503</v>
      </c>
      <c r="BD288" s="144">
        <f>BC288*(1+PARAMETRES!BE$14)</f>
        <v>1.0020655639783278</v>
      </c>
      <c r="BE288" s="144">
        <f>BD288*(1+PARAMETRES!BF$14)</f>
        <v>1.0124636812731831</v>
      </c>
      <c r="BF288" s="144">
        <f>BE288*(1+PARAMETRES!BG$14)</f>
        <v>1.0227312764917966</v>
      </c>
      <c r="BG288" s="144">
        <f>BF288*(1+PARAMETRES!BH$14)</f>
        <v>1.0326477795836742</v>
      </c>
      <c r="BH288" s="144">
        <f>BG288*(1+PARAMETRES!BI$14)</f>
        <v>1.042088911517062</v>
      </c>
      <c r="BI288" s="144">
        <f>BH288*(1+PARAMETRES!BJ$14)</f>
        <v>1.0516597875407556</v>
      </c>
      <c r="BJ288" s="144">
        <f>BI288*(1+PARAMETRES!BK$14)</f>
        <v>1.0611497481821972</v>
      </c>
      <c r="BK288" s="144">
        <f>BJ288*(1+PARAMETRES!BL$14)</f>
        <v>1.0705558869497405</v>
      </c>
      <c r="BL288" s="145">
        <f>BK288*(1+PARAMETRES!BM$14)</f>
        <v>1.0795580939977998</v>
      </c>
      <c r="BM288" s="140"/>
      <c r="BN288" s="140"/>
      <c r="BO288" s="140"/>
      <c r="BP288" s="140"/>
      <c r="BQ288" s="140"/>
    </row>
    <row r="289" spans="3:69" x14ac:dyDescent="0.25">
      <c r="C289" s="129" t="s">
        <v>152</v>
      </c>
      <c r="D289" s="76">
        <f>0.2*Transf2010</f>
        <v>0.20937473318361799</v>
      </c>
      <c r="E289" s="144">
        <f>D289*(1+PARAMETRES!F$14)</f>
        <v>0.21290968165984636</v>
      </c>
      <c r="F289" s="144">
        <f>E289*(1+PARAMETRES!G$14)</f>
        <v>0.21256867803899518</v>
      </c>
      <c r="G289" s="144">
        <f>F289*(1+PARAMETRES!H$14)</f>
        <v>0.21273884270949342</v>
      </c>
      <c r="H289" s="144">
        <f>G289*(1+PARAMETRES!I$14)</f>
        <v>0.21364612254347529</v>
      </c>
      <c r="I289" s="144">
        <f>H289*(1+PARAMETRES!J$14)</f>
        <v>0.21507546762702792</v>
      </c>
      <c r="J289" s="144">
        <f>I289*(1+PARAMETRES!K$14)</f>
        <v>0.2168433348614191</v>
      </c>
      <c r="K289" s="144">
        <f>J289*(1+PARAMETRES!L$14)</f>
        <v>0.22124128959646128</v>
      </c>
      <c r="L289" s="144">
        <f>K289*(1+PARAMETRES!M$14)</f>
        <v>0.22463537262162137</v>
      </c>
      <c r="M289" s="144">
        <f>L289*(1+PARAMETRES!N$14)</f>
        <v>0.22825763199126453</v>
      </c>
      <c r="N289" s="144">
        <f>M289*(1+PARAMETRES!O$14)</f>
        <v>0.21004092878733702</v>
      </c>
      <c r="O289" s="144">
        <f>N289*(1+PARAMETRES!P$14)</f>
        <v>0.22395912792342537</v>
      </c>
      <c r="P289" s="144">
        <f>O289*(1+PARAMETRES!Q$14)</f>
        <v>0.2292578201276001</v>
      </c>
      <c r="Q289" s="144">
        <f>P289*(1+PARAMETRES!R$14)</f>
        <v>0.23197266320966939</v>
      </c>
      <c r="R289" s="144">
        <f>Q289*(1+PARAMETRES!S$14)</f>
        <v>0.23515363356420868</v>
      </c>
      <c r="S289" s="144">
        <f>R289*(1+PARAMETRES!T$14)</f>
        <v>0.23869349310281882</v>
      </c>
      <c r="T289" s="144">
        <f>S289*(1+PARAMETRES!U$14)</f>
        <v>0.24231882558038245</v>
      </c>
      <c r="U289" s="144">
        <f>T289*(1+PARAMETRES!V$14)</f>
        <v>0.24627110300268704</v>
      </c>
      <c r="V289" s="144">
        <f>U289*(1+PARAMETRES!W$14)</f>
        <v>0.24746413781842924</v>
      </c>
      <c r="W289" s="144">
        <f>V289*(1+PARAMETRES!X$14)</f>
        <v>0.24866408051626368</v>
      </c>
      <c r="X289" s="144">
        <f>W289*(1+PARAMETRES!Y$14)</f>
        <v>0.24999374764765359</v>
      </c>
      <c r="Y289" s="144">
        <f>X289*(1+PARAMETRES!Z$14)</f>
        <v>0.25142968352273604</v>
      </c>
      <c r="Z289" s="144">
        <f>Y289*(1+PARAMETRES!AA$14)</f>
        <v>0.25282305544677131</v>
      </c>
      <c r="AA289" s="144">
        <f>Z289*(1+PARAMETRES!AB$14)</f>
        <v>0.25528460688184729</v>
      </c>
      <c r="AB289" s="144">
        <f>AA289*(1+PARAMETRES!AC$14)</f>
        <v>0.25787293994672844</v>
      </c>
      <c r="AC289" s="144">
        <f>AB289*(1+PARAMETRES!AD$14)</f>
        <v>0.26061819498223721</v>
      </c>
      <c r="AD289" s="144">
        <f>AC289*(1+PARAMETRES!AE$14)</f>
        <v>0.2632916431666853</v>
      </c>
      <c r="AE289" s="144">
        <f>AD289*(1+PARAMETRES!AF$14)</f>
        <v>0.26589153224310919</v>
      </c>
      <c r="AF289" s="144">
        <f>AE289*(1+PARAMETRES!AG$14)</f>
        <v>0.26854840708035865</v>
      </c>
      <c r="AG289" s="144">
        <f>AF289*(1+PARAMETRES!AH$14)</f>
        <v>0.27115612704038128</v>
      </c>
      <c r="AH289" s="144">
        <f>AG289*(1+PARAMETRES!AI$14)</f>
        <v>0.27357643908824264</v>
      </c>
      <c r="AI289" s="144">
        <f>AH289*(1+PARAMETRES!AJ$14)</f>
        <v>0.2759114508788762</v>
      </c>
      <c r="AJ289" s="144">
        <f>AI289*(1+PARAMETRES!AK$14)</f>
        <v>0.27821205459617515</v>
      </c>
      <c r="AK289" s="144">
        <f>AJ289*(1+PARAMETRES!AL$14)</f>
        <v>0.28053070397886387</v>
      </c>
      <c r="AL289" s="144">
        <f>AK289*(1+PARAMETRES!AM$14)</f>
        <v>0.2829215219014391</v>
      </c>
      <c r="AM289" s="144">
        <f>AL289*(1+PARAMETRES!AN$14)</f>
        <v>0.28529914566246506</v>
      </c>
      <c r="AN289" s="144">
        <f>AM289*(1+PARAMETRES!AO$14)</f>
        <v>0.28749032399533747</v>
      </c>
      <c r="AO289" s="144">
        <f>AN289*(1+PARAMETRES!AP$14)</f>
        <v>0.28974820271294732</v>
      </c>
      <c r="AP289" s="144">
        <f>AO289*(1+PARAMETRES!AQ$14)</f>
        <v>0.29210297731572027</v>
      </c>
      <c r="AQ289" s="144">
        <f>AP289*(1+PARAMETRES!AR$14)</f>
        <v>0.29461511969103921</v>
      </c>
      <c r="AR289" s="144">
        <f>AQ289*(1+PARAMETRES!AS$14)</f>
        <v>0.29705309432608917</v>
      </c>
      <c r="AS289" s="144">
        <f>AR289*(1+PARAMETRES!AT$14)</f>
        <v>0.29956377804962919</v>
      </c>
      <c r="AT289" s="144">
        <f>AS289*(1+PARAMETRES!AU$14)</f>
        <v>0.30223905565111264</v>
      </c>
      <c r="AU289" s="144">
        <f>AT289*(1+PARAMETRES!AV$14)</f>
        <v>0.30502224535161443</v>
      </c>
      <c r="AV289" s="144">
        <f>AU289*(1+PARAMETRES!AW$14)</f>
        <v>0.30797931795170735</v>
      </c>
      <c r="AW289" s="144">
        <f>AV289*(1+PARAMETRES!AX$14)</f>
        <v>0.31108212054283985</v>
      </c>
      <c r="AX289" s="144">
        <f>AW289*(1+PARAMETRES!AY$14)</f>
        <v>0.31411380455724003</v>
      </c>
      <c r="AY289" s="144">
        <f>AX289*(1+PARAMETRES!AZ$14)</f>
        <v>0.3172884330353844</v>
      </c>
      <c r="AZ289" s="144">
        <f>AY289*(1+PARAMETRES!BA$14)</f>
        <v>0.32054213315210145</v>
      </c>
      <c r="BA289" s="144">
        <f>AZ289*(1+PARAMETRES!BB$14)</f>
        <v>0.32390408924170427</v>
      </c>
      <c r="BB289" s="144">
        <f>BA289*(1+PARAMETRES!BC$14)</f>
        <v>0.32727493579434702</v>
      </c>
      <c r="BC289" s="144">
        <f>BB289*(1+PARAMETRES!BD$14)</f>
        <v>0.33061651935511521</v>
      </c>
      <c r="BD289" s="144">
        <f>BC289*(1+PARAMETRES!BE$14)</f>
        <v>0.33402185465944279</v>
      </c>
      <c r="BE289" s="144">
        <f>BD289*(1+PARAMETRES!BF$14)</f>
        <v>0.33748789375772792</v>
      </c>
      <c r="BF289" s="144">
        <f>BE289*(1+PARAMETRES!BG$14)</f>
        <v>0.3409104254972658</v>
      </c>
      <c r="BG289" s="144">
        <f>BF289*(1+PARAMETRES!BH$14)</f>
        <v>0.34421592652789168</v>
      </c>
      <c r="BH289" s="144">
        <f>BG289*(1+PARAMETRES!BI$14)</f>
        <v>0.3473629705056876</v>
      </c>
      <c r="BI289" s="144">
        <f>BH289*(1+PARAMETRES!BJ$14)</f>
        <v>0.35055326251358548</v>
      </c>
      <c r="BJ289" s="144">
        <f>BI289*(1+PARAMETRES!BK$14)</f>
        <v>0.35371658272739936</v>
      </c>
      <c r="BK289" s="144">
        <f>BJ289*(1+PARAMETRES!BL$14)</f>
        <v>0.35685196231658045</v>
      </c>
      <c r="BL289" s="145">
        <f>BK289*(1+PARAMETRES!BM$14)</f>
        <v>0.35985269799926689</v>
      </c>
      <c r="BM289" s="140"/>
      <c r="BN289" s="140"/>
      <c r="BO289" s="140"/>
      <c r="BP289" s="140"/>
      <c r="BQ289" s="140"/>
    </row>
    <row r="290" spans="3:69" ht="16.5" thickBot="1" x14ac:dyDescent="0.3">
      <c r="C290" s="129" t="s">
        <v>153</v>
      </c>
      <c r="D290" s="76">
        <f>0.1*Transf2010</f>
        <v>0.10468736659180899</v>
      </c>
      <c r="E290" s="144">
        <f>D290*(1+PARAMETRES!F$14)</f>
        <v>0.10645484082992318</v>
      </c>
      <c r="F290" s="144">
        <f>E290*(1+PARAMETRES!G$14)</f>
        <v>0.10628433901949759</v>
      </c>
      <c r="G290" s="144">
        <f>F290*(1+PARAMETRES!H$14)</f>
        <v>0.10636942135474671</v>
      </c>
      <c r="H290" s="144">
        <f>G290*(1+PARAMETRES!I$14)</f>
        <v>0.10682306127173764</v>
      </c>
      <c r="I290" s="144">
        <f>H290*(1+PARAMETRES!J$14)</f>
        <v>0.10753773381351396</v>
      </c>
      <c r="J290" s="144">
        <f>I290*(1+PARAMETRES!K$14)</f>
        <v>0.10842166743070955</v>
      </c>
      <c r="K290" s="144">
        <f>J290*(1+PARAMETRES!L$14)</f>
        <v>0.11062064479823064</v>
      </c>
      <c r="L290" s="144">
        <f>K290*(1+PARAMETRES!M$14)</f>
        <v>0.11231768631081068</v>
      </c>
      <c r="M290" s="144">
        <f>L290*(1+PARAMETRES!N$14)</f>
        <v>0.11412881599563227</v>
      </c>
      <c r="N290" s="144">
        <f>M290*(1+PARAMETRES!O$14)</f>
        <v>0.10502046439366851</v>
      </c>
      <c r="O290" s="144">
        <f>N290*(1+PARAMETRES!P$14)</f>
        <v>0.11197956396171269</v>
      </c>
      <c r="P290" s="144">
        <f>O290*(1+PARAMETRES!Q$14)</f>
        <v>0.11462891006380005</v>
      </c>
      <c r="Q290" s="144">
        <f>P290*(1+PARAMETRES!R$14)</f>
        <v>0.11598633160483469</v>
      </c>
      <c r="R290" s="144">
        <f>Q290*(1+PARAMETRES!S$14)</f>
        <v>0.11757681678210434</v>
      </c>
      <c r="S290" s="144">
        <f>R290*(1+PARAMETRES!T$14)</f>
        <v>0.11934674655140941</v>
      </c>
      <c r="T290" s="144">
        <f>S290*(1+PARAMETRES!U$14)</f>
        <v>0.12115941279019123</v>
      </c>
      <c r="U290" s="144">
        <f>T290*(1+PARAMETRES!V$14)</f>
        <v>0.12313555150134352</v>
      </c>
      <c r="V290" s="144">
        <f>U290*(1+PARAMETRES!W$14)</f>
        <v>0.12373206890921462</v>
      </c>
      <c r="W290" s="144">
        <f>V290*(1+PARAMETRES!X$14)</f>
        <v>0.12433204025813184</v>
      </c>
      <c r="X290" s="144">
        <f>W290*(1+PARAMETRES!Y$14)</f>
        <v>0.12499687382382679</v>
      </c>
      <c r="Y290" s="144">
        <f>X290*(1+PARAMETRES!Z$14)</f>
        <v>0.12571484176136802</v>
      </c>
      <c r="Z290" s="144">
        <f>Y290*(1+PARAMETRES!AA$14)</f>
        <v>0.12641152772338565</v>
      </c>
      <c r="AA290" s="144">
        <f>Z290*(1+PARAMETRES!AB$14)</f>
        <v>0.12764230344092364</v>
      </c>
      <c r="AB290" s="144">
        <f>AA290*(1+PARAMETRES!AC$14)</f>
        <v>0.12893646997336422</v>
      </c>
      <c r="AC290" s="144">
        <f>AB290*(1+PARAMETRES!AD$14)</f>
        <v>0.1303090974911186</v>
      </c>
      <c r="AD290" s="144">
        <f>AC290*(1+PARAMETRES!AE$14)</f>
        <v>0.13164582158334265</v>
      </c>
      <c r="AE290" s="144">
        <f>AD290*(1+PARAMETRES!AF$14)</f>
        <v>0.13294576612155459</v>
      </c>
      <c r="AF290" s="144">
        <f>AE290*(1+PARAMETRES!AG$14)</f>
        <v>0.13427420354017933</v>
      </c>
      <c r="AG290" s="144">
        <f>AF290*(1+PARAMETRES!AH$14)</f>
        <v>0.13557806352019064</v>
      </c>
      <c r="AH290" s="144">
        <f>AG290*(1+PARAMETRES!AI$14)</f>
        <v>0.13678821954412132</v>
      </c>
      <c r="AI290" s="144">
        <f>AH290*(1+PARAMETRES!AJ$14)</f>
        <v>0.1379557254394381</v>
      </c>
      <c r="AJ290" s="144">
        <f>AI290*(1+PARAMETRES!AK$14)</f>
        <v>0.13910602729808758</v>
      </c>
      <c r="AK290" s="144">
        <f>AJ290*(1+PARAMETRES!AL$14)</f>
        <v>0.14026535198943194</v>
      </c>
      <c r="AL290" s="144">
        <f>AK290*(1+PARAMETRES!AM$14)</f>
        <v>0.14146076095071955</v>
      </c>
      <c r="AM290" s="144">
        <f>AL290*(1+PARAMETRES!AN$14)</f>
        <v>0.14264957283123253</v>
      </c>
      <c r="AN290" s="144">
        <f>AM290*(1+PARAMETRES!AO$14)</f>
        <v>0.14374516199766874</v>
      </c>
      <c r="AO290" s="144">
        <f>AN290*(1+PARAMETRES!AP$14)</f>
        <v>0.14487410135647366</v>
      </c>
      <c r="AP290" s="144">
        <f>AO290*(1+PARAMETRES!AQ$14)</f>
        <v>0.14605148865786013</v>
      </c>
      <c r="AQ290" s="144">
        <f>AP290*(1+PARAMETRES!AR$14)</f>
        <v>0.1473075598455196</v>
      </c>
      <c r="AR290" s="144">
        <f>AQ290*(1+PARAMETRES!AS$14)</f>
        <v>0.14852654716304459</v>
      </c>
      <c r="AS290" s="144">
        <f>AR290*(1+PARAMETRES!AT$14)</f>
        <v>0.1497818890248146</v>
      </c>
      <c r="AT290" s="144">
        <f>AS290*(1+PARAMETRES!AU$14)</f>
        <v>0.15111952782555632</v>
      </c>
      <c r="AU290" s="144">
        <f>AT290*(1+PARAMETRES!AV$14)</f>
        <v>0.15251112267580721</v>
      </c>
      <c r="AV290" s="144">
        <f>AU290*(1+PARAMETRES!AW$14)</f>
        <v>0.15398965897585368</v>
      </c>
      <c r="AW290" s="144">
        <f>AV290*(1+PARAMETRES!AX$14)</f>
        <v>0.15554106027141992</v>
      </c>
      <c r="AX290" s="144">
        <f>AW290*(1+PARAMETRES!AY$14)</f>
        <v>0.15705690227862001</v>
      </c>
      <c r="AY290" s="144">
        <f>AX290*(1+PARAMETRES!AZ$14)</f>
        <v>0.1586442165176922</v>
      </c>
      <c r="AZ290" s="144">
        <f>AY290*(1+PARAMETRES!BA$14)</f>
        <v>0.16027106657605072</v>
      </c>
      <c r="BA290" s="144">
        <f>AZ290*(1+PARAMETRES!BB$14)</f>
        <v>0.16195204462085214</v>
      </c>
      <c r="BB290" s="144">
        <f>BA290*(1+PARAMETRES!BC$14)</f>
        <v>0.16363746789717351</v>
      </c>
      <c r="BC290" s="144">
        <f>BB290*(1+PARAMETRES!BD$14)</f>
        <v>0.16530825967755761</v>
      </c>
      <c r="BD290" s="144">
        <f>BC290*(1+PARAMETRES!BE$14)</f>
        <v>0.16701092732972139</v>
      </c>
      <c r="BE290" s="144">
        <f>BD290*(1+PARAMETRES!BF$14)</f>
        <v>0.16874394687886396</v>
      </c>
      <c r="BF290" s="144">
        <f>BE290*(1+PARAMETRES!BG$14)</f>
        <v>0.1704552127486329</v>
      </c>
      <c r="BG290" s="144">
        <f>BF290*(1+PARAMETRES!BH$14)</f>
        <v>0.17210796326394584</v>
      </c>
      <c r="BH290" s="144">
        <f>BG290*(1+PARAMETRES!BI$14)</f>
        <v>0.1736814852528438</v>
      </c>
      <c r="BI290" s="144">
        <f>BH290*(1+PARAMETRES!BJ$14)</f>
        <v>0.17527663125679274</v>
      </c>
      <c r="BJ290" s="144">
        <f>BI290*(1+PARAMETRES!BK$14)</f>
        <v>0.17685829136369968</v>
      </c>
      <c r="BK290" s="144">
        <f>BJ290*(1+PARAMETRES!BL$14)</f>
        <v>0.17842598115829023</v>
      </c>
      <c r="BL290" s="145">
        <f>BK290*(1+PARAMETRES!BM$14)</f>
        <v>0.17992634899963345</v>
      </c>
      <c r="BM290" s="140"/>
      <c r="BN290" s="140"/>
      <c r="BO290" s="140"/>
      <c r="BP290" s="140"/>
      <c r="BQ290" s="140"/>
    </row>
    <row r="291" spans="3:69" s="41" customFormat="1" ht="24.95" customHeight="1" thickBot="1" x14ac:dyDescent="0.3">
      <c r="C291" s="569" t="s">
        <v>17</v>
      </c>
      <c r="D291" s="570"/>
      <c r="E291" s="570"/>
      <c r="F291" s="570"/>
      <c r="G291" s="570"/>
      <c r="H291" s="571"/>
      <c r="I291" s="78"/>
      <c r="J291" s="79"/>
      <c r="K291" s="75"/>
      <c r="L291" s="75"/>
      <c r="M291" s="75"/>
      <c r="N291" s="75"/>
      <c r="O291" s="75"/>
      <c r="P291" s="75"/>
      <c r="Q291" s="75"/>
      <c r="R291" s="75"/>
      <c r="S291" s="75"/>
      <c r="T291" s="75"/>
      <c r="U291" s="75"/>
      <c r="V291" s="75"/>
      <c r="W291" s="75"/>
      <c r="X291" s="75"/>
      <c r="Y291" s="75"/>
      <c r="Z291" s="75"/>
      <c r="AA291" s="75"/>
      <c r="AB291" s="75"/>
      <c r="AC291" s="75"/>
      <c r="AD291" s="75"/>
      <c r="AE291" s="75"/>
      <c r="AF291" s="75"/>
      <c r="AG291" s="75"/>
      <c r="AH291" s="75"/>
      <c r="AI291" s="75"/>
      <c r="AJ291" s="75"/>
      <c r="AK291" s="75"/>
      <c r="AL291" s="75"/>
      <c r="AM291" s="75"/>
      <c r="AN291" s="75"/>
      <c r="AO291" s="75"/>
      <c r="AP291" s="75"/>
      <c r="AQ291" s="75"/>
      <c r="AR291" s="75"/>
      <c r="AS291" s="75"/>
      <c r="AT291" s="75"/>
      <c r="AU291" s="75"/>
      <c r="AV291" s="75"/>
      <c r="AW291" s="75"/>
      <c r="AX291" s="75"/>
      <c r="AY291" s="75"/>
      <c r="AZ291" s="75"/>
      <c r="BA291" s="75"/>
      <c r="BB291" s="75"/>
      <c r="BC291" s="75"/>
      <c r="BD291" s="75"/>
      <c r="BE291" s="75"/>
      <c r="BF291" s="75"/>
      <c r="BG291" s="75"/>
      <c r="BH291" s="75"/>
      <c r="BI291" s="75"/>
      <c r="BJ291" s="75"/>
      <c r="BK291" s="75"/>
      <c r="BL291" s="162"/>
      <c r="BM291" s="140"/>
      <c r="BN291" s="140"/>
      <c r="BO291" s="140"/>
      <c r="BP291" s="140"/>
      <c r="BQ291" s="140"/>
    </row>
    <row r="292" spans="3:69" ht="16.5" thickBot="1" x14ac:dyDescent="0.3">
      <c r="C292" s="72"/>
      <c r="D292" s="73">
        <v>2010</v>
      </c>
      <c r="E292" s="74">
        <v>2011</v>
      </c>
      <c r="F292" s="6">
        <v>2012</v>
      </c>
      <c r="G292" s="6">
        <v>2013</v>
      </c>
      <c r="H292" s="6">
        <v>2014</v>
      </c>
      <c r="I292" s="6">
        <v>2015</v>
      </c>
      <c r="J292" s="6">
        <v>2016</v>
      </c>
      <c r="K292" s="6">
        <v>2017</v>
      </c>
      <c r="L292" s="6">
        <v>2018</v>
      </c>
      <c r="M292" s="6">
        <v>2019</v>
      </c>
      <c r="N292" s="6">
        <v>2020</v>
      </c>
      <c r="O292" s="6">
        <v>2021</v>
      </c>
      <c r="P292" s="6">
        <v>2022</v>
      </c>
      <c r="Q292" s="6">
        <v>2023</v>
      </c>
      <c r="R292" s="6">
        <v>2024</v>
      </c>
      <c r="S292" s="6">
        <v>2025</v>
      </c>
      <c r="T292" s="6">
        <v>2026</v>
      </c>
      <c r="U292" s="6">
        <v>2027</v>
      </c>
      <c r="V292" s="6">
        <v>2028</v>
      </c>
      <c r="W292" s="6">
        <v>2029</v>
      </c>
      <c r="X292" s="6">
        <v>2030</v>
      </c>
      <c r="Y292" s="6">
        <v>2031</v>
      </c>
      <c r="Z292" s="6">
        <v>2032</v>
      </c>
      <c r="AA292" s="6">
        <v>2033</v>
      </c>
      <c r="AB292" s="6">
        <v>2034</v>
      </c>
      <c r="AC292" s="6">
        <v>2035</v>
      </c>
      <c r="AD292" s="6">
        <v>2036</v>
      </c>
      <c r="AE292" s="6">
        <v>2037</v>
      </c>
      <c r="AF292" s="6">
        <v>2038</v>
      </c>
      <c r="AG292" s="6">
        <v>2039</v>
      </c>
      <c r="AH292" s="6">
        <v>2040</v>
      </c>
      <c r="AI292" s="6">
        <v>2041</v>
      </c>
      <c r="AJ292" s="6">
        <v>2042</v>
      </c>
      <c r="AK292" s="6">
        <v>2043</v>
      </c>
      <c r="AL292" s="6">
        <v>2044</v>
      </c>
      <c r="AM292" s="6">
        <v>2045</v>
      </c>
      <c r="AN292" s="6">
        <v>2046</v>
      </c>
      <c r="AO292" s="6">
        <v>2047</v>
      </c>
      <c r="AP292" s="6">
        <v>2048</v>
      </c>
      <c r="AQ292" s="6">
        <v>2049</v>
      </c>
      <c r="AR292" s="6">
        <v>2050</v>
      </c>
      <c r="AS292" s="6">
        <v>2051</v>
      </c>
      <c r="AT292" s="6">
        <v>2052</v>
      </c>
      <c r="AU292" s="6">
        <v>2053</v>
      </c>
      <c r="AV292" s="6">
        <v>2054</v>
      </c>
      <c r="AW292" s="6">
        <v>2055</v>
      </c>
      <c r="AX292" s="6">
        <v>2056</v>
      </c>
      <c r="AY292" s="6">
        <v>2057</v>
      </c>
      <c r="AZ292" s="6">
        <v>2058</v>
      </c>
      <c r="BA292" s="6">
        <v>2059</v>
      </c>
      <c r="BB292" s="6">
        <v>2060</v>
      </c>
      <c r="BC292" s="6">
        <v>2061</v>
      </c>
      <c r="BD292" s="6">
        <v>2062</v>
      </c>
      <c r="BE292" s="6">
        <v>2063</v>
      </c>
      <c r="BF292" s="6">
        <v>2064</v>
      </c>
      <c r="BG292" s="6">
        <v>2065</v>
      </c>
      <c r="BH292" s="6">
        <v>2066</v>
      </c>
      <c r="BI292" s="6">
        <v>2067</v>
      </c>
      <c r="BJ292" s="6">
        <v>2068</v>
      </c>
      <c r="BK292" s="6">
        <v>2069</v>
      </c>
      <c r="BL292" s="7">
        <v>2070</v>
      </c>
      <c r="BM292" s="126"/>
      <c r="BN292" s="126"/>
      <c r="BO292" s="126"/>
      <c r="BP292" s="126"/>
      <c r="BQ292" s="126"/>
    </row>
    <row r="293" spans="3:69" x14ac:dyDescent="0.25">
      <c r="C293" s="129" t="s">
        <v>148</v>
      </c>
      <c r="D293" s="76">
        <f>1.7*Transf2010</f>
        <v>1.7796852320607528</v>
      </c>
      <c r="E293" s="144">
        <f>D293*(1+PARAMETRES!F$14)</f>
        <v>1.809732294108694</v>
      </c>
      <c r="F293" s="144">
        <f>E293*(1+PARAMETRES!G$14)</f>
        <v>1.8068337633314591</v>
      </c>
      <c r="G293" s="144">
        <f>F293*(1+PARAMETRES!H$14)</f>
        <v>1.8082801630306942</v>
      </c>
      <c r="H293" s="144">
        <f>G293*(1+PARAMETRES!I$14)</f>
        <v>1.8159920416195399</v>
      </c>
      <c r="I293" s="144">
        <f>H293*(1+PARAMETRES!J$14)</f>
        <v>1.8281414748297373</v>
      </c>
      <c r="J293" s="144">
        <f>I293*(1+PARAMETRES!K$14)</f>
        <v>1.8431683463220625</v>
      </c>
      <c r="K293" s="144">
        <f>J293*(1+PARAMETRES!L$14)</f>
        <v>1.880550961569921</v>
      </c>
      <c r="L293" s="144">
        <f>K293*(1+PARAMETRES!M$14)</f>
        <v>1.9094006672837818</v>
      </c>
      <c r="M293" s="144">
        <f>L293*(1+PARAMETRES!N$14)</f>
        <v>1.9401898719257487</v>
      </c>
      <c r="N293" s="144">
        <f>M293*(1+PARAMETRES!O$14)</f>
        <v>1.7853478946923647</v>
      </c>
      <c r="O293" s="144">
        <f>N293*(1+PARAMETRES!P$14)</f>
        <v>1.9036525873491157</v>
      </c>
      <c r="P293" s="144">
        <f>O293*(1+PARAMETRES!Q$14)</f>
        <v>1.9486914710846008</v>
      </c>
      <c r="Q293" s="144">
        <f>P293*(1+PARAMETRES!R$14)</f>
        <v>1.9717676372821897</v>
      </c>
      <c r="R293" s="144">
        <f>Q293*(1+PARAMETRES!S$14)</f>
        <v>1.9988058852957737</v>
      </c>
      <c r="S293" s="144">
        <f>R293*(1+PARAMETRES!T$14)</f>
        <v>2.0288946913739596</v>
      </c>
      <c r="T293" s="144">
        <f>S293*(1+PARAMETRES!U$14)</f>
        <v>2.0597100174332503</v>
      </c>
      <c r="U293" s="144">
        <f>T293*(1+PARAMETRES!V$14)</f>
        <v>2.0933043755228393</v>
      </c>
      <c r="V293" s="144">
        <f>U293*(1+PARAMETRES!W$14)</f>
        <v>2.1034451714566482</v>
      </c>
      <c r="W293" s="144">
        <f>V293*(1+PARAMETRES!X$14)</f>
        <v>2.113644684388241</v>
      </c>
      <c r="X293" s="144">
        <f>W293*(1+PARAMETRES!Y$14)</f>
        <v>2.1249468550050552</v>
      </c>
      <c r="Y293" s="144">
        <f>X293*(1+PARAMETRES!Z$14)</f>
        <v>2.1371523099432559</v>
      </c>
      <c r="Z293" s="144">
        <f>Y293*(1+PARAMETRES!AA$14)</f>
        <v>2.1489959712975559</v>
      </c>
      <c r="AA293" s="144">
        <f>Z293*(1+PARAMETRES!AB$14)</f>
        <v>2.169919158495702</v>
      </c>
      <c r="AB293" s="144">
        <f>AA293*(1+PARAMETRES!AC$14)</f>
        <v>2.1919199895471921</v>
      </c>
      <c r="AC293" s="144">
        <f>AB293*(1+PARAMETRES!AD$14)</f>
        <v>2.2152546573490164</v>
      </c>
      <c r="AD293" s="144">
        <f>AC293*(1+PARAMETRES!AE$14)</f>
        <v>2.2379789669168249</v>
      </c>
      <c r="AE293" s="144">
        <f>AD293*(1+PARAMETRES!AF$14)</f>
        <v>2.260078024066428</v>
      </c>
      <c r="AF293" s="144">
        <f>AE293*(1+PARAMETRES!AG$14)</f>
        <v>2.2826614601830482</v>
      </c>
      <c r="AG293" s="144">
        <f>AF293*(1+PARAMETRES!AH$14)</f>
        <v>2.3048270798432404</v>
      </c>
      <c r="AH293" s="144">
        <f>AG293*(1+PARAMETRES!AI$14)</f>
        <v>2.3253997322500619</v>
      </c>
      <c r="AI293" s="144">
        <f>AH293*(1+PARAMETRES!AJ$14)</f>
        <v>2.3452473324704468</v>
      </c>
      <c r="AJ293" s="144">
        <f>AI293*(1+PARAMETRES!AK$14)</f>
        <v>2.3648024640674881</v>
      </c>
      <c r="AK293" s="144">
        <f>AJ293*(1+PARAMETRES!AL$14)</f>
        <v>2.3845109838203422</v>
      </c>
      <c r="AL293" s="144">
        <f>AK293*(1+PARAMETRES!AM$14)</f>
        <v>2.4048329361622316</v>
      </c>
      <c r="AM293" s="144">
        <f>AL293*(1+PARAMETRES!AN$14)</f>
        <v>2.4250427381309523</v>
      </c>
      <c r="AN293" s="144">
        <f>AM293*(1+PARAMETRES!AO$14)</f>
        <v>2.4436677539603679</v>
      </c>
      <c r="AO293" s="144">
        <f>AN293*(1+PARAMETRES!AP$14)</f>
        <v>2.4628597230600517</v>
      </c>
      <c r="AP293" s="144">
        <f>AO293*(1+PARAMETRES!AQ$14)</f>
        <v>2.4828753071836216</v>
      </c>
      <c r="AQ293" s="144">
        <f>AP293*(1+PARAMETRES!AR$14)</f>
        <v>2.5042285173738326</v>
      </c>
      <c r="AR293" s="144">
        <f>AQ293*(1+PARAMETRES!AS$14)</f>
        <v>2.5249513017717575</v>
      </c>
      <c r="AS293" s="144">
        <f>AR293*(1+PARAMETRES!AT$14)</f>
        <v>2.5462921134218477</v>
      </c>
      <c r="AT293" s="144">
        <f>AS293*(1+PARAMETRES!AU$14)</f>
        <v>2.5690319730344569</v>
      </c>
      <c r="AU293" s="144">
        <f>AT293*(1+PARAMETRES!AV$14)</f>
        <v>2.5926890854887219</v>
      </c>
      <c r="AV293" s="144">
        <f>AU293*(1+PARAMETRES!AW$14)</f>
        <v>2.617824202589512</v>
      </c>
      <c r="AW293" s="144">
        <f>AV293*(1+PARAMETRES!AX$14)</f>
        <v>2.6441980246141381</v>
      </c>
      <c r="AX293" s="144">
        <f>AW293*(1+PARAMETRES!AY$14)</f>
        <v>2.6699673387365399</v>
      </c>
      <c r="AY293" s="144">
        <f>AX293*(1+PARAMETRES!AZ$14)</f>
        <v>2.6969516808007667</v>
      </c>
      <c r="AZ293" s="144">
        <f>AY293*(1+PARAMETRES!BA$14)</f>
        <v>2.7246081317928619</v>
      </c>
      <c r="BA293" s="144">
        <f>AZ293*(1+PARAMETRES!BB$14)</f>
        <v>2.753184758554486</v>
      </c>
      <c r="BB293" s="144">
        <f>BA293*(1+PARAMETRES!BC$14)</f>
        <v>2.7818369542519492</v>
      </c>
      <c r="BC293" s="144">
        <f>BB293*(1+PARAMETRES!BD$14)</f>
        <v>2.8102404145184789</v>
      </c>
      <c r="BD293" s="144">
        <f>BC293*(1+PARAMETRES!BE$14)</f>
        <v>2.8391857646052632</v>
      </c>
      <c r="BE293" s="144">
        <f>BD293*(1+PARAMETRES!BF$14)</f>
        <v>2.8686470969406868</v>
      </c>
      <c r="BF293" s="144">
        <f>BE293*(1+PARAMETRES!BG$14)</f>
        <v>2.8977386167267589</v>
      </c>
      <c r="BG293" s="144">
        <f>BF293*(1+PARAMETRES!BH$14)</f>
        <v>2.9258353754870789</v>
      </c>
      <c r="BH293" s="144">
        <f>BG293*(1+PARAMETRES!BI$14)</f>
        <v>2.9525852492983442</v>
      </c>
      <c r="BI293" s="144">
        <f>BH293*(1+PARAMETRES!BJ$14)</f>
        <v>2.9797027313654763</v>
      </c>
      <c r="BJ293" s="144">
        <f>BI293*(1+PARAMETRES!BK$14)</f>
        <v>3.006590953182894</v>
      </c>
      <c r="BK293" s="144">
        <f>BJ293*(1+PARAMETRES!BL$14)</f>
        <v>3.0332416796909336</v>
      </c>
      <c r="BL293" s="145">
        <f>BK293*(1+PARAMETRES!BM$14)</f>
        <v>3.0587479329937683</v>
      </c>
      <c r="BM293" s="140"/>
      <c r="BN293" s="140"/>
      <c r="BO293" s="140"/>
      <c r="BP293" s="140"/>
      <c r="BQ293" s="140"/>
    </row>
    <row r="294" spans="3:69" x14ac:dyDescent="0.25">
      <c r="C294" s="129" t="s">
        <v>149</v>
      </c>
      <c r="D294" s="76">
        <f>1.59*Transf2010</f>
        <v>1.664529128809763</v>
      </c>
      <c r="E294" s="144">
        <f>D294*(1+PARAMETRES!F$14)</f>
        <v>1.6926319691957785</v>
      </c>
      <c r="F294" s="144">
        <f>E294*(1+PARAMETRES!G$14)</f>
        <v>1.6899209904100116</v>
      </c>
      <c r="G294" s="144">
        <f>F294*(1+PARAMETRES!H$14)</f>
        <v>1.6912737995404727</v>
      </c>
      <c r="H294" s="144">
        <f>G294*(1+PARAMETRES!I$14)</f>
        <v>1.6984866742206286</v>
      </c>
      <c r="I294" s="144">
        <f>H294*(1+PARAMETRES!J$14)</f>
        <v>1.709849967634872</v>
      </c>
      <c r="J294" s="144">
        <f>I294*(1+PARAMETRES!K$14)</f>
        <v>1.7239045121482819</v>
      </c>
      <c r="K294" s="144">
        <f>J294*(1+PARAMETRES!L$14)</f>
        <v>1.7588682522918671</v>
      </c>
      <c r="L294" s="144">
        <f>K294*(1+PARAMETRES!M$14)</f>
        <v>1.7858512123418897</v>
      </c>
      <c r="M294" s="144">
        <f>L294*(1+PARAMETRES!N$14)</f>
        <v>1.8146481743305529</v>
      </c>
      <c r="N294" s="144">
        <f>M294*(1+PARAMETRES!O$14)</f>
        <v>1.6698253838593291</v>
      </c>
      <c r="O294" s="144">
        <f>N294*(1+PARAMETRES!P$14)</f>
        <v>1.7804750669912315</v>
      </c>
      <c r="P294" s="144">
        <f>O294*(1+PARAMETRES!Q$14)</f>
        <v>1.8225996700144205</v>
      </c>
      <c r="Q294" s="144">
        <f>P294*(1+PARAMETRES!R$14)</f>
        <v>1.8441826725168713</v>
      </c>
      <c r="R294" s="144">
        <f>Q294*(1+PARAMETRES!S$14)</f>
        <v>1.8694713868354587</v>
      </c>
      <c r="S294" s="144">
        <f>R294*(1+PARAMETRES!T$14)</f>
        <v>1.8976132701674091</v>
      </c>
      <c r="T294" s="144">
        <f>S294*(1+PARAMETRES!U$14)</f>
        <v>1.9264346633640399</v>
      </c>
      <c r="U294" s="144">
        <f>T294*(1+PARAMETRES!V$14)</f>
        <v>1.9578552688713613</v>
      </c>
      <c r="V294" s="144">
        <f>U294*(1+PARAMETRES!W$14)</f>
        <v>1.9673398956565118</v>
      </c>
      <c r="W294" s="144">
        <f>V294*(1+PARAMETRES!X$14)</f>
        <v>1.9768794401042957</v>
      </c>
      <c r="X294" s="144">
        <f>W294*(1+PARAMETRES!Y$14)</f>
        <v>1.9874502937988456</v>
      </c>
      <c r="Y294" s="144">
        <f>X294*(1+PARAMETRES!Z$14)</f>
        <v>1.998865984005751</v>
      </c>
      <c r="Z294" s="144">
        <f>Y294*(1+PARAMETRES!AA$14)</f>
        <v>2.0099432908018313</v>
      </c>
      <c r="AA294" s="144">
        <f>Z294*(1+PARAMETRES!AB$14)</f>
        <v>2.0295126247106854</v>
      </c>
      <c r="AB294" s="144">
        <f>AA294*(1+PARAMETRES!AC$14)</f>
        <v>2.0500898725764904</v>
      </c>
      <c r="AC294" s="144">
        <f>AB294*(1+PARAMETRES!AD$14)</f>
        <v>2.0719146501087851</v>
      </c>
      <c r="AD294" s="144">
        <f>AC294*(1+PARAMETRES!AE$14)</f>
        <v>2.0931685631751473</v>
      </c>
      <c r="AE294" s="144">
        <f>AD294*(1+PARAMETRES!AF$14)</f>
        <v>2.1138376813327171</v>
      </c>
      <c r="AF294" s="144">
        <f>AE294*(1+PARAMETRES!AG$14)</f>
        <v>2.1349598362888504</v>
      </c>
      <c r="AG294" s="144">
        <f>AF294*(1+PARAMETRES!AH$14)</f>
        <v>2.1556912099710304</v>
      </c>
      <c r="AH294" s="144">
        <f>AG294*(1+PARAMETRES!AI$14)</f>
        <v>2.1749326907515281</v>
      </c>
      <c r="AI294" s="144">
        <f>AH294*(1+PARAMETRES!AJ$14)</f>
        <v>2.1934960344870644</v>
      </c>
      <c r="AJ294" s="144">
        <f>AI294*(1+PARAMETRES!AK$14)</f>
        <v>2.2117858340395911</v>
      </c>
      <c r="AK294" s="144">
        <f>AJ294*(1+PARAMETRES!AL$14)</f>
        <v>2.2302190966319664</v>
      </c>
      <c r="AL294" s="144">
        <f>AK294*(1+PARAMETRES!AM$14)</f>
        <v>2.2492260991164397</v>
      </c>
      <c r="AM294" s="144">
        <f>AL294*(1+PARAMETRES!AN$14)</f>
        <v>2.2681282080165963</v>
      </c>
      <c r="AN294" s="144">
        <f>AM294*(1+PARAMETRES!AO$14)</f>
        <v>2.2855480757629323</v>
      </c>
      <c r="AO294" s="144">
        <f>AN294*(1+PARAMETRES!AP$14)</f>
        <v>2.3034982115679306</v>
      </c>
      <c r="AP294" s="144">
        <f>AO294*(1+PARAMETRES!AQ$14)</f>
        <v>2.3222186696599754</v>
      </c>
      <c r="AQ294" s="144">
        <f>AP294*(1+PARAMETRES!AR$14)</f>
        <v>2.3421902015437612</v>
      </c>
      <c r="AR294" s="144">
        <f>AQ294*(1+PARAMETRES!AS$14)</f>
        <v>2.3615720998924083</v>
      </c>
      <c r="AS294" s="144">
        <f>AR294*(1+PARAMETRES!AT$14)</f>
        <v>2.3815320354945517</v>
      </c>
      <c r="AT294" s="144">
        <f>AS294*(1+PARAMETRES!AU$14)</f>
        <v>2.4028004924263451</v>
      </c>
      <c r="AU294" s="144">
        <f>AT294*(1+PARAMETRES!AV$14)</f>
        <v>2.4249268505453343</v>
      </c>
      <c r="AV294" s="144">
        <f>AU294*(1+PARAMETRES!AW$14)</f>
        <v>2.4484355777160731</v>
      </c>
      <c r="AW294" s="144">
        <f>AV294*(1+PARAMETRES!AX$14)</f>
        <v>2.4731028583155763</v>
      </c>
      <c r="AX294" s="144">
        <f>AW294*(1+PARAMETRES!AY$14)</f>
        <v>2.4972047462300577</v>
      </c>
      <c r="AY294" s="144">
        <f>AX294*(1+PARAMETRES!AZ$14)</f>
        <v>2.5224430426313051</v>
      </c>
      <c r="AZ294" s="144">
        <f>AY294*(1+PARAMETRES!BA$14)</f>
        <v>2.5483099585592059</v>
      </c>
      <c r="BA294" s="144">
        <f>AZ294*(1+PARAMETRES!BB$14)</f>
        <v>2.5750375094715485</v>
      </c>
      <c r="BB294" s="144">
        <f>BA294*(1+PARAMETRES!BC$14)</f>
        <v>2.6018357395650584</v>
      </c>
      <c r="BC294" s="144">
        <f>BB294*(1+PARAMETRES!BD$14)</f>
        <v>2.6284013288731654</v>
      </c>
      <c r="BD294" s="144">
        <f>BC294*(1+PARAMETRES!BE$14)</f>
        <v>2.6554737445425696</v>
      </c>
      <c r="BE294" s="144">
        <f>BD294*(1+PARAMETRES!BF$14)</f>
        <v>2.6830287553739365</v>
      </c>
      <c r="BF294" s="144">
        <f>BE294*(1+PARAMETRES!BG$14)</f>
        <v>2.7102378827032627</v>
      </c>
      <c r="BG294" s="144">
        <f>BF294*(1+PARAMETRES!BH$14)</f>
        <v>2.7365166158967384</v>
      </c>
      <c r="BH294" s="144">
        <f>BG294*(1+PARAMETRES!BI$14)</f>
        <v>2.761535615520216</v>
      </c>
      <c r="BI294" s="144">
        <f>BH294*(1+PARAMETRES!BJ$14)</f>
        <v>2.7868984369830039</v>
      </c>
      <c r="BJ294" s="144">
        <f>BI294*(1+PARAMETRES!BK$14)</f>
        <v>2.8120468326828241</v>
      </c>
      <c r="BK294" s="144">
        <f>BJ294*(1+PARAMETRES!BL$14)</f>
        <v>2.8369731004168139</v>
      </c>
      <c r="BL294" s="145">
        <f>BK294*(1+PARAMETRES!BM$14)</f>
        <v>2.8608289490941714</v>
      </c>
      <c r="BM294" s="140"/>
      <c r="BN294" s="140"/>
      <c r="BO294" s="140"/>
      <c r="BP294" s="140"/>
      <c r="BQ294" s="140"/>
    </row>
    <row r="295" spans="3:69" x14ac:dyDescent="0.25">
      <c r="C295" s="129" t="s">
        <v>150</v>
      </c>
      <c r="D295" s="76">
        <f>0.7*Transf2010</f>
        <v>0.73281156614266296</v>
      </c>
      <c r="E295" s="144">
        <f>D295*(1+PARAMETRES!F$14)</f>
        <v>0.74518388580946227</v>
      </c>
      <c r="F295" s="144">
        <f>E295*(1+PARAMETRES!G$14)</f>
        <v>0.7439903731364832</v>
      </c>
      <c r="G295" s="144">
        <f>F295*(1+PARAMETRES!H$14)</f>
        <v>0.74458594948322709</v>
      </c>
      <c r="H295" s="144">
        <f>G295*(1+PARAMETRES!I$14)</f>
        <v>0.74776142890216357</v>
      </c>
      <c r="I295" s="144">
        <f>H295*(1+PARAMETRES!J$14)</f>
        <v>0.75276413669459774</v>
      </c>
      <c r="J295" s="144">
        <f>I295*(1+PARAMETRES!K$14)</f>
        <v>0.75895167201496694</v>
      </c>
      <c r="K295" s="144">
        <f>J295*(1+PARAMETRES!L$14)</f>
        <v>0.77434451358761458</v>
      </c>
      <c r="L295" s="144">
        <f>K295*(1+PARAMETRES!M$14)</f>
        <v>0.78622380417567483</v>
      </c>
      <c r="M295" s="144">
        <f>L295*(1+PARAMETRES!N$14)</f>
        <v>0.79890171196942594</v>
      </c>
      <c r="N295" s="144">
        <f>M295*(1+PARAMETRES!O$14)</f>
        <v>0.73514325075567966</v>
      </c>
      <c r="O295" s="144">
        <f>N295*(1+PARAMETRES!P$14)</f>
        <v>0.78385694773198888</v>
      </c>
      <c r="P295" s="144">
        <f>O295*(1+PARAMETRES!Q$14)</f>
        <v>0.80240237044660034</v>
      </c>
      <c r="Q295" s="144">
        <f>P295*(1+PARAMETRES!R$14)</f>
        <v>0.81190432123384282</v>
      </c>
      <c r="R295" s="144">
        <f>Q295*(1+PARAMETRES!S$14)</f>
        <v>0.82303771747473031</v>
      </c>
      <c r="S295" s="144">
        <f>R295*(1+PARAMETRES!T$14)</f>
        <v>0.83542722585986573</v>
      </c>
      <c r="T295" s="144">
        <f>S295*(1+PARAMETRES!U$14)</f>
        <v>0.84811588953133843</v>
      </c>
      <c r="U295" s="144">
        <f>T295*(1+PARAMETRES!V$14)</f>
        <v>0.86194886050940445</v>
      </c>
      <c r="V295" s="144">
        <f>U295*(1+PARAMETRES!W$14)</f>
        <v>0.86612448236450212</v>
      </c>
      <c r="W295" s="144">
        <f>V295*(1+PARAMETRES!X$14)</f>
        <v>0.87032428180692267</v>
      </c>
      <c r="X295" s="144">
        <f>W295*(1+PARAMETRES!Y$14)</f>
        <v>0.87497811676678738</v>
      </c>
      <c r="Y295" s="144">
        <f>X295*(1+PARAMETRES!Z$14)</f>
        <v>0.88000389232957588</v>
      </c>
      <c r="Z295" s="144">
        <f>Y295*(1+PARAMETRES!AA$14)</f>
        <v>0.8848806940636994</v>
      </c>
      <c r="AA295" s="144">
        <f>Z295*(1+PARAMETRES!AB$14)</f>
        <v>0.89349612408646539</v>
      </c>
      <c r="AB295" s="144">
        <f>AA295*(1+PARAMETRES!AC$14)</f>
        <v>0.90255528981354949</v>
      </c>
      <c r="AC295" s="144">
        <f>AB295*(1+PARAMETRES!AD$14)</f>
        <v>0.91216368243783008</v>
      </c>
      <c r="AD295" s="144">
        <f>AC295*(1+PARAMETRES!AE$14)</f>
        <v>0.92152075108339837</v>
      </c>
      <c r="AE295" s="144">
        <f>AD295*(1+PARAMETRES!AF$14)</f>
        <v>0.93062036285088201</v>
      </c>
      <c r="AF295" s="144">
        <f>AE295*(1+PARAMETRES!AG$14)</f>
        <v>0.93991942478125512</v>
      </c>
      <c r="AG295" s="144">
        <f>AF295*(1+PARAMETRES!AH$14)</f>
        <v>0.94904644464133436</v>
      </c>
      <c r="AH295" s="144">
        <f>AG295*(1+PARAMETRES!AI$14)</f>
        <v>0.9575175368088491</v>
      </c>
      <c r="AI295" s="144">
        <f>AH295*(1+PARAMETRES!AJ$14)</f>
        <v>0.96569007807606644</v>
      </c>
      <c r="AJ295" s="144">
        <f>AI295*(1+PARAMETRES!AK$14)</f>
        <v>0.97374219108661275</v>
      </c>
      <c r="AK295" s="144">
        <f>AJ295*(1+PARAMETRES!AL$14)</f>
        <v>0.98185746392602324</v>
      </c>
      <c r="AL295" s="144">
        <f>AK295*(1+PARAMETRES!AM$14)</f>
        <v>0.9902253266550366</v>
      </c>
      <c r="AM295" s="144">
        <f>AL295*(1+PARAMETRES!AN$14)</f>
        <v>0.99854700981862743</v>
      </c>
      <c r="AN295" s="144">
        <f>AM295*(1+PARAMETRES!AO$14)</f>
        <v>1.0062161339836808</v>
      </c>
      <c r="AO295" s="144">
        <f>AN295*(1+PARAMETRES!AP$14)</f>
        <v>1.0141187094953152</v>
      </c>
      <c r="AP295" s="144">
        <f>AO295*(1+PARAMETRES!AQ$14)</f>
        <v>1.0223604206050205</v>
      </c>
      <c r="AQ295" s="144">
        <f>AP295*(1+PARAMETRES!AR$14)</f>
        <v>1.0311529189186368</v>
      </c>
      <c r="AR295" s="144">
        <f>AQ295*(1+PARAMETRES!AS$14)</f>
        <v>1.0396858301413117</v>
      </c>
      <c r="AS295" s="144">
        <f>AR295*(1+PARAMETRES!AT$14)</f>
        <v>1.0484732231737017</v>
      </c>
      <c r="AT295" s="144">
        <f>AS295*(1+PARAMETRES!AU$14)</f>
        <v>1.0578366947788937</v>
      </c>
      <c r="AU295" s="144">
        <f>AT295*(1+PARAMETRES!AV$14)</f>
        <v>1.0675778587306499</v>
      </c>
      <c r="AV295" s="144">
        <f>AU295*(1+PARAMETRES!AW$14)</f>
        <v>1.0779276128309752</v>
      </c>
      <c r="AW295" s="144">
        <f>AV295*(1+PARAMETRES!AX$14)</f>
        <v>1.0887874218999389</v>
      </c>
      <c r="AX295" s="144">
        <f>AW295*(1+PARAMETRES!AY$14)</f>
        <v>1.0993983159503395</v>
      </c>
      <c r="AY295" s="144">
        <f>AX295*(1+PARAMETRES!AZ$14)</f>
        <v>1.1105095156238447</v>
      </c>
      <c r="AZ295" s="144">
        <f>AY295*(1+PARAMETRES!BA$14)</f>
        <v>1.1218974660323544</v>
      </c>
      <c r="BA295" s="144">
        <f>AZ295*(1+PARAMETRES!BB$14)</f>
        <v>1.1336643123459644</v>
      </c>
      <c r="BB295" s="144">
        <f>BA295*(1+PARAMETRES!BC$14)</f>
        <v>1.1454622752802139</v>
      </c>
      <c r="BC295" s="144">
        <f>BB295*(1+PARAMETRES!BD$14)</f>
        <v>1.1571578177429027</v>
      </c>
      <c r="BD295" s="144">
        <f>BC295*(1+PARAMETRES!BE$14)</f>
        <v>1.1690764913080491</v>
      </c>
      <c r="BE295" s="144">
        <f>BD295*(1+PARAMETRES!BF$14)</f>
        <v>1.1812076281520472</v>
      </c>
      <c r="BF295" s="144">
        <f>BE295*(1+PARAMETRES!BG$14)</f>
        <v>1.1931864892404298</v>
      </c>
      <c r="BG295" s="144">
        <f>BF295*(1+PARAMETRES!BH$14)</f>
        <v>1.2047557428476203</v>
      </c>
      <c r="BH295" s="144">
        <f>BG295*(1+PARAMETRES!BI$14)</f>
        <v>1.2157703967699061</v>
      </c>
      <c r="BI295" s="144">
        <f>BH295*(1+PARAMETRES!BJ$14)</f>
        <v>1.2269364187975487</v>
      </c>
      <c r="BJ295" s="144">
        <f>BI295*(1+PARAMETRES!BK$14)</f>
        <v>1.2380080395458972</v>
      </c>
      <c r="BK295" s="144">
        <f>BJ295*(1+PARAMETRES!BL$14)</f>
        <v>1.2489818681080311</v>
      </c>
      <c r="BL295" s="145">
        <f>BK295*(1+PARAMETRES!BM$14)</f>
        <v>1.2594844429974337</v>
      </c>
      <c r="BM295" s="140"/>
      <c r="BN295" s="140"/>
      <c r="BO295" s="140"/>
      <c r="BP295" s="140"/>
      <c r="BQ295" s="140"/>
    </row>
    <row r="296" spans="3:69" x14ac:dyDescent="0.25">
      <c r="C296" s="129" t="s">
        <v>151</v>
      </c>
      <c r="D296" s="76">
        <f>0.37*Transf2010</f>
        <v>0.3873432563896933</v>
      </c>
      <c r="E296" s="144">
        <f>D296*(1+PARAMETRES!F$14)</f>
        <v>0.39388291107071577</v>
      </c>
      <c r="F296" s="144">
        <f>E296*(1+PARAMETRES!G$14)</f>
        <v>0.39325205437214111</v>
      </c>
      <c r="G296" s="144">
        <f>F296*(1+PARAMETRES!H$14)</f>
        <v>0.39356685901256289</v>
      </c>
      <c r="H296" s="144">
        <f>G296*(1+PARAMETRES!I$14)</f>
        <v>0.39524532670542933</v>
      </c>
      <c r="I296" s="144">
        <f>H296*(1+PARAMETRES!J$14)</f>
        <v>0.3978896151100017</v>
      </c>
      <c r="J296" s="144">
        <f>I296*(1+PARAMETRES!K$14)</f>
        <v>0.40116016949362543</v>
      </c>
      <c r="K296" s="144">
        <f>J296*(1+PARAMETRES!L$14)</f>
        <v>0.40929638575345345</v>
      </c>
      <c r="L296" s="144">
        <f>K296*(1+PARAMETRES!M$14)</f>
        <v>0.41557543934999963</v>
      </c>
      <c r="M296" s="144">
        <f>L296*(1+PARAMETRES!N$14)</f>
        <v>0.42227661918383946</v>
      </c>
      <c r="N296" s="144">
        <f>M296*(1+PARAMETRES!O$14)</f>
        <v>0.38857571825657355</v>
      </c>
      <c r="O296" s="144">
        <f>N296*(1+PARAMETRES!P$14)</f>
        <v>0.41432438665833698</v>
      </c>
      <c r="P296" s="144">
        <f>O296*(1+PARAMETRES!Q$14)</f>
        <v>0.42412696723606019</v>
      </c>
      <c r="Q296" s="144">
        <f>P296*(1+PARAMETRES!R$14)</f>
        <v>0.42914942693788838</v>
      </c>
      <c r="R296" s="144">
        <f>Q296*(1+PARAMETRES!S$14)</f>
        <v>0.43503422209378606</v>
      </c>
      <c r="S296" s="144">
        <f>R296*(1+PARAMETRES!T$14)</f>
        <v>0.44158296224021482</v>
      </c>
      <c r="T296" s="144">
        <f>S296*(1+PARAMETRES!U$14)</f>
        <v>0.44828982732370753</v>
      </c>
      <c r="U296" s="144">
        <f>T296*(1+PARAMETRES!V$14)</f>
        <v>0.45560154055497099</v>
      </c>
      <c r="V296" s="144">
        <f>U296*(1+PARAMETRES!W$14)</f>
        <v>0.45780865496409406</v>
      </c>
      <c r="W296" s="144">
        <f>V296*(1+PARAMETRES!X$14)</f>
        <v>0.46002854895508777</v>
      </c>
      <c r="X296" s="144">
        <f>W296*(1+PARAMETRES!Y$14)</f>
        <v>0.46248843314815913</v>
      </c>
      <c r="Y296" s="144">
        <f>X296*(1+PARAMETRES!Z$14)</f>
        <v>0.46514491451706164</v>
      </c>
      <c r="Z296" s="144">
        <f>Y296*(1+PARAMETRES!AA$14)</f>
        <v>0.4677226525765269</v>
      </c>
      <c r="AA296" s="144">
        <f>Z296*(1+PARAMETRES!AB$14)</f>
        <v>0.47227652273141751</v>
      </c>
      <c r="AB296" s="144">
        <f>AA296*(1+PARAMETRES!AC$14)</f>
        <v>0.47706493890144769</v>
      </c>
      <c r="AC296" s="144">
        <f>AB296*(1+PARAMETRES!AD$14)</f>
        <v>0.48214366071713888</v>
      </c>
      <c r="AD296" s="144">
        <f>AC296*(1+PARAMETRES!AE$14)</f>
        <v>0.48708953985836784</v>
      </c>
      <c r="AE296" s="144">
        <f>AD296*(1+PARAMETRES!AF$14)</f>
        <v>0.49189933464975205</v>
      </c>
      <c r="AF296" s="144">
        <f>AE296*(1+PARAMETRES!AG$14)</f>
        <v>0.49681455309866357</v>
      </c>
      <c r="AG296" s="144">
        <f>AF296*(1+PARAMETRES!AH$14)</f>
        <v>0.50163883502470541</v>
      </c>
      <c r="AH296" s="144">
        <f>AG296*(1+PARAMETRES!AI$14)</f>
        <v>0.50611641231324889</v>
      </c>
      <c r="AI296" s="144">
        <f>AH296*(1+PARAMETRES!AJ$14)</f>
        <v>0.51043618412592096</v>
      </c>
      <c r="AJ296" s="144">
        <f>AI296*(1+PARAMETRES!AK$14)</f>
        <v>0.51469230100292407</v>
      </c>
      <c r="AK296" s="144">
        <f>AJ296*(1+PARAMETRES!AL$14)</f>
        <v>0.51898180236089819</v>
      </c>
      <c r="AL296" s="144">
        <f>AK296*(1+PARAMETRES!AM$14)</f>
        <v>0.52340481551766238</v>
      </c>
      <c r="AM296" s="144">
        <f>AL296*(1+PARAMETRES!AN$14)</f>
        <v>0.52780341947556042</v>
      </c>
      <c r="AN296" s="144">
        <f>AM296*(1+PARAMETRES!AO$14)</f>
        <v>0.53185709939137438</v>
      </c>
      <c r="AO296" s="144">
        <f>AN296*(1+PARAMETRES!AP$14)</f>
        <v>0.53603417501895267</v>
      </c>
      <c r="AP296" s="144">
        <f>AO296*(1+PARAMETRES!AQ$14)</f>
        <v>0.54039050803408262</v>
      </c>
      <c r="AQ296" s="144">
        <f>AP296*(1+PARAMETRES!AR$14)</f>
        <v>0.5450379714284227</v>
      </c>
      <c r="AR296" s="144">
        <f>AQ296*(1+PARAMETRES!AS$14)</f>
        <v>0.54954822450326513</v>
      </c>
      <c r="AS296" s="144">
        <f>AR296*(1+PARAMETRES!AT$14)</f>
        <v>0.55419298939181416</v>
      </c>
      <c r="AT296" s="144">
        <f>AS296*(1+PARAMETRES!AU$14)</f>
        <v>0.55914225295455855</v>
      </c>
      <c r="AU296" s="144">
        <f>AT296*(1+PARAMETRES!AV$14)</f>
        <v>0.5642911539004869</v>
      </c>
      <c r="AV296" s="144">
        <f>AU296*(1+PARAMETRES!AW$14)</f>
        <v>0.56976173821065879</v>
      </c>
      <c r="AW296" s="144">
        <f>AV296*(1+PARAMETRES!AX$14)</f>
        <v>0.57550192300425385</v>
      </c>
      <c r="AX296" s="144">
        <f>AW296*(1+PARAMETRES!AY$14)</f>
        <v>0.58111053843089422</v>
      </c>
      <c r="AY296" s="144">
        <f>AX296*(1+PARAMETRES!AZ$14)</f>
        <v>0.58698360111546133</v>
      </c>
      <c r="AZ296" s="144">
        <f>AY296*(1+PARAMETRES!BA$14)</f>
        <v>0.59300294633138795</v>
      </c>
      <c r="BA296" s="144">
        <f>AZ296*(1+PARAMETRES!BB$14)</f>
        <v>0.59922256509715321</v>
      </c>
      <c r="BB296" s="144">
        <f>BA296*(1+PARAMETRES!BC$14)</f>
        <v>0.60545863121954224</v>
      </c>
      <c r="BC296" s="144">
        <f>BB296*(1+PARAMETRES!BD$14)</f>
        <v>0.61164056080696338</v>
      </c>
      <c r="BD296" s="144">
        <f>BC296*(1+PARAMETRES!BE$14)</f>
        <v>0.61794043111996944</v>
      </c>
      <c r="BE296" s="144">
        <f>BD296*(1+PARAMETRES!BF$14)</f>
        <v>0.62435260345179688</v>
      </c>
      <c r="BF296" s="144">
        <f>BE296*(1+PARAMETRES!BG$14)</f>
        <v>0.63068428716994196</v>
      </c>
      <c r="BG296" s="144">
        <f>BF296*(1+PARAMETRES!BH$14)</f>
        <v>0.63679946407659982</v>
      </c>
      <c r="BH296" s="144">
        <f>BG296*(1+PARAMETRES!BI$14)</f>
        <v>0.64262149543552227</v>
      </c>
      <c r="BI296" s="144">
        <f>BH296*(1+PARAMETRES!BJ$14)</f>
        <v>0.64852353565013332</v>
      </c>
      <c r="BJ296" s="144">
        <f>BI296*(1+PARAMETRES!BK$14)</f>
        <v>0.65437567804568897</v>
      </c>
      <c r="BK296" s="144">
        <f>BJ296*(1+PARAMETRES!BL$14)</f>
        <v>0.66017613028567401</v>
      </c>
      <c r="BL296" s="145">
        <f>BK296*(1+PARAMETRES!BM$14)</f>
        <v>0.66572749129864395</v>
      </c>
      <c r="BM296" s="140"/>
      <c r="BN296" s="140"/>
      <c r="BO296" s="140"/>
      <c r="BP296" s="140"/>
      <c r="BQ296" s="140"/>
    </row>
    <row r="297" spans="3:69" x14ac:dyDescent="0.25">
      <c r="C297" s="129" t="s">
        <v>152</v>
      </c>
      <c r="D297" s="76">
        <f>0.23*Transf2010</f>
        <v>0.24078094316116069</v>
      </c>
      <c r="E297" s="144">
        <f>D297*(1+PARAMETRES!F$14)</f>
        <v>0.24484613390882332</v>
      </c>
      <c r="F297" s="144">
        <f>E297*(1+PARAMETRES!G$14)</f>
        <v>0.24445397974484448</v>
      </c>
      <c r="G297" s="144">
        <f>F297*(1+PARAMETRES!H$14)</f>
        <v>0.24464966911591746</v>
      </c>
      <c r="H297" s="144">
        <f>G297*(1+PARAMETRES!I$14)</f>
        <v>0.24569304092499658</v>
      </c>
      <c r="I297" s="144">
        <f>H297*(1+PARAMETRES!J$14)</f>
        <v>0.24733678777108212</v>
      </c>
      <c r="J297" s="144">
        <f>I297*(1+PARAMETRES!K$14)</f>
        <v>0.24936983509063199</v>
      </c>
      <c r="K297" s="144">
        <f>J297*(1+PARAMETRES!L$14)</f>
        <v>0.25442748303593049</v>
      </c>
      <c r="L297" s="144">
        <f>K297*(1+PARAMETRES!M$14)</f>
        <v>0.25833067851486458</v>
      </c>
      <c r="M297" s="144">
        <f>L297*(1+PARAMETRES!N$14)</f>
        <v>0.26249627678995419</v>
      </c>
      <c r="N297" s="144">
        <f>M297*(1+PARAMETRES!O$14)</f>
        <v>0.24154706810543755</v>
      </c>
      <c r="O297" s="144">
        <f>N297*(1+PARAMETRES!P$14)</f>
        <v>0.25755299711193913</v>
      </c>
      <c r="P297" s="144">
        <f>O297*(1+PARAMETRES!Q$14)</f>
        <v>0.26364649314674005</v>
      </c>
      <c r="Q297" s="144">
        <f>P297*(1+PARAMETRES!R$14)</f>
        <v>0.2667685626911197</v>
      </c>
      <c r="R297" s="144">
        <f>Q297*(1+PARAMETRES!S$14)</f>
        <v>0.2704266785988399</v>
      </c>
      <c r="S297" s="144">
        <f>R297*(1+PARAMETRES!T$14)</f>
        <v>0.27449751706824155</v>
      </c>
      <c r="T297" s="144">
        <f>S297*(1+PARAMETRES!U$14)</f>
        <v>0.27866664941743974</v>
      </c>
      <c r="U297" s="144">
        <f>T297*(1+PARAMETRES!V$14)</f>
        <v>0.28321176845308998</v>
      </c>
      <c r="V297" s="144">
        <f>U297*(1+PARAMETRES!W$14)</f>
        <v>0.28458375849119349</v>
      </c>
      <c r="W297" s="144">
        <f>V297*(1+PARAMETRES!X$14)</f>
        <v>0.28596369259370313</v>
      </c>
      <c r="X297" s="144">
        <f>W297*(1+PARAMETRES!Y$14)</f>
        <v>0.28749280979480152</v>
      </c>
      <c r="Y297" s="144">
        <f>X297*(1+PARAMETRES!Z$14)</f>
        <v>0.28914413605114631</v>
      </c>
      <c r="Z297" s="144">
        <f>Y297*(1+PARAMETRES!AA$14)</f>
        <v>0.29074651376378691</v>
      </c>
      <c r="AA297" s="144">
        <f>Z297*(1+PARAMETRES!AB$14)</f>
        <v>0.29357729791412429</v>
      </c>
      <c r="AB297" s="144">
        <f>AA297*(1+PARAMETRES!AC$14)</f>
        <v>0.29655388093873764</v>
      </c>
      <c r="AC297" s="144">
        <f>AB297*(1+PARAMETRES!AD$14)</f>
        <v>0.29971092422957268</v>
      </c>
      <c r="AD297" s="144">
        <f>AC297*(1+PARAMETRES!AE$14)</f>
        <v>0.30278538964168794</v>
      </c>
      <c r="AE297" s="144">
        <f>AD297*(1+PARAMETRES!AF$14)</f>
        <v>0.30577526207957539</v>
      </c>
      <c r="AF297" s="144">
        <f>AE297*(1+PARAMETRES!AG$14)</f>
        <v>0.30883066814241228</v>
      </c>
      <c r="AG297" s="144">
        <f>AF297*(1+PARAMETRES!AH$14)</f>
        <v>0.31182954609643831</v>
      </c>
      <c r="AH297" s="144">
        <f>AG297*(1+PARAMETRES!AI$14)</f>
        <v>0.31461290495147887</v>
      </c>
      <c r="AI297" s="144">
        <f>AH297*(1+PARAMETRES!AJ$14)</f>
        <v>0.31729816851070741</v>
      </c>
      <c r="AJ297" s="144">
        <f>AI297*(1+PARAMETRES!AK$14)</f>
        <v>0.31994386278560122</v>
      </c>
      <c r="AK297" s="144">
        <f>AJ297*(1+PARAMETRES!AL$14)</f>
        <v>0.32261030957569325</v>
      </c>
      <c r="AL297" s="144">
        <f>AK297*(1+PARAMETRES!AM$14)</f>
        <v>0.32535975018665481</v>
      </c>
      <c r="AM297" s="144">
        <f>AL297*(1+PARAMETRES!AN$14)</f>
        <v>0.32809401751183465</v>
      </c>
      <c r="AN297" s="144">
        <f>AM297*(1+PARAMETRES!AO$14)</f>
        <v>0.33061387259463793</v>
      </c>
      <c r="AO297" s="144">
        <f>AN297*(1+PARAMETRES!AP$14)</f>
        <v>0.33321043311988929</v>
      </c>
      <c r="AP297" s="144">
        <f>AO297*(1+PARAMETRES!AQ$14)</f>
        <v>0.33591842391307813</v>
      </c>
      <c r="AQ297" s="144">
        <f>AP297*(1+PARAMETRES!AR$14)</f>
        <v>0.33880738764469492</v>
      </c>
      <c r="AR297" s="144">
        <f>AQ297*(1+PARAMETRES!AS$14)</f>
        <v>0.34161105847500239</v>
      </c>
      <c r="AS297" s="144">
        <f>AR297*(1+PARAMETRES!AT$14)</f>
        <v>0.34449834475707342</v>
      </c>
      <c r="AT297" s="144">
        <f>AS297*(1+PARAMETRES!AU$14)</f>
        <v>0.34757491399877938</v>
      </c>
      <c r="AU297" s="144">
        <f>AT297*(1+PARAMETRES!AV$14)</f>
        <v>0.35077558215435645</v>
      </c>
      <c r="AV297" s="144">
        <f>AU297*(1+PARAMETRES!AW$14)</f>
        <v>0.35417621564446333</v>
      </c>
      <c r="AW297" s="144">
        <f>AV297*(1+PARAMETRES!AX$14)</f>
        <v>0.35774443862426569</v>
      </c>
      <c r="AX297" s="144">
        <f>AW297*(1+PARAMETRES!AY$14)</f>
        <v>0.36123087524082592</v>
      </c>
      <c r="AY297" s="144">
        <f>AX297*(1+PARAMETRES!AZ$14)</f>
        <v>0.36488169799069192</v>
      </c>
      <c r="AZ297" s="144">
        <f>AY297*(1+PARAMETRES!BA$14)</f>
        <v>0.36862345312491657</v>
      </c>
      <c r="BA297" s="144">
        <f>AZ297*(1+PARAMETRES!BB$14)</f>
        <v>0.37248970262795983</v>
      </c>
      <c r="BB297" s="144">
        <f>BA297*(1+PARAMETRES!BC$14)</f>
        <v>0.37636617616349899</v>
      </c>
      <c r="BC297" s="144">
        <f>BB297*(1+PARAMETRES!BD$14)</f>
        <v>0.38020899725838242</v>
      </c>
      <c r="BD297" s="144">
        <f>BC297*(1+PARAMETRES!BE$14)</f>
        <v>0.38412513285835914</v>
      </c>
      <c r="BE297" s="144">
        <f>BD297*(1+PARAMETRES!BF$14)</f>
        <v>0.38811107782138704</v>
      </c>
      <c r="BF297" s="144">
        <f>BE297*(1+PARAMETRES!BG$14)</f>
        <v>0.39204698932185561</v>
      </c>
      <c r="BG297" s="144">
        <f>BF297*(1+PARAMETRES!BH$14)</f>
        <v>0.39584831550707539</v>
      </c>
      <c r="BH297" s="144">
        <f>BG297*(1+PARAMETRES!BI$14)</f>
        <v>0.39946741608154068</v>
      </c>
      <c r="BI297" s="144">
        <f>BH297*(1+PARAMETRES!BJ$14)</f>
        <v>0.40313625189062324</v>
      </c>
      <c r="BJ297" s="144">
        <f>BI297*(1+PARAMETRES!BK$14)</f>
        <v>0.40677407013650918</v>
      </c>
      <c r="BK297" s="144">
        <f>BJ297*(1+PARAMETRES!BL$14)</f>
        <v>0.41037975666406745</v>
      </c>
      <c r="BL297" s="145">
        <f>BK297*(1+PARAMETRES!BM$14)</f>
        <v>0.41383060269915689</v>
      </c>
      <c r="BM297" s="140"/>
      <c r="BN297" s="140"/>
      <c r="BO297" s="140"/>
      <c r="BP297" s="140"/>
      <c r="BQ297" s="140"/>
    </row>
    <row r="298" spans="3:69" ht="16.5" thickBot="1" x14ac:dyDescent="0.3">
      <c r="C298" s="129" t="s">
        <v>153</v>
      </c>
      <c r="D298" s="76">
        <f>0.11*Transf2010</f>
        <v>0.11515610325098989</v>
      </c>
      <c r="E298" s="144">
        <f>D298*(1+PARAMETRES!F$14)</f>
        <v>0.1171003249129155</v>
      </c>
      <c r="F298" s="144">
        <f>E298*(1+PARAMETRES!G$14)</f>
        <v>0.11691277292144736</v>
      </c>
      <c r="G298" s="144">
        <f>F298*(1+PARAMETRES!H$14)</f>
        <v>0.11700636349022139</v>
      </c>
      <c r="H298" s="144">
        <f>G298*(1+PARAMETRES!I$14)</f>
        <v>0.11750536739891142</v>
      </c>
      <c r="I298" s="144">
        <f>H298*(1+PARAMETRES!J$14)</f>
        <v>0.11829150719486536</v>
      </c>
      <c r="J298" s="144">
        <f>I298*(1+PARAMETRES!K$14)</f>
        <v>0.11926383417378052</v>
      </c>
      <c r="K298" s="144">
        <f>J298*(1+PARAMETRES!L$14)</f>
        <v>0.12168270927805371</v>
      </c>
      <c r="L298" s="144">
        <f>K298*(1+PARAMETRES!M$14)</f>
        <v>0.12354945494189175</v>
      </c>
      <c r="M298" s="144">
        <f>L298*(1+PARAMETRES!N$14)</f>
        <v>0.12554169759519548</v>
      </c>
      <c r="N298" s="144">
        <f>M298*(1+PARAMETRES!O$14)</f>
        <v>0.11552251083303534</v>
      </c>
      <c r="O298" s="144">
        <f>N298*(1+PARAMETRES!P$14)</f>
        <v>0.12317752035788393</v>
      </c>
      <c r="P298" s="144">
        <f>O298*(1+PARAMETRES!Q$14)</f>
        <v>0.12609180107018003</v>
      </c>
      <c r="Q298" s="144">
        <f>P298*(1+PARAMETRES!R$14)</f>
        <v>0.12758496476531814</v>
      </c>
      <c r="R298" s="144">
        <f>Q298*(1+PARAMETRES!S$14)</f>
        <v>0.12933449846031475</v>
      </c>
      <c r="S298" s="144">
        <f>R298*(1+PARAMETRES!T$14)</f>
        <v>0.13128142120655031</v>
      </c>
      <c r="T298" s="144">
        <f>S298*(1+PARAMETRES!U$14)</f>
        <v>0.13327535406921032</v>
      </c>
      <c r="U298" s="144">
        <f>T298*(1+PARAMETRES!V$14)</f>
        <v>0.13544910665147783</v>
      </c>
      <c r="V298" s="144">
        <f>U298*(1+PARAMETRES!W$14)</f>
        <v>0.13610527580013604</v>
      </c>
      <c r="W298" s="144">
        <f>V298*(1+PARAMETRES!X$14)</f>
        <v>0.13676524428394499</v>
      </c>
      <c r="X298" s="144">
        <f>W298*(1+PARAMETRES!Y$14)</f>
        <v>0.13749656120620943</v>
      </c>
      <c r="Y298" s="144">
        <f>X298*(1+PARAMETRES!Z$14)</f>
        <v>0.13828632593750476</v>
      </c>
      <c r="Z298" s="144">
        <f>Y298*(1+PARAMETRES!AA$14)</f>
        <v>0.13905268049572417</v>
      </c>
      <c r="AA298" s="144">
        <f>Z298*(1+PARAMETRES!AB$14)</f>
        <v>0.14040653378501597</v>
      </c>
      <c r="AB298" s="144">
        <f>AA298*(1+PARAMETRES!AC$14)</f>
        <v>0.14183011697070061</v>
      </c>
      <c r="AC298" s="144">
        <f>AB298*(1+PARAMETRES!AD$14)</f>
        <v>0.14334000724023041</v>
      </c>
      <c r="AD298" s="144">
        <f>AC298*(1+PARAMETRES!AE$14)</f>
        <v>0.14481040374167684</v>
      </c>
      <c r="AE298" s="144">
        <f>AD298*(1+PARAMETRES!AF$14)</f>
        <v>0.14624034273370998</v>
      </c>
      <c r="AF298" s="144">
        <f>AE298*(1+PARAMETRES!AG$14)</f>
        <v>0.14770162389419716</v>
      </c>
      <c r="AG298" s="144">
        <f>AF298*(1+PARAMETRES!AH$14)</f>
        <v>0.14913586987220961</v>
      </c>
      <c r="AH298" s="144">
        <f>AG298*(1+PARAMETRES!AI$14)</f>
        <v>0.15046704149853338</v>
      </c>
      <c r="AI298" s="144">
        <f>AH298*(1+PARAMETRES!AJ$14)</f>
        <v>0.15175129798338183</v>
      </c>
      <c r="AJ298" s="144">
        <f>AI298*(1+PARAMETRES!AK$14)</f>
        <v>0.15301663002789626</v>
      </c>
      <c r="AK298" s="144">
        <f>AJ298*(1+PARAMETRES!AL$14)</f>
        <v>0.15429188718837505</v>
      </c>
      <c r="AL298" s="144">
        <f>AK298*(1+PARAMETRES!AM$14)</f>
        <v>0.15560683704579145</v>
      </c>
      <c r="AM298" s="144">
        <f>AL298*(1+PARAMETRES!AN$14)</f>
        <v>0.15691453011435574</v>
      </c>
      <c r="AN298" s="144">
        <f>AM298*(1+PARAMETRES!AO$14)</f>
        <v>0.15811967819743558</v>
      </c>
      <c r="AO298" s="144">
        <f>AN298*(1+PARAMETRES!AP$14)</f>
        <v>0.15936151149212099</v>
      </c>
      <c r="AP298" s="144">
        <f>AO298*(1+PARAMETRES!AQ$14)</f>
        <v>0.16065663752364609</v>
      </c>
      <c r="AQ298" s="144">
        <f>AP298*(1+PARAMETRES!AR$14)</f>
        <v>0.1620383158300715</v>
      </c>
      <c r="AR298" s="144">
        <f>AQ298*(1+PARAMETRES!AS$14)</f>
        <v>0.16337920187934898</v>
      </c>
      <c r="AS298" s="144">
        <f>AR298*(1+PARAMETRES!AT$14)</f>
        <v>0.16476007792729599</v>
      </c>
      <c r="AT298" s="144">
        <f>AS298*(1+PARAMETRES!AU$14)</f>
        <v>0.16623148060811188</v>
      </c>
      <c r="AU298" s="144">
        <f>AT298*(1+PARAMETRES!AV$14)</f>
        <v>0.16776223494338785</v>
      </c>
      <c r="AV298" s="144">
        <f>AU298*(1+PARAMETRES!AW$14)</f>
        <v>0.16938862487343895</v>
      </c>
      <c r="AW298" s="144">
        <f>AV298*(1+PARAMETRES!AX$14)</f>
        <v>0.17109516629856181</v>
      </c>
      <c r="AX298" s="144">
        <f>AW298*(1+PARAMETRES!AY$14)</f>
        <v>0.1727625925064819</v>
      </c>
      <c r="AY298" s="144">
        <f>AX298*(1+PARAMETRES!AZ$14)</f>
        <v>0.1745086381694613</v>
      </c>
      <c r="AZ298" s="144">
        <f>AY298*(1+PARAMETRES!BA$14)</f>
        <v>0.17629817323365568</v>
      </c>
      <c r="BA298" s="144">
        <f>AZ298*(1+PARAMETRES!BB$14)</f>
        <v>0.17814724908293725</v>
      </c>
      <c r="BB298" s="144">
        <f>BA298*(1+PARAMETRES!BC$14)</f>
        <v>0.18000121468689076</v>
      </c>
      <c r="BC298" s="144">
        <f>BB298*(1+PARAMETRES!BD$14)</f>
        <v>0.18183908564531326</v>
      </c>
      <c r="BD298" s="144">
        <f>BC298*(1+PARAMETRES!BE$14)</f>
        <v>0.18371202006269341</v>
      </c>
      <c r="BE298" s="144">
        <f>BD298*(1+PARAMETRES!BF$14)</f>
        <v>0.18561834156675022</v>
      </c>
      <c r="BF298" s="144">
        <f>BE298*(1+PARAMETRES!BG$14)</f>
        <v>0.18750073402349607</v>
      </c>
      <c r="BG298" s="144">
        <f>BF298*(1+PARAMETRES!BH$14)</f>
        <v>0.18931875959034031</v>
      </c>
      <c r="BH298" s="144">
        <f>BG298*(1+PARAMETRES!BI$14)</f>
        <v>0.19104963377812806</v>
      </c>
      <c r="BI298" s="144">
        <f>BH298*(1+PARAMETRES!BJ$14)</f>
        <v>0.1928042943824719</v>
      </c>
      <c r="BJ298" s="144">
        <f>BI298*(1+PARAMETRES!BK$14)</f>
        <v>0.19454412050006953</v>
      </c>
      <c r="BK298" s="144">
        <f>BJ298*(1+PARAMETRES!BL$14)</f>
        <v>0.19626857927411914</v>
      </c>
      <c r="BL298" s="145">
        <f>BK298*(1+PARAMETRES!BM$14)</f>
        <v>0.1979189838995967</v>
      </c>
      <c r="BM298" s="140"/>
      <c r="BN298" s="140"/>
      <c r="BO298" s="140"/>
      <c r="BP298" s="140"/>
      <c r="BQ298" s="140"/>
    </row>
    <row r="299" spans="3:69" s="193" customFormat="1" ht="24.95" customHeight="1" thickBot="1" x14ac:dyDescent="0.35">
      <c r="C299" s="581" t="s">
        <v>162</v>
      </c>
      <c r="D299" s="582"/>
      <c r="E299" s="582"/>
      <c r="F299" s="582"/>
      <c r="G299" s="582"/>
      <c r="H299" s="582"/>
      <c r="I299" s="214"/>
      <c r="J299" s="215"/>
      <c r="K299" s="216"/>
      <c r="L299" s="216"/>
      <c r="M299" s="216"/>
      <c r="N299" s="216"/>
      <c r="O299" s="216"/>
      <c r="P299" s="216"/>
      <c r="Q299" s="216"/>
      <c r="R299" s="216"/>
      <c r="S299" s="216"/>
      <c r="T299" s="216"/>
      <c r="U299" s="216"/>
      <c r="V299" s="216"/>
      <c r="W299" s="216"/>
      <c r="X299" s="216"/>
      <c r="Y299" s="216"/>
      <c r="Z299" s="216"/>
      <c r="AA299" s="216"/>
      <c r="AB299" s="216"/>
      <c r="AC299" s="216"/>
      <c r="AD299" s="216"/>
      <c r="AE299" s="216"/>
      <c r="AF299" s="216"/>
      <c r="AG299" s="216"/>
      <c r="AH299" s="216"/>
      <c r="AI299" s="216"/>
      <c r="AJ299" s="216"/>
      <c r="AK299" s="216"/>
      <c r="AL299" s="216"/>
      <c r="AM299" s="216"/>
      <c r="AN299" s="216"/>
      <c r="AO299" s="216"/>
      <c r="AP299" s="216"/>
      <c r="AQ299" s="216"/>
      <c r="AR299" s="216"/>
      <c r="AS299" s="216"/>
      <c r="AT299" s="216"/>
      <c r="AU299" s="216"/>
      <c r="AV299" s="216"/>
      <c r="AW299" s="216"/>
      <c r="AX299" s="216"/>
      <c r="AY299" s="216"/>
      <c r="AZ299" s="216"/>
      <c r="BA299" s="216"/>
      <c r="BB299" s="216"/>
      <c r="BC299" s="216"/>
      <c r="BD299" s="216"/>
      <c r="BE299" s="216"/>
      <c r="BF299" s="216"/>
      <c r="BG299" s="216"/>
      <c r="BH299" s="216"/>
      <c r="BI299" s="216"/>
      <c r="BJ299" s="216"/>
      <c r="BK299" s="216"/>
      <c r="BL299" s="217"/>
      <c r="BM299" s="218"/>
      <c r="BN299" s="218"/>
      <c r="BO299" s="218"/>
      <c r="BP299" s="218"/>
      <c r="BQ299" s="218"/>
    </row>
    <row r="300" spans="3:69" s="41" customFormat="1" ht="24.95" customHeight="1" thickBot="1" x14ac:dyDescent="0.3">
      <c r="C300" s="569" t="s">
        <v>51</v>
      </c>
      <c r="D300" s="570"/>
      <c r="E300" s="570"/>
      <c r="F300" s="570"/>
      <c r="G300" s="570"/>
      <c r="H300" s="571"/>
      <c r="I300" s="78"/>
      <c r="J300" s="79"/>
      <c r="K300" s="75"/>
      <c r="L300" s="75"/>
      <c r="M300" s="75"/>
      <c r="N300" s="75"/>
      <c r="O300" s="75"/>
      <c r="P300" s="75"/>
      <c r="Q300" s="75"/>
      <c r="R300" s="75"/>
      <c r="S300" s="75"/>
      <c r="T300" s="75"/>
      <c r="U300" s="75"/>
      <c r="V300" s="75"/>
      <c r="W300" s="75"/>
      <c r="X300" s="75"/>
      <c r="Y300" s="75"/>
      <c r="Z300" s="75"/>
      <c r="AA300" s="75"/>
      <c r="AB300" s="75"/>
      <c r="AC300" s="75"/>
      <c r="AD300" s="75"/>
      <c r="AE300" s="75"/>
      <c r="AF300" s="75"/>
      <c r="AG300" s="75"/>
      <c r="AH300" s="75"/>
      <c r="AI300" s="75"/>
      <c r="AJ300" s="75"/>
      <c r="AK300" s="75"/>
      <c r="AL300" s="75"/>
      <c r="AM300" s="75"/>
      <c r="AN300" s="75"/>
      <c r="AO300" s="75"/>
      <c r="AP300" s="75"/>
      <c r="AQ300" s="75"/>
      <c r="AR300" s="75"/>
      <c r="AS300" s="75"/>
      <c r="AT300" s="75"/>
      <c r="AU300" s="75"/>
      <c r="AV300" s="75"/>
      <c r="AW300" s="75"/>
      <c r="AX300" s="75"/>
      <c r="AY300" s="75"/>
      <c r="AZ300" s="75"/>
      <c r="BA300" s="75"/>
      <c r="BB300" s="75"/>
      <c r="BC300" s="75"/>
      <c r="BD300" s="75"/>
      <c r="BE300" s="75"/>
      <c r="BF300" s="75"/>
      <c r="BG300" s="75"/>
      <c r="BH300" s="75"/>
      <c r="BI300" s="75"/>
      <c r="BJ300" s="75"/>
      <c r="BK300" s="75"/>
      <c r="BL300" s="162"/>
      <c r="BM300" s="126"/>
      <c r="BN300" s="126"/>
      <c r="BO300" s="126"/>
      <c r="BP300" s="126"/>
      <c r="BQ300" s="126"/>
    </row>
    <row r="301" spans="3:69" ht="16.5" thickBot="1" x14ac:dyDescent="0.3">
      <c r="C301" s="72"/>
      <c r="D301" s="73">
        <v>2010</v>
      </c>
      <c r="E301" s="74">
        <v>2011</v>
      </c>
      <c r="F301" s="6">
        <v>2012</v>
      </c>
      <c r="G301" s="6">
        <v>2013</v>
      </c>
      <c r="H301" s="6">
        <v>2014</v>
      </c>
      <c r="I301" s="6">
        <v>2015</v>
      </c>
      <c r="J301" s="6">
        <v>2016</v>
      </c>
      <c r="K301" s="6">
        <v>2017</v>
      </c>
      <c r="L301" s="6">
        <v>2018</v>
      </c>
      <c r="M301" s="6">
        <v>2019</v>
      </c>
      <c r="N301" s="6">
        <v>2020</v>
      </c>
      <c r="O301" s="6">
        <v>2021</v>
      </c>
      <c r="P301" s="6">
        <v>2022</v>
      </c>
      <c r="Q301" s="6">
        <v>2023</v>
      </c>
      <c r="R301" s="6">
        <v>2024</v>
      </c>
      <c r="S301" s="6">
        <v>2025</v>
      </c>
      <c r="T301" s="6">
        <v>2026</v>
      </c>
      <c r="U301" s="6">
        <v>2027</v>
      </c>
      <c r="V301" s="6">
        <v>2028</v>
      </c>
      <c r="W301" s="6">
        <v>2029</v>
      </c>
      <c r="X301" s="6">
        <v>2030</v>
      </c>
      <c r="Y301" s="6">
        <v>2031</v>
      </c>
      <c r="Z301" s="6">
        <v>2032</v>
      </c>
      <c r="AA301" s="6">
        <v>2033</v>
      </c>
      <c r="AB301" s="6">
        <v>2034</v>
      </c>
      <c r="AC301" s="6">
        <v>2035</v>
      </c>
      <c r="AD301" s="6">
        <v>2036</v>
      </c>
      <c r="AE301" s="6">
        <v>2037</v>
      </c>
      <c r="AF301" s="6">
        <v>2038</v>
      </c>
      <c r="AG301" s="6">
        <v>2039</v>
      </c>
      <c r="AH301" s="6">
        <v>2040</v>
      </c>
      <c r="AI301" s="6">
        <v>2041</v>
      </c>
      <c r="AJ301" s="6">
        <v>2042</v>
      </c>
      <c r="AK301" s="6">
        <v>2043</v>
      </c>
      <c r="AL301" s="6">
        <v>2044</v>
      </c>
      <c r="AM301" s="6">
        <v>2045</v>
      </c>
      <c r="AN301" s="6">
        <v>2046</v>
      </c>
      <c r="AO301" s="6">
        <v>2047</v>
      </c>
      <c r="AP301" s="6">
        <v>2048</v>
      </c>
      <c r="AQ301" s="6">
        <v>2049</v>
      </c>
      <c r="AR301" s="6">
        <v>2050</v>
      </c>
      <c r="AS301" s="6">
        <v>2051</v>
      </c>
      <c r="AT301" s="6">
        <v>2052</v>
      </c>
      <c r="AU301" s="6">
        <v>2053</v>
      </c>
      <c r="AV301" s="6">
        <v>2054</v>
      </c>
      <c r="AW301" s="6">
        <v>2055</v>
      </c>
      <c r="AX301" s="6">
        <v>2056</v>
      </c>
      <c r="AY301" s="6">
        <v>2057</v>
      </c>
      <c r="AZ301" s="6">
        <v>2058</v>
      </c>
      <c r="BA301" s="6">
        <v>2059</v>
      </c>
      <c r="BB301" s="6">
        <v>2060</v>
      </c>
      <c r="BC301" s="6">
        <v>2061</v>
      </c>
      <c r="BD301" s="6">
        <v>2062</v>
      </c>
      <c r="BE301" s="6">
        <v>2063</v>
      </c>
      <c r="BF301" s="6">
        <v>2064</v>
      </c>
      <c r="BG301" s="6">
        <v>2065</v>
      </c>
      <c r="BH301" s="6">
        <v>2066</v>
      </c>
      <c r="BI301" s="6">
        <v>2067</v>
      </c>
      <c r="BJ301" s="6">
        <v>2068</v>
      </c>
      <c r="BK301" s="6">
        <v>2069</v>
      </c>
      <c r="BL301" s="7">
        <v>2070</v>
      </c>
      <c r="BM301" s="126"/>
      <c r="BN301" s="126"/>
      <c r="BO301" s="126"/>
      <c r="BP301" s="126"/>
      <c r="BQ301" s="126"/>
    </row>
    <row r="302" spans="3:69" x14ac:dyDescent="0.25">
      <c r="C302" s="129" t="s">
        <v>148</v>
      </c>
      <c r="D302" s="80"/>
      <c r="E302" s="80"/>
      <c r="F302" s="80"/>
      <c r="G302" s="80"/>
      <c r="H302" s="220"/>
      <c r="I302" s="81"/>
      <c r="J302" s="80"/>
      <c r="K302" s="80"/>
      <c r="L302" s="80"/>
      <c r="M302" s="80"/>
      <c r="N302" s="80"/>
      <c r="O302" s="80"/>
      <c r="P302" s="80"/>
      <c r="Q302" s="80"/>
      <c r="R302" s="80"/>
      <c r="S302" s="80"/>
      <c r="T302" s="80"/>
      <c r="U302" s="80"/>
      <c r="V302" s="80"/>
      <c r="W302" s="80"/>
      <c r="X302" s="80"/>
      <c r="Y302" s="80"/>
      <c r="Z302" s="80"/>
      <c r="AA302" s="80"/>
      <c r="AB302" s="80"/>
      <c r="AC302" s="80"/>
      <c r="AD302" s="80"/>
      <c r="AE302" s="80"/>
      <c r="AF302" s="80"/>
      <c r="AG302" s="80"/>
      <c r="AH302" s="80"/>
      <c r="AI302" s="80"/>
      <c r="AJ302" s="80"/>
      <c r="AK302" s="80"/>
      <c r="AL302" s="80"/>
      <c r="AM302" s="80"/>
      <c r="AN302" s="80"/>
      <c r="AO302" s="80"/>
      <c r="AP302" s="80"/>
      <c r="AQ302" s="80"/>
      <c r="AR302" s="80"/>
      <c r="AS302" s="80"/>
      <c r="AT302" s="80"/>
      <c r="AU302" s="80"/>
      <c r="AV302" s="80"/>
      <c r="AW302" s="80"/>
      <c r="AX302" s="80"/>
      <c r="AY302" s="80"/>
      <c r="AZ302" s="80"/>
      <c r="BA302" s="80"/>
      <c r="BB302" s="80"/>
      <c r="BC302" s="80"/>
      <c r="BD302" s="80"/>
      <c r="BE302" s="80"/>
      <c r="BF302" s="80"/>
      <c r="BG302" s="80"/>
      <c r="BH302" s="80"/>
      <c r="BI302" s="80"/>
      <c r="BJ302" s="80"/>
      <c r="BK302" s="80"/>
      <c r="BL302" s="163"/>
      <c r="BM302" s="141"/>
      <c r="BN302" s="141"/>
      <c r="BO302" s="141"/>
      <c r="BP302" s="141"/>
      <c r="BQ302" s="141"/>
    </row>
    <row r="303" spans="3:69" x14ac:dyDescent="0.25">
      <c r="C303" s="129" t="s">
        <v>149</v>
      </c>
      <c r="D303" s="80"/>
      <c r="E303" s="80"/>
      <c r="F303" s="80"/>
      <c r="G303" s="80"/>
      <c r="H303" s="80"/>
      <c r="I303" s="81"/>
      <c r="J303" s="80"/>
      <c r="K303" s="80"/>
      <c r="L303" s="80"/>
      <c r="M303" s="80"/>
      <c r="N303" s="80"/>
      <c r="O303" s="80"/>
      <c r="P303" s="80"/>
      <c r="Q303" s="80"/>
      <c r="R303" s="80"/>
      <c r="S303" s="80"/>
      <c r="T303" s="80"/>
      <c r="U303" s="80"/>
      <c r="V303" s="80"/>
      <c r="W303" s="80"/>
      <c r="X303" s="80"/>
      <c r="Y303" s="80"/>
      <c r="Z303" s="80"/>
      <c r="AA303" s="80"/>
      <c r="AB303" s="80"/>
      <c r="AC303" s="80"/>
      <c r="AD303" s="80"/>
      <c r="AE303" s="80"/>
      <c r="AF303" s="80"/>
      <c r="AG303" s="80"/>
      <c r="AH303" s="80"/>
      <c r="AI303" s="80"/>
      <c r="AJ303" s="80"/>
      <c r="AK303" s="80"/>
      <c r="AL303" s="80"/>
      <c r="AM303" s="80"/>
      <c r="AN303" s="80"/>
      <c r="AO303" s="80"/>
      <c r="AP303" s="80"/>
      <c r="AQ303" s="80"/>
      <c r="AR303" s="80"/>
      <c r="AS303" s="80"/>
      <c r="AT303" s="80"/>
      <c r="AU303" s="80"/>
      <c r="AV303" s="80"/>
      <c r="AW303" s="80"/>
      <c r="AX303" s="80"/>
      <c r="AY303" s="80"/>
      <c r="AZ303" s="80"/>
      <c r="BA303" s="80"/>
      <c r="BB303" s="80"/>
      <c r="BC303" s="80"/>
      <c r="BD303" s="80"/>
      <c r="BE303" s="80"/>
      <c r="BF303" s="80"/>
      <c r="BG303" s="80"/>
      <c r="BH303" s="80"/>
      <c r="BI303" s="80"/>
      <c r="BJ303" s="80"/>
      <c r="BK303" s="80"/>
      <c r="BL303" s="163"/>
      <c r="BM303" s="141"/>
      <c r="BN303" s="141"/>
      <c r="BO303" s="141"/>
      <c r="BP303" s="141"/>
      <c r="BQ303" s="141"/>
    </row>
    <row r="304" spans="3:69" x14ac:dyDescent="0.25">
      <c r="C304" s="129" t="s">
        <v>150</v>
      </c>
      <c r="D304" s="76">
        <f>1.13*Transf2010</f>
        <v>1.1829672424874416</v>
      </c>
      <c r="E304" s="144">
        <f>D304*(1+PARAMETRES!F$14)</f>
        <v>1.2029397013781318</v>
      </c>
      <c r="F304" s="144">
        <f>E304*(1+PARAMETRES!G$14)</f>
        <v>1.2010130309203226</v>
      </c>
      <c r="G304" s="144">
        <f>F304*(1+PARAMETRES!H$14)</f>
        <v>1.2019744613086378</v>
      </c>
      <c r="H304" s="144">
        <f>G304*(1+PARAMETRES!I$14)</f>
        <v>1.2071005923706353</v>
      </c>
      <c r="I304" s="144">
        <f>H304*(1+PARAMETRES!J$14)</f>
        <v>1.2151763920927077</v>
      </c>
      <c r="J304" s="144">
        <f>I304*(1+PARAMETRES!K$14)</f>
        <v>1.2251648419670178</v>
      </c>
      <c r="K304" s="144">
        <f>J304*(1+PARAMETRES!L$14)</f>
        <v>1.250013286220006</v>
      </c>
      <c r="L304" s="144">
        <f>K304*(1+PARAMETRES!M$14)</f>
        <v>1.2691898553121606</v>
      </c>
      <c r="M304" s="144">
        <f>L304*(1+PARAMETRES!N$14)</f>
        <v>1.2896556207506444</v>
      </c>
      <c r="N304" s="144">
        <f>M304*(1+PARAMETRES!O$14)</f>
        <v>1.1867312476484539</v>
      </c>
      <c r="O304" s="144">
        <f>N304*(1+PARAMETRES!P$14)</f>
        <v>1.265369072767353</v>
      </c>
      <c r="P304" s="144">
        <f>O304*(1+PARAMETRES!Q$14)</f>
        <v>1.2953066837209402</v>
      </c>
      <c r="Q304" s="144">
        <f>P304*(1+PARAMETRES!R$14)</f>
        <v>1.3106455471346317</v>
      </c>
      <c r="R304" s="144">
        <f>Q304*(1+PARAMETRES!S$14)</f>
        <v>1.3286180296377785</v>
      </c>
      <c r="S304" s="144">
        <f>R304*(1+PARAMETRES!T$14)</f>
        <v>1.3486182360309258</v>
      </c>
      <c r="T304" s="144">
        <f>S304*(1+PARAMETRES!U$14)</f>
        <v>1.3691013645291603</v>
      </c>
      <c r="U304" s="144">
        <f>T304*(1+PARAMETRES!V$14)</f>
        <v>1.3914317319651812</v>
      </c>
      <c r="V304" s="144">
        <f>U304*(1+PARAMETRES!W$14)</f>
        <v>1.3981723786741247</v>
      </c>
      <c r="W304" s="144">
        <f>V304*(1+PARAMETRES!X$14)</f>
        <v>1.4049520549168892</v>
      </c>
      <c r="X304" s="144">
        <f>W304*(1+PARAMETRES!Y$14)</f>
        <v>1.4124646742092422</v>
      </c>
      <c r="Y304" s="144">
        <f>X304*(1+PARAMETRES!Z$14)</f>
        <v>1.4205777119034579</v>
      </c>
      <c r="Z304" s="144">
        <f>Y304*(1+PARAMETRES!AA$14)</f>
        <v>1.4284502632742573</v>
      </c>
      <c r="AA304" s="144">
        <f>Z304*(1+PARAMETRES!AB$14)</f>
        <v>1.4423580288824367</v>
      </c>
      <c r="AB304" s="144">
        <f>AA304*(1+PARAMETRES!AC$14)</f>
        <v>1.4569821106990153</v>
      </c>
      <c r="AC304" s="144">
        <f>AB304*(1+PARAMETRES!AD$14)</f>
        <v>1.4724928016496397</v>
      </c>
      <c r="AD304" s="144">
        <f>AC304*(1+PARAMETRES!AE$14)</f>
        <v>1.4875977838917713</v>
      </c>
      <c r="AE304" s="144">
        <f>AD304*(1+PARAMETRES!AF$14)</f>
        <v>1.5022871571735663</v>
      </c>
      <c r="AF304" s="144">
        <f>AE304*(1+PARAMETRES!AG$14)</f>
        <v>1.5172985000040258</v>
      </c>
      <c r="AG304" s="144">
        <f>AF304*(1+PARAMETRES!AH$14)</f>
        <v>1.5320321177781537</v>
      </c>
      <c r="AH304" s="144">
        <f>AG304*(1+PARAMETRES!AI$14)</f>
        <v>1.5457068808485706</v>
      </c>
      <c r="AI304" s="144">
        <f>AH304*(1+PARAMETRES!AJ$14)</f>
        <v>1.5588996974656499</v>
      </c>
      <c r="AJ304" s="144">
        <f>AI304*(1+PARAMETRES!AK$14)</f>
        <v>1.571898108468389</v>
      </c>
      <c r="AK304" s="144">
        <f>AJ304*(1+PARAMETRES!AL$14)</f>
        <v>1.5849984774805803</v>
      </c>
      <c r="AL304" s="144">
        <f>AK304*(1+PARAMETRES!AM$14)</f>
        <v>1.5985065987431304</v>
      </c>
      <c r="AM304" s="144">
        <f>AL304*(1+PARAMETRES!AN$14)</f>
        <v>1.611940172992927</v>
      </c>
      <c r="AN304" s="144">
        <f>AM304*(1+PARAMETRES!AO$14)</f>
        <v>1.6243203305736562</v>
      </c>
      <c r="AO304" s="144">
        <f>AN304*(1+PARAMETRES!AP$14)</f>
        <v>1.637077345328152</v>
      </c>
      <c r="AP304" s="144">
        <f>AO304*(1+PARAMETRES!AQ$14)</f>
        <v>1.6503818218338191</v>
      </c>
      <c r="AQ304" s="144">
        <f>AP304*(1+PARAMETRES!AR$14)</f>
        <v>1.664575426254371</v>
      </c>
      <c r="AR304" s="144">
        <f>AQ304*(1+PARAMETRES!AS$14)</f>
        <v>1.6783499829424033</v>
      </c>
      <c r="AS304" s="144">
        <f>AR304*(1+PARAMETRES!AT$14)</f>
        <v>1.6925353459804044</v>
      </c>
      <c r="AT304" s="144">
        <f>AS304*(1+PARAMETRES!AU$14)</f>
        <v>1.7076506644287859</v>
      </c>
      <c r="AU304" s="144">
        <f>AT304*(1+PARAMETRES!AV$14)</f>
        <v>1.723375686236621</v>
      </c>
      <c r="AV304" s="144">
        <f>AU304*(1+PARAMETRES!AW$14)</f>
        <v>1.740083146427146</v>
      </c>
      <c r="AW304" s="144">
        <f>AV304*(1+PARAMETRES!AX$14)</f>
        <v>1.7576139810670446</v>
      </c>
      <c r="AX304" s="144">
        <f>AW304*(1+PARAMETRES!AY$14)</f>
        <v>1.7747429957484058</v>
      </c>
      <c r="AY304" s="144">
        <f>AX304*(1+PARAMETRES!AZ$14)</f>
        <v>1.7926796466499213</v>
      </c>
      <c r="AZ304" s="144">
        <f>AY304*(1+PARAMETRES!BA$14)</f>
        <v>1.8110630523093727</v>
      </c>
      <c r="BA304" s="144">
        <f>AZ304*(1+PARAMETRES!BB$14)</f>
        <v>1.8300581042156288</v>
      </c>
      <c r="BB304" s="144">
        <f>BA304*(1+PARAMETRES!BC$14)</f>
        <v>1.8491033872380602</v>
      </c>
      <c r="BC304" s="144">
        <f>BB304*(1+PARAMETRES!BD$14)</f>
        <v>1.8679833343564005</v>
      </c>
      <c r="BD304" s="144">
        <f>BC304*(1+PARAMETRES!BE$14)</f>
        <v>1.8872234788258513</v>
      </c>
      <c r="BE304" s="144">
        <f>BD304*(1+PARAMETRES!BF$14)</f>
        <v>1.9068065997311623</v>
      </c>
      <c r="BF304" s="144">
        <f>BE304*(1+PARAMETRES!BG$14)</f>
        <v>1.9261439040595514</v>
      </c>
      <c r="BG304" s="144">
        <f>BF304*(1+PARAMETRES!BH$14)</f>
        <v>1.9448199848825876</v>
      </c>
      <c r="BH304" s="144">
        <f>BG304*(1+PARAMETRES!BI$14)</f>
        <v>1.9626007833571346</v>
      </c>
      <c r="BI304" s="144">
        <f>BH304*(1+PARAMETRES!BJ$14)</f>
        <v>1.9806259332017575</v>
      </c>
      <c r="BJ304" s="144">
        <f>BI304*(1+PARAMETRES!BK$14)</f>
        <v>1.9984986924098058</v>
      </c>
      <c r="BK304" s="144">
        <f>BJ304*(1+PARAMETRES!BL$14)</f>
        <v>2.016213587088679</v>
      </c>
      <c r="BL304" s="145">
        <f>BK304*(1+PARAMETRES!BM$14)</f>
        <v>2.0331677436958575</v>
      </c>
      <c r="BM304" s="140"/>
      <c r="BN304" s="140"/>
      <c r="BO304" s="140"/>
      <c r="BP304" s="140"/>
      <c r="BQ304" s="140"/>
    </row>
    <row r="305" spans="3:69" x14ac:dyDescent="0.25">
      <c r="C305" s="129" t="s">
        <v>151</v>
      </c>
      <c r="D305" s="76">
        <f>1.07*Transf2010</f>
        <v>1.1201548225323563</v>
      </c>
      <c r="E305" s="144">
        <f>D305*(1+PARAMETRES!F$14)</f>
        <v>1.139066796880178</v>
      </c>
      <c r="F305" s="144">
        <f>E305*(1+PARAMETRES!G$14)</f>
        <v>1.1372424275086241</v>
      </c>
      <c r="G305" s="144">
        <f>F305*(1+PARAMETRES!H$14)</f>
        <v>1.1381528084957897</v>
      </c>
      <c r="H305" s="144">
        <f>G305*(1+PARAMETRES!I$14)</f>
        <v>1.1430067556075927</v>
      </c>
      <c r="I305" s="144">
        <f>H305*(1+PARAMETRES!J$14)</f>
        <v>1.1506537518045992</v>
      </c>
      <c r="J305" s="144">
        <f>I305*(1+PARAMETRES!K$14)</f>
        <v>1.160111841508592</v>
      </c>
      <c r="K305" s="144">
        <f>J305*(1+PARAMETRES!L$14)</f>
        <v>1.1836408993410676</v>
      </c>
      <c r="L305" s="144">
        <f>K305*(1+PARAMETRES!M$14)</f>
        <v>1.2017992435256741</v>
      </c>
      <c r="M305" s="144">
        <f>L305*(1+PARAMETRES!N$14)</f>
        <v>1.2211783311532651</v>
      </c>
      <c r="N305" s="144">
        <f>M305*(1+PARAMETRES!O$14)</f>
        <v>1.1237189690122529</v>
      </c>
      <c r="O305" s="144">
        <f>N305*(1+PARAMETRES!P$14)</f>
        <v>1.1981813343903256</v>
      </c>
      <c r="P305" s="144">
        <f>O305*(1+PARAMETRES!Q$14)</f>
        <v>1.2265293376826603</v>
      </c>
      <c r="Q305" s="144">
        <f>P305*(1+PARAMETRES!R$14)</f>
        <v>1.241053748171731</v>
      </c>
      <c r="R305" s="144">
        <f>Q305*(1+PARAMETRES!S$14)</f>
        <v>1.258071939568516</v>
      </c>
      <c r="S305" s="144">
        <f>R305*(1+PARAMETRES!T$14)</f>
        <v>1.2770101881000802</v>
      </c>
      <c r="T305" s="144">
        <f>S305*(1+PARAMETRES!U$14)</f>
        <v>1.2964057168550456</v>
      </c>
      <c r="U305" s="144">
        <f>T305*(1+PARAMETRES!V$14)</f>
        <v>1.317550401064375</v>
      </c>
      <c r="V305" s="144">
        <f>U305*(1+PARAMETRES!W$14)</f>
        <v>1.3239331373285959</v>
      </c>
      <c r="W305" s="144">
        <f>V305*(1+PARAMETRES!X$14)</f>
        <v>1.3303528307620101</v>
      </c>
      <c r="X305" s="144">
        <f>W305*(1+PARAMETRES!Y$14)</f>
        <v>1.3374665499149461</v>
      </c>
      <c r="Y305" s="144">
        <f>X305*(1+PARAMETRES!Z$14)</f>
        <v>1.3451488068466371</v>
      </c>
      <c r="Z305" s="144">
        <f>Y305*(1+PARAMETRES!AA$14)</f>
        <v>1.3526033466402259</v>
      </c>
      <c r="AA305" s="144">
        <f>Z305*(1+PARAMETRES!AB$14)</f>
        <v>1.3657726468178824</v>
      </c>
      <c r="AB305" s="144">
        <f>AA305*(1+PARAMETRES!AC$14)</f>
        <v>1.3796202287149966</v>
      </c>
      <c r="AC305" s="144">
        <f>AB305*(1+PARAMETRES!AD$14)</f>
        <v>1.3943073431549684</v>
      </c>
      <c r="AD305" s="144">
        <f>AC305*(1+PARAMETRES!AE$14)</f>
        <v>1.4086102909417655</v>
      </c>
      <c r="AE305" s="144">
        <f>AD305*(1+PARAMETRES!AF$14)</f>
        <v>1.4225196975006333</v>
      </c>
      <c r="AF305" s="144">
        <f>AE305*(1+PARAMETRES!AG$14)</f>
        <v>1.436733977879918</v>
      </c>
      <c r="AG305" s="144">
        <f>AF305*(1+PARAMETRES!AH$14)</f>
        <v>1.4506852796660392</v>
      </c>
      <c r="AH305" s="144">
        <f>AG305*(1+PARAMETRES!AI$14)</f>
        <v>1.4636339491220975</v>
      </c>
      <c r="AI305" s="144">
        <f>AH305*(1+PARAMETRES!AJ$14)</f>
        <v>1.4761262622019868</v>
      </c>
      <c r="AJ305" s="144">
        <f>AI305*(1+PARAMETRES!AK$14)</f>
        <v>1.4884344920895363</v>
      </c>
      <c r="AK305" s="144">
        <f>AJ305*(1+PARAMETRES!AL$14)</f>
        <v>1.500839266286921</v>
      </c>
      <c r="AL305" s="144">
        <f>AK305*(1+PARAMETRES!AM$14)</f>
        <v>1.5136301421726985</v>
      </c>
      <c r="AM305" s="144">
        <f>AL305*(1+PARAMETRES!AN$14)</f>
        <v>1.5263504292941874</v>
      </c>
      <c r="AN305" s="144">
        <f>AM305*(1+PARAMETRES!AO$14)</f>
        <v>1.5380732333750549</v>
      </c>
      <c r="AO305" s="144">
        <f>AN305*(1+PARAMETRES!AP$14)</f>
        <v>1.5501528845142676</v>
      </c>
      <c r="AP305" s="144">
        <f>AO305*(1+PARAMETRES!AQ$14)</f>
        <v>1.5627509286391028</v>
      </c>
      <c r="AQ305" s="144">
        <f>AP305*(1+PARAMETRES!AR$14)</f>
        <v>1.5761908903470592</v>
      </c>
      <c r="AR305" s="144">
        <f>AQ305*(1+PARAMETRES!AS$14)</f>
        <v>1.5892340546445765</v>
      </c>
      <c r="AS305" s="144">
        <f>AR305*(1+PARAMETRES!AT$14)</f>
        <v>1.6026662125655156</v>
      </c>
      <c r="AT305" s="144">
        <f>AS305*(1+PARAMETRES!AU$14)</f>
        <v>1.616978947733452</v>
      </c>
      <c r="AU305" s="144">
        <f>AT305*(1+PARAMETRES!AV$14)</f>
        <v>1.6318690126311364</v>
      </c>
      <c r="AV305" s="144">
        <f>AU305*(1+PARAMETRES!AW$14)</f>
        <v>1.6476893510416335</v>
      </c>
      <c r="AW305" s="144">
        <f>AV305*(1+PARAMETRES!AX$14)</f>
        <v>1.6642893449041922</v>
      </c>
      <c r="AX305" s="144">
        <f>AW305*(1+PARAMETRES!AY$14)</f>
        <v>1.6805088543812332</v>
      </c>
      <c r="AY305" s="144">
        <f>AX305*(1+PARAMETRES!AZ$14)</f>
        <v>1.6974931167393055</v>
      </c>
      <c r="AZ305" s="144">
        <f>AY305*(1+PARAMETRES!BA$14)</f>
        <v>1.7149004123637419</v>
      </c>
      <c r="BA305" s="144">
        <f>AZ305*(1+PARAMETRES!BB$14)</f>
        <v>1.7328868774431172</v>
      </c>
      <c r="BB305" s="144">
        <f>BA305*(1+PARAMETRES!BC$14)</f>
        <v>1.7509209064997557</v>
      </c>
      <c r="BC305" s="144">
        <f>BB305*(1+PARAMETRES!BD$14)</f>
        <v>1.7687983785498655</v>
      </c>
      <c r="BD305" s="144">
        <f>BC305*(1+PARAMETRES!BE$14)</f>
        <v>1.7870169224280181</v>
      </c>
      <c r="BE305" s="144">
        <f>BD305*(1+PARAMETRES!BF$14)</f>
        <v>1.8055602316038435</v>
      </c>
      <c r="BF305" s="144">
        <f>BE305*(1+PARAMETRES!BG$14)</f>
        <v>1.8238707764103712</v>
      </c>
      <c r="BG305" s="144">
        <f>BF305*(1+PARAMETRES!BH$14)</f>
        <v>1.8415552069242196</v>
      </c>
      <c r="BH305" s="144">
        <f>BG305*(1+PARAMETRES!BI$14)</f>
        <v>1.8583918922054279</v>
      </c>
      <c r="BI305" s="144">
        <f>BH305*(1+PARAMETRES!BJ$14)</f>
        <v>1.8754599544476815</v>
      </c>
      <c r="BJ305" s="144">
        <f>BI305*(1+PARAMETRES!BK$14)</f>
        <v>1.8923837175915856</v>
      </c>
      <c r="BK305" s="144">
        <f>BJ305*(1+PARAMETRES!BL$14)</f>
        <v>1.9091579983937046</v>
      </c>
      <c r="BL305" s="145">
        <f>BK305*(1+PARAMETRES!BM$14)</f>
        <v>1.9252119342960772</v>
      </c>
      <c r="BM305" s="140"/>
      <c r="BN305" s="140"/>
      <c r="BO305" s="140"/>
      <c r="BP305" s="140"/>
      <c r="BQ305" s="140"/>
    </row>
    <row r="306" spans="3:69" x14ac:dyDescent="0.25">
      <c r="C306" s="129" t="s">
        <v>152</v>
      </c>
      <c r="D306" s="76">
        <f>1.06*Transf2010</f>
        <v>1.1096860858731754</v>
      </c>
      <c r="E306" s="144">
        <f>D306*(1+PARAMETRES!F$14)</f>
        <v>1.1284213127971858</v>
      </c>
      <c r="F306" s="144">
        <f>E306*(1+PARAMETRES!G$14)</f>
        <v>1.1266139936066746</v>
      </c>
      <c r="G306" s="144">
        <f>F306*(1+PARAMETRES!H$14)</f>
        <v>1.1275158663603153</v>
      </c>
      <c r="H306" s="144">
        <f>G306*(1+PARAMETRES!I$14)</f>
        <v>1.1323244494804192</v>
      </c>
      <c r="I306" s="144">
        <f>H306*(1+PARAMETRES!J$14)</f>
        <v>1.1398999784232482</v>
      </c>
      <c r="J306" s="144">
        <f>I306*(1+PARAMETRES!K$14)</f>
        <v>1.1492696747655216</v>
      </c>
      <c r="K306" s="144">
        <f>J306*(1+PARAMETRES!L$14)</f>
        <v>1.1725788348612451</v>
      </c>
      <c r="L306" s="144">
        <f>K306*(1+PARAMETRES!M$14)</f>
        <v>1.1905674748945936</v>
      </c>
      <c r="M306" s="144">
        <f>L306*(1+PARAMETRES!N$14)</f>
        <v>1.2097654495537022</v>
      </c>
      <c r="N306" s="144">
        <f>M306*(1+PARAMETRES!O$14)</f>
        <v>1.1132169225728863</v>
      </c>
      <c r="O306" s="144">
        <f>N306*(1+PARAMETRES!P$14)</f>
        <v>1.1869833779941545</v>
      </c>
      <c r="P306" s="144">
        <f>O306*(1+PARAMETRES!Q$14)</f>
        <v>1.2150664466762806</v>
      </c>
      <c r="Q306" s="144">
        <f>P306*(1+PARAMETRES!R$14)</f>
        <v>1.2294551150112478</v>
      </c>
      <c r="R306" s="144">
        <f>Q306*(1+PARAMETRES!S$14)</f>
        <v>1.2463142578903059</v>
      </c>
      <c r="S306" s="144">
        <f>R306*(1+PARAMETRES!T$14)</f>
        <v>1.2650755134449396</v>
      </c>
      <c r="T306" s="144">
        <f>S306*(1+PARAMETRES!U$14)</f>
        <v>1.2842897755760267</v>
      </c>
      <c r="U306" s="144">
        <f>T306*(1+PARAMETRES!V$14)</f>
        <v>1.3052368459142409</v>
      </c>
      <c r="V306" s="144">
        <f>U306*(1+PARAMETRES!W$14)</f>
        <v>1.3115599304376746</v>
      </c>
      <c r="W306" s="144">
        <f>V306*(1+PARAMETRES!X$14)</f>
        <v>1.3179196267361972</v>
      </c>
      <c r="X306" s="144">
        <f>W306*(1+PARAMETRES!Y$14)</f>
        <v>1.3249668625325637</v>
      </c>
      <c r="Y306" s="144">
        <f>X306*(1+PARAMETRES!Z$14)</f>
        <v>1.3325773226705004</v>
      </c>
      <c r="Z306" s="144">
        <f>Y306*(1+PARAMETRES!AA$14)</f>
        <v>1.3399621938678874</v>
      </c>
      <c r="AA306" s="144">
        <f>Z306*(1+PARAMETRES!AB$14)</f>
        <v>1.3530084164737901</v>
      </c>
      <c r="AB306" s="144">
        <f>AA306*(1+PARAMETRES!AC$14)</f>
        <v>1.3667265817176604</v>
      </c>
      <c r="AC306" s="144">
        <f>AB306*(1+PARAMETRES!AD$14)</f>
        <v>1.3812764334058567</v>
      </c>
      <c r="AD306" s="144">
        <f>AC306*(1+PARAMETRES!AE$14)</f>
        <v>1.3954457087834315</v>
      </c>
      <c r="AE306" s="144">
        <f>AD306*(1+PARAMETRES!AF$14)</f>
        <v>1.4092251208884781</v>
      </c>
      <c r="AF306" s="144">
        <f>AE306*(1+PARAMETRES!AG$14)</f>
        <v>1.4233065575259001</v>
      </c>
      <c r="AG306" s="144">
        <f>AF306*(1+PARAMETRES!AH$14)</f>
        <v>1.43712747331402</v>
      </c>
      <c r="AH306" s="144">
        <f>AG306*(1+PARAMETRES!AI$14)</f>
        <v>1.4499551271676852</v>
      </c>
      <c r="AI306" s="144">
        <f>AH306*(1+PARAMETRES!AJ$14)</f>
        <v>1.4623306896580428</v>
      </c>
      <c r="AJ306" s="144">
        <f>AI306*(1+PARAMETRES!AK$14)</f>
        <v>1.4745238893597272</v>
      </c>
      <c r="AK306" s="144">
        <f>AJ306*(1+PARAMETRES!AL$14)</f>
        <v>1.4868127310879775</v>
      </c>
      <c r="AL306" s="144">
        <f>AK306*(1+PARAMETRES!AM$14)</f>
        <v>1.4994840660776263</v>
      </c>
      <c r="AM306" s="144">
        <f>AL306*(1+PARAMETRES!AN$14)</f>
        <v>1.5120854720110639</v>
      </c>
      <c r="AN306" s="144">
        <f>AM306*(1+PARAMETRES!AO$14)</f>
        <v>1.5236987171752878</v>
      </c>
      <c r="AO306" s="144">
        <f>AN306*(1+PARAMETRES!AP$14)</f>
        <v>1.53566547437862</v>
      </c>
      <c r="AP306" s="144">
        <f>AO306*(1+PARAMETRES!AQ$14)</f>
        <v>1.5481457797733165</v>
      </c>
      <c r="AQ306" s="144">
        <f>AP306*(1+PARAMETRES!AR$14)</f>
        <v>1.561460134362507</v>
      </c>
      <c r="AR306" s="144">
        <f>AQ306*(1+PARAMETRES!AS$14)</f>
        <v>1.5743813999282719</v>
      </c>
      <c r="AS306" s="144">
        <f>AR306*(1+PARAMETRES!AT$14)</f>
        <v>1.587688023663034</v>
      </c>
      <c r="AT306" s="144">
        <f>AS306*(1+PARAMETRES!AU$14)</f>
        <v>1.6018669949508964</v>
      </c>
      <c r="AU306" s="144">
        <f>AT306*(1+PARAMETRES!AV$14)</f>
        <v>1.6166179003635557</v>
      </c>
      <c r="AV306" s="144">
        <f>AU306*(1+PARAMETRES!AW$14)</f>
        <v>1.6322903851440482</v>
      </c>
      <c r="AW306" s="144">
        <f>AV306*(1+PARAMETRES!AX$14)</f>
        <v>1.6487352388770504</v>
      </c>
      <c r="AX306" s="144">
        <f>AW306*(1+PARAMETRES!AY$14)</f>
        <v>1.6648031641533716</v>
      </c>
      <c r="AY306" s="144">
        <f>AX306*(1+PARAMETRES!AZ$14)</f>
        <v>1.6816286950875368</v>
      </c>
      <c r="AZ306" s="144">
        <f>AY306*(1+PARAMETRES!BA$14)</f>
        <v>1.6988733057061371</v>
      </c>
      <c r="BA306" s="144">
        <f>AZ306*(1+PARAMETRES!BB$14)</f>
        <v>1.7166916729810322</v>
      </c>
      <c r="BB306" s="144">
        <f>BA306*(1+PARAMETRES!BC$14)</f>
        <v>1.7345571597100387</v>
      </c>
      <c r="BC306" s="144">
        <f>BB306*(1+PARAMETRES!BD$14)</f>
        <v>1.7522675525821101</v>
      </c>
      <c r="BD306" s="144">
        <f>BC306*(1+PARAMETRES!BE$14)</f>
        <v>1.7703158296950461</v>
      </c>
      <c r="BE306" s="144">
        <f>BD306*(1+PARAMETRES!BF$14)</f>
        <v>1.7886858369159573</v>
      </c>
      <c r="BF306" s="144">
        <f>BE306*(1+PARAMETRES!BG$14)</f>
        <v>1.806825255135508</v>
      </c>
      <c r="BG306" s="144">
        <f>BF306*(1+PARAMETRES!BH$14)</f>
        <v>1.824344410597825</v>
      </c>
      <c r="BH306" s="144">
        <f>BG306*(1+PARAMETRES!BI$14)</f>
        <v>1.8410237436801433</v>
      </c>
      <c r="BI306" s="144">
        <f>BH306*(1+PARAMETRES!BJ$14)</f>
        <v>1.857932291322002</v>
      </c>
      <c r="BJ306" s="144">
        <f>BI306*(1+PARAMETRES!BK$14)</f>
        <v>1.8746978884552155</v>
      </c>
      <c r="BK306" s="144">
        <f>BJ306*(1+PARAMETRES!BL$14)</f>
        <v>1.8913154002778754</v>
      </c>
      <c r="BL306" s="145">
        <f>BK306*(1+PARAMETRES!BM$14)</f>
        <v>1.9072192993961137</v>
      </c>
      <c r="BM306" s="140"/>
      <c r="BN306" s="140"/>
      <c r="BO306" s="140"/>
      <c r="BP306" s="140"/>
      <c r="BQ306" s="140"/>
    </row>
    <row r="307" spans="3:69" x14ac:dyDescent="0.25">
      <c r="C307" s="129" t="s">
        <v>153</v>
      </c>
      <c r="D307" s="76">
        <f>1.06*Transf2010</f>
        <v>1.1096860858731754</v>
      </c>
      <c r="E307" s="144">
        <f>D307*(1+PARAMETRES!F$14)</f>
        <v>1.1284213127971858</v>
      </c>
      <c r="F307" s="144">
        <f>E307*(1+PARAMETRES!G$14)</f>
        <v>1.1266139936066746</v>
      </c>
      <c r="G307" s="144">
        <f>F307*(1+PARAMETRES!H$14)</f>
        <v>1.1275158663603153</v>
      </c>
      <c r="H307" s="144">
        <f>G307*(1+PARAMETRES!I$14)</f>
        <v>1.1323244494804192</v>
      </c>
      <c r="I307" s="144">
        <f>H307*(1+PARAMETRES!J$14)</f>
        <v>1.1398999784232482</v>
      </c>
      <c r="J307" s="144">
        <f>I307*(1+PARAMETRES!K$14)</f>
        <v>1.1492696747655216</v>
      </c>
      <c r="K307" s="144">
        <f>J307*(1+PARAMETRES!L$14)</f>
        <v>1.1725788348612451</v>
      </c>
      <c r="L307" s="144">
        <f>K307*(1+PARAMETRES!M$14)</f>
        <v>1.1905674748945936</v>
      </c>
      <c r="M307" s="144">
        <f>L307*(1+PARAMETRES!N$14)</f>
        <v>1.2097654495537022</v>
      </c>
      <c r="N307" s="144">
        <f>M307*(1+PARAMETRES!O$14)</f>
        <v>1.1132169225728863</v>
      </c>
      <c r="O307" s="144">
        <f>N307*(1+PARAMETRES!P$14)</f>
        <v>1.1869833779941545</v>
      </c>
      <c r="P307" s="144">
        <f>O307*(1+PARAMETRES!Q$14)</f>
        <v>1.2150664466762806</v>
      </c>
      <c r="Q307" s="144">
        <f>P307*(1+PARAMETRES!R$14)</f>
        <v>1.2294551150112478</v>
      </c>
      <c r="R307" s="144">
        <f>Q307*(1+PARAMETRES!S$14)</f>
        <v>1.2463142578903059</v>
      </c>
      <c r="S307" s="144">
        <f>R307*(1+PARAMETRES!T$14)</f>
        <v>1.2650755134449396</v>
      </c>
      <c r="T307" s="144">
        <f>S307*(1+PARAMETRES!U$14)</f>
        <v>1.2842897755760267</v>
      </c>
      <c r="U307" s="144">
        <f>T307*(1+PARAMETRES!V$14)</f>
        <v>1.3052368459142409</v>
      </c>
      <c r="V307" s="144">
        <f>U307*(1+PARAMETRES!W$14)</f>
        <v>1.3115599304376746</v>
      </c>
      <c r="W307" s="144">
        <f>V307*(1+PARAMETRES!X$14)</f>
        <v>1.3179196267361972</v>
      </c>
      <c r="X307" s="144">
        <f>W307*(1+PARAMETRES!Y$14)</f>
        <v>1.3249668625325637</v>
      </c>
      <c r="Y307" s="144">
        <f>X307*(1+PARAMETRES!Z$14)</f>
        <v>1.3325773226705004</v>
      </c>
      <c r="Z307" s="144">
        <f>Y307*(1+PARAMETRES!AA$14)</f>
        <v>1.3399621938678874</v>
      </c>
      <c r="AA307" s="144">
        <f>Z307*(1+PARAMETRES!AB$14)</f>
        <v>1.3530084164737901</v>
      </c>
      <c r="AB307" s="144">
        <f>AA307*(1+PARAMETRES!AC$14)</f>
        <v>1.3667265817176604</v>
      </c>
      <c r="AC307" s="144">
        <f>AB307*(1+PARAMETRES!AD$14)</f>
        <v>1.3812764334058567</v>
      </c>
      <c r="AD307" s="144">
        <f>AC307*(1+PARAMETRES!AE$14)</f>
        <v>1.3954457087834315</v>
      </c>
      <c r="AE307" s="144">
        <f>AD307*(1+PARAMETRES!AF$14)</f>
        <v>1.4092251208884781</v>
      </c>
      <c r="AF307" s="144">
        <f>AE307*(1+PARAMETRES!AG$14)</f>
        <v>1.4233065575259001</v>
      </c>
      <c r="AG307" s="144">
        <f>AF307*(1+PARAMETRES!AH$14)</f>
        <v>1.43712747331402</v>
      </c>
      <c r="AH307" s="144">
        <f>AG307*(1+PARAMETRES!AI$14)</f>
        <v>1.4499551271676852</v>
      </c>
      <c r="AI307" s="144">
        <f>AH307*(1+PARAMETRES!AJ$14)</f>
        <v>1.4623306896580428</v>
      </c>
      <c r="AJ307" s="144">
        <f>AI307*(1+PARAMETRES!AK$14)</f>
        <v>1.4745238893597272</v>
      </c>
      <c r="AK307" s="144">
        <f>AJ307*(1+PARAMETRES!AL$14)</f>
        <v>1.4868127310879775</v>
      </c>
      <c r="AL307" s="144">
        <f>AK307*(1+PARAMETRES!AM$14)</f>
        <v>1.4994840660776263</v>
      </c>
      <c r="AM307" s="144">
        <f>AL307*(1+PARAMETRES!AN$14)</f>
        <v>1.5120854720110639</v>
      </c>
      <c r="AN307" s="144">
        <f>AM307*(1+PARAMETRES!AO$14)</f>
        <v>1.5236987171752878</v>
      </c>
      <c r="AO307" s="144">
        <f>AN307*(1+PARAMETRES!AP$14)</f>
        <v>1.53566547437862</v>
      </c>
      <c r="AP307" s="144">
        <f>AO307*(1+PARAMETRES!AQ$14)</f>
        <v>1.5481457797733165</v>
      </c>
      <c r="AQ307" s="144">
        <f>AP307*(1+PARAMETRES!AR$14)</f>
        <v>1.561460134362507</v>
      </c>
      <c r="AR307" s="144">
        <f>AQ307*(1+PARAMETRES!AS$14)</f>
        <v>1.5743813999282719</v>
      </c>
      <c r="AS307" s="144">
        <f>AR307*(1+PARAMETRES!AT$14)</f>
        <v>1.587688023663034</v>
      </c>
      <c r="AT307" s="144">
        <f>AS307*(1+PARAMETRES!AU$14)</f>
        <v>1.6018669949508964</v>
      </c>
      <c r="AU307" s="144">
        <f>AT307*(1+PARAMETRES!AV$14)</f>
        <v>1.6166179003635557</v>
      </c>
      <c r="AV307" s="144">
        <f>AU307*(1+PARAMETRES!AW$14)</f>
        <v>1.6322903851440482</v>
      </c>
      <c r="AW307" s="144">
        <f>AV307*(1+PARAMETRES!AX$14)</f>
        <v>1.6487352388770504</v>
      </c>
      <c r="AX307" s="144">
        <f>AW307*(1+PARAMETRES!AY$14)</f>
        <v>1.6648031641533716</v>
      </c>
      <c r="AY307" s="144">
        <f>AX307*(1+PARAMETRES!AZ$14)</f>
        <v>1.6816286950875368</v>
      </c>
      <c r="AZ307" s="144">
        <f>AY307*(1+PARAMETRES!BA$14)</f>
        <v>1.6988733057061371</v>
      </c>
      <c r="BA307" s="144">
        <f>AZ307*(1+PARAMETRES!BB$14)</f>
        <v>1.7166916729810322</v>
      </c>
      <c r="BB307" s="144">
        <f>BA307*(1+PARAMETRES!BC$14)</f>
        <v>1.7345571597100387</v>
      </c>
      <c r="BC307" s="144">
        <f>BB307*(1+PARAMETRES!BD$14)</f>
        <v>1.7522675525821101</v>
      </c>
      <c r="BD307" s="144">
        <f>BC307*(1+PARAMETRES!BE$14)</f>
        <v>1.7703158296950461</v>
      </c>
      <c r="BE307" s="144">
        <f>BD307*(1+PARAMETRES!BF$14)</f>
        <v>1.7886858369159573</v>
      </c>
      <c r="BF307" s="144">
        <f>BE307*(1+PARAMETRES!BG$14)</f>
        <v>1.806825255135508</v>
      </c>
      <c r="BG307" s="144">
        <f>BF307*(1+PARAMETRES!BH$14)</f>
        <v>1.824344410597825</v>
      </c>
      <c r="BH307" s="144">
        <f>BG307*(1+PARAMETRES!BI$14)</f>
        <v>1.8410237436801433</v>
      </c>
      <c r="BI307" s="144">
        <f>BH307*(1+PARAMETRES!BJ$14)</f>
        <v>1.857932291322002</v>
      </c>
      <c r="BJ307" s="144">
        <f>BI307*(1+PARAMETRES!BK$14)</f>
        <v>1.8746978884552155</v>
      </c>
      <c r="BK307" s="144">
        <f>BJ307*(1+PARAMETRES!BL$14)</f>
        <v>1.8913154002778754</v>
      </c>
      <c r="BL307" s="145">
        <f>BK307*(1+PARAMETRES!BM$14)</f>
        <v>1.9072192993961137</v>
      </c>
      <c r="BM307" s="140"/>
      <c r="BN307" s="140"/>
      <c r="BO307" s="140"/>
      <c r="BP307" s="140"/>
      <c r="BQ307" s="140"/>
    </row>
    <row r="308" spans="3:69" x14ac:dyDescent="0.25">
      <c r="C308" s="129" t="s">
        <v>154</v>
      </c>
      <c r="D308" s="76">
        <f>1.27*Transf2010</f>
        <v>1.3295295557159743</v>
      </c>
      <c r="E308" s="144">
        <f>D308*(1+PARAMETRES!F$14)</f>
        <v>1.3519764785400243</v>
      </c>
      <c r="F308" s="144">
        <f>E308*(1+PARAMETRES!G$14)</f>
        <v>1.3498111055476194</v>
      </c>
      <c r="G308" s="144">
        <f>F308*(1+PARAMETRES!H$14)</f>
        <v>1.3508916512052833</v>
      </c>
      <c r="H308" s="144">
        <f>G308*(1+PARAMETRES!I$14)</f>
        <v>1.3566528781510681</v>
      </c>
      <c r="I308" s="144">
        <f>H308*(1+PARAMETRES!J$14)</f>
        <v>1.3657292194316273</v>
      </c>
      <c r="J308" s="144">
        <f>I308*(1+PARAMETRES!K$14)</f>
        <v>1.3769551763700114</v>
      </c>
      <c r="K308" s="144">
        <f>J308*(1+PARAMETRES!L$14)</f>
        <v>1.4048821889375291</v>
      </c>
      <c r="L308" s="144">
        <f>K308*(1+PARAMETRES!M$14)</f>
        <v>1.4264346161472956</v>
      </c>
      <c r="M308" s="144">
        <f>L308*(1+PARAMETRES!N$14)</f>
        <v>1.4494359631445297</v>
      </c>
      <c r="N308" s="144">
        <f>M308*(1+PARAMETRES!O$14)</f>
        <v>1.3337598977995899</v>
      </c>
      <c r="O308" s="144">
        <f>N308*(1+PARAMETRES!P$14)</f>
        <v>1.422140462313751</v>
      </c>
      <c r="P308" s="144">
        <f>O308*(1+PARAMETRES!Q$14)</f>
        <v>1.4557871578102604</v>
      </c>
      <c r="Q308" s="144">
        <f>P308*(1+PARAMETRES!R$14)</f>
        <v>1.4730264113814002</v>
      </c>
      <c r="R308" s="144">
        <f>Q308*(1+PARAMETRES!S$14)</f>
        <v>1.4932255731327246</v>
      </c>
      <c r="S308" s="144">
        <f>R308*(1+PARAMETRES!T$14)</f>
        <v>1.515703681202899</v>
      </c>
      <c r="T308" s="144">
        <f>S308*(1+PARAMETRES!U$14)</f>
        <v>1.5387245424354281</v>
      </c>
      <c r="U308" s="144">
        <f>T308*(1+PARAMETRES!V$14)</f>
        <v>1.5638215040670622</v>
      </c>
      <c r="V308" s="144">
        <f>U308*(1+PARAMETRES!W$14)</f>
        <v>1.5713972751470253</v>
      </c>
      <c r="W308" s="144">
        <f>V308*(1+PARAMETRES!X$14)</f>
        <v>1.5790169112782741</v>
      </c>
      <c r="X308" s="144">
        <f>W308*(1+PARAMETRES!Y$14)</f>
        <v>1.5874602975626</v>
      </c>
      <c r="Y308" s="144">
        <f>X308*(1+PARAMETRES!Z$14)</f>
        <v>1.5965784903693734</v>
      </c>
      <c r="Z308" s="144">
        <f>Y308*(1+PARAMETRES!AA$14)</f>
        <v>1.6054264020869975</v>
      </c>
      <c r="AA308" s="144">
        <f>Z308*(1+PARAMETRES!AB$14)</f>
        <v>1.6210572536997301</v>
      </c>
      <c r="AB308" s="144">
        <f>AA308*(1+PARAMETRES!AC$14)</f>
        <v>1.6374931686617256</v>
      </c>
      <c r="AC308" s="144">
        <f>AB308*(1+PARAMETRES!AD$14)</f>
        <v>1.6549255381372061</v>
      </c>
      <c r="AD308" s="144">
        <f>AC308*(1+PARAMETRES!AE$14)</f>
        <v>1.6719019341084513</v>
      </c>
      <c r="AE308" s="144">
        <f>AD308*(1+PARAMETRES!AF$14)</f>
        <v>1.688411229743743</v>
      </c>
      <c r="AF308" s="144">
        <f>AE308*(1+PARAMETRES!AG$14)</f>
        <v>1.7052823849602772</v>
      </c>
      <c r="AG308" s="144">
        <f>AF308*(1+PARAMETRES!AH$14)</f>
        <v>1.7218414067064209</v>
      </c>
      <c r="AH308" s="144">
        <f>AG308*(1+PARAMETRES!AI$14)</f>
        <v>1.7372103882103407</v>
      </c>
      <c r="AI308" s="144">
        <f>AH308*(1+PARAMETRES!AJ$14)</f>
        <v>1.7520377130808635</v>
      </c>
      <c r="AJ308" s="144">
        <f>AI308*(1+PARAMETRES!AK$14)</f>
        <v>1.766646546685712</v>
      </c>
      <c r="AK308" s="144">
        <f>AJ308*(1+PARAMETRES!AL$14)</f>
        <v>1.7813699702657855</v>
      </c>
      <c r="AL308" s="144">
        <f>AK308*(1+PARAMETRES!AM$14)</f>
        <v>1.7965516640741384</v>
      </c>
      <c r="AM308" s="144">
        <f>AL308*(1+PARAMETRES!AN$14)</f>
        <v>1.8116495749566532</v>
      </c>
      <c r="AN308" s="144">
        <f>AM308*(1+PARAMETRES!AO$14)</f>
        <v>1.8255635573703932</v>
      </c>
      <c r="AO308" s="144">
        <f>AN308*(1+PARAMETRES!AP$14)</f>
        <v>1.8399010872272159</v>
      </c>
      <c r="AP308" s="144">
        <f>AO308*(1+PARAMETRES!AQ$14)</f>
        <v>1.8548539059548239</v>
      </c>
      <c r="AQ308" s="144">
        <f>AP308*(1+PARAMETRES!AR$14)</f>
        <v>1.8708060100380992</v>
      </c>
      <c r="AR308" s="144">
        <f>AQ308*(1+PARAMETRES!AS$14)</f>
        <v>1.8862871489706665</v>
      </c>
      <c r="AS308" s="144">
        <f>AR308*(1+PARAMETRES!AT$14)</f>
        <v>1.9022299906151459</v>
      </c>
      <c r="AT308" s="144">
        <f>AS308*(1+PARAMETRES!AU$14)</f>
        <v>1.9192180033845658</v>
      </c>
      <c r="AU308" s="144">
        <f>AT308*(1+PARAMETRES!AV$14)</f>
        <v>1.9368912579827522</v>
      </c>
      <c r="AV308" s="144">
        <f>AU308*(1+PARAMETRES!AW$14)</f>
        <v>1.9556686689933422</v>
      </c>
      <c r="AW308" s="144">
        <f>AV308*(1+PARAMETRES!AX$14)</f>
        <v>1.9753714654470336</v>
      </c>
      <c r="AX308" s="144">
        <f>AW308*(1+PARAMETRES!AY$14)</f>
        <v>1.9946226589384748</v>
      </c>
      <c r="AY308" s="144">
        <f>AX308*(1+PARAMETRES!AZ$14)</f>
        <v>2.0147815497746913</v>
      </c>
      <c r="AZ308" s="144">
        <f>AY308*(1+PARAMETRES!BA$14)</f>
        <v>2.0354425455158447</v>
      </c>
      <c r="BA308" s="144">
        <f>AZ308*(1+PARAMETRES!BB$14)</f>
        <v>2.0567909666848228</v>
      </c>
      <c r="BB308" s="144">
        <f>BA308*(1+PARAMETRES!BC$14)</f>
        <v>2.0781958422941043</v>
      </c>
      <c r="BC308" s="144">
        <f>BB308*(1+PARAMETRES!BD$14)</f>
        <v>2.0994148979049823</v>
      </c>
      <c r="BD308" s="144">
        <f>BC308*(1+PARAMETRES!BE$14)</f>
        <v>2.1210387770874624</v>
      </c>
      <c r="BE308" s="144">
        <f>BD308*(1+PARAMETRES!BF$14)</f>
        <v>2.143048125361573</v>
      </c>
      <c r="BF308" s="144">
        <f>BE308*(1+PARAMETRES!BG$14)</f>
        <v>2.1647812019076387</v>
      </c>
      <c r="BG308" s="144">
        <f>BF308*(1+PARAMETRES!BH$14)</f>
        <v>2.1857711334521128</v>
      </c>
      <c r="BH308" s="144">
        <f>BG308*(1+PARAMETRES!BI$14)</f>
        <v>2.205754862711117</v>
      </c>
      <c r="BI308" s="144">
        <f>BH308*(1+PARAMETRES!BJ$14)</f>
        <v>2.2260132169612685</v>
      </c>
      <c r="BJ308" s="144">
        <f>BI308*(1+PARAMETRES!BK$14)</f>
        <v>2.2461003003189863</v>
      </c>
      <c r="BK308" s="144">
        <f>BJ308*(1+PARAMETRES!BL$14)</f>
        <v>2.2660099607102864</v>
      </c>
      <c r="BL308" s="145">
        <f>BK308*(1+PARAMETRES!BM$14)</f>
        <v>2.2850646322953456</v>
      </c>
      <c r="BM308" s="140"/>
      <c r="BN308" s="140"/>
      <c r="BO308" s="140"/>
      <c r="BP308" s="140"/>
      <c r="BQ308" s="140"/>
    </row>
    <row r="309" spans="3:69" ht="16.5" thickBot="1" x14ac:dyDescent="0.3">
      <c r="C309" s="133" t="s">
        <v>155</v>
      </c>
      <c r="D309" s="82">
        <f>1.16*Transf2010</f>
        <v>1.2143734524649843</v>
      </c>
      <c r="E309" s="144">
        <f>D309*(1+PARAMETRES!F$14)</f>
        <v>1.2348761536271089</v>
      </c>
      <c r="F309" s="144">
        <f>E309*(1+PARAMETRES!G$14)</f>
        <v>1.2328983326261722</v>
      </c>
      <c r="G309" s="144">
        <f>F309*(1+PARAMETRES!H$14)</f>
        <v>1.2338852877150621</v>
      </c>
      <c r="H309" s="144">
        <f>G309*(1+PARAMETRES!I$14)</f>
        <v>1.2391475107521568</v>
      </c>
      <c r="I309" s="144">
        <f>H309*(1+PARAMETRES!J$14)</f>
        <v>1.2474377122367621</v>
      </c>
      <c r="J309" s="144">
        <f>I309*(1+PARAMETRES!K$14)</f>
        <v>1.257691342196231</v>
      </c>
      <c r="K309" s="144">
        <f>J309*(1+PARAMETRES!L$14)</f>
        <v>1.2831994796594757</v>
      </c>
      <c r="L309" s="144">
        <f>K309*(1+PARAMETRES!M$14)</f>
        <v>1.3028851612054042</v>
      </c>
      <c r="M309" s="144">
        <f>L309*(1+PARAMETRES!N$14)</f>
        <v>1.3238942655493346</v>
      </c>
      <c r="N309" s="144">
        <f>M309*(1+PARAMETRES!O$14)</f>
        <v>1.218237386966555</v>
      </c>
      <c r="O309" s="144">
        <f>N309*(1+PARAMETRES!P$14)</f>
        <v>1.2989629419558675</v>
      </c>
      <c r="P309" s="144">
        <f>O309*(1+PARAMETRES!Q$14)</f>
        <v>1.3296953567400809</v>
      </c>
      <c r="Q309" s="144">
        <f>P309*(1+PARAMETRES!R$14)</f>
        <v>1.3454414466160827</v>
      </c>
      <c r="R309" s="144">
        <f>Q309*(1+PARAMETRES!S$14)</f>
        <v>1.3638910746724104</v>
      </c>
      <c r="S309" s="144">
        <f>R309*(1+PARAMETRES!T$14)</f>
        <v>1.3844222599963492</v>
      </c>
      <c r="T309" s="144">
        <f>S309*(1+PARAMETRES!U$14)</f>
        <v>1.4054491883662181</v>
      </c>
      <c r="U309" s="144">
        <f>T309*(1+PARAMETRES!V$14)</f>
        <v>1.4283723974155846</v>
      </c>
      <c r="V309" s="144">
        <f>U309*(1+PARAMETRES!W$14)</f>
        <v>1.4352919993468893</v>
      </c>
      <c r="W309" s="144">
        <f>V309*(1+PARAMETRES!X$14)</f>
        <v>1.4422516669943291</v>
      </c>
      <c r="X309" s="144">
        <f>W309*(1+PARAMETRES!Y$14)</f>
        <v>1.4499637363563906</v>
      </c>
      <c r="Y309" s="144">
        <f>X309*(1+PARAMETRES!Z$14)</f>
        <v>1.4582921644318687</v>
      </c>
      <c r="Z309" s="144">
        <f>Y309*(1+PARAMETRES!AA$14)</f>
        <v>1.4663737215912733</v>
      </c>
      <c r="AA309" s="144">
        <f>Z309*(1+PARAMETRES!AB$14)</f>
        <v>1.4806507199147141</v>
      </c>
      <c r="AB309" s="144">
        <f>AA309*(1+PARAMETRES!AC$14)</f>
        <v>1.4956630516910248</v>
      </c>
      <c r="AC309" s="144">
        <f>AB309*(1+PARAMETRES!AD$14)</f>
        <v>1.5115855308969754</v>
      </c>
      <c r="AD309" s="144">
        <f>AC309*(1+PARAMETRES!AE$14)</f>
        <v>1.5270915303667743</v>
      </c>
      <c r="AE309" s="144">
        <f>AD309*(1+PARAMETRES!AF$14)</f>
        <v>1.5421708870100328</v>
      </c>
      <c r="AF309" s="144">
        <f>AE309*(1+PARAMETRES!AG$14)</f>
        <v>1.5575807610660797</v>
      </c>
      <c r="AG309" s="144">
        <f>AF309*(1+PARAMETRES!AH$14)</f>
        <v>1.5727055368342111</v>
      </c>
      <c r="AH309" s="144">
        <f>AG309*(1+PARAMETRES!AI$14)</f>
        <v>1.5867433467118071</v>
      </c>
      <c r="AI309" s="144">
        <f>AH309*(1+PARAMETRES!AJ$14)</f>
        <v>1.6002864150974816</v>
      </c>
      <c r="AJ309" s="144">
        <f>AI309*(1+PARAMETRES!AK$14)</f>
        <v>1.6136299166578156</v>
      </c>
      <c r="AK309" s="144">
        <f>AJ309*(1+PARAMETRES!AL$14)</f>
        <v>1.6270780830774103</v>
      </c>
      <c r="AL309" s="144">
        <f>AK309*(1+PARAMETRES!AM$14)</f>
        <v>1.6409448270283467</v>
      </c>
      <c r="AM309" s="144">
        <f>AL309*(1+PARAMETRES!AN$14)</f>
        <v>1.6547350448422973</v>
      </c>
      <c r="AN309" s="144">
        <f>AM309*(1+PARAMETRES!AO$14)</f>
        <v>1.6674438791729573</v>
      </c>
      <c r="AO309" s="144">
        <f>AN309*(1+PARAMETRES!AP$14)</f>
        <v>1.6805395757350945</v>
      </c>
      <c r="AP309" s="144">
        <f>AO309*(1+PARAMETRES!AQ$14)</f>
        <v>1.6941972684311775</v>
      </c>
      <c r="AQ309" s="144">
        <f>AP309*(1+PARAMETRES!AR$14)</f>
        <v>1.7087676942080274</v>
      </c>
      <c r="AR309" s="144">
        <f>AQ309*(1+PARAMETRES!AS$14)</f>
        <v>1.7229079470913173</v>
      </c>
      <c r="AS309" s="144">
        <f>AR309*(1+PARAMETRES!AT$14)</f>
        <v>1.7374699126878494</v>
      </c>
      <c r="AT309" s="144">
        <f>AS309*(1+PARAMETRES!AU$14)</f>
        <v>1.7529865227764534</v>
      </c>
      <c r="AU309" s="144">
        <f>AT309*(1+PARAMETRES!AV$14)</f>
        <v>1.7691290230393637</v>
      </c>
      <c r="AV309" s="144">
        <f>AU309*(1+PARAMETRES!AW$14)</f>
        <v>1.7862800441199027</v>
      </c>
      <c r="AW309" s="144">
        <f>AV309*(1+PARAMETRES!AX$14)</f>
        <v>1.8042762991484711</v>
      </c>
      <c r="AX309" s="144">
        <f>AW309*(1+PARAMETRES!AY$14)</f>
        <v>1.8218600664319924</v>
      </c>
      <c r="AY309" s="144">
        <f>AX309*(1+PARAMETRES!AZ$14)</f>
        <v>1.8402729116052297</v>
      </c>
      <c r="AZ309" s="144">
        <f>AY309*(1+PARAMETRES!BA$14)</f>
        <v>1.8591443722821888</v>
      </c>
      <c r="BA309" s="144">
        <f>AZ309*(1+PARAMETRES!BB$14)</f>
        <v>1.8786437176018853</v>
      </c>
      <c r="BB309" s="144">
        <f>BA309*(1+PARAMETRES!BC$14)</f>
        <v>1.8981946276072132</v>
      </c>
      <c r="BC309" s="144">
        <f>BB309*(1+PARAMETRES!BD$14)</f>
        <v>1.9175758122596687</v>
      </c>
      <c r="BD309" s="144">
        <f>BC309*(1+PARAMETRES!BE$14)</f>
        <v>1.9373267570247685</v>
      </c>
      <c r="BE309" s="144">
        <f>BD309*(1+PARAMETRES!BF$14)</f>
        <v>1.9574297837948222</v>
      </c>
      <c r="BF309" s="144">
        <f>BE309*(1+PARAMETRES!BG$14)</f>
        <v>1.977280467884142</v>
      </c>
      <c r="BG309" s="144">
        <f>BF309*(1+PARAMETRES!BH$14)</f>
        <v>1.9964523738617721</v>
      </c>
      <c r="BH309" s="144">
        <f>BG309*(1+PARAMETRES!BI$14)</f>
        <v>2.0147052289329883</v>
      </c>
      <c r="BI309" s="144">
        <f>BH309*(1+PARAMETRES!BJ$14)</f>
        <v>2.0332089225787962</v>
      </c>
      <c r="BJ309" s="144">
        <f>BI309*(1+PARAMETRES!BK$14)</f>
        <v>2.0515561798189164</v>
      </c>
      <c r="BK309" s="144">
        <f>BJ309*(1+PARAMETRES!BL$14)</f>
        <v>2.0697413814361667</v>
      </c>
      <c r="BL309" s="145">
        <f>BK309*(1+PARAMETRES!BM$14)</f>
        <v>2.0871456483957482</v>
      </c>
      <c r="BM309" s="140"/>
      <c r="BN309" s="140"/>
      <c r="BO309" s="140"/>
      <c r="BP309" s="140"/>
      <c r="BQ309" s="140"/>
    </row>
    <row r="310" spans="3:69" s="41" customFormat="1" ht="24.95" customHeight="1" thickBot="1" x14ac:dyDescent="0.3">
      <c r="C310" s="569" t="s">
        <v>52</v>
      </c>
      <c r="D310" s="570"/>
      <c r="E310" s="570"/>
      <c r="F310" s="570"/>
      <c r="G310" s="570"/>
      <c r="H310" s="571"/>
      <c r="I310" s="78"/>
      <c r="J310" s="79"/>
      <c r="K310" s="75"/>
      <c r="L310" s="75"/>
      <c r="M310" s="75"/>
      <c r="N310" s="75"/>
      <c r="O310" s="75"/>
      <c r="P310" s="75"/>
      <c r="Q310" s="75"/>
      <c r="R310" s="75"/>
      <c r="S310" s="75"/>
      <c r="T310" s="75"/>
      <c r="U310" s="75"/>
      <c r="V310" s="75"/>
      <c r="W310" s="75"/>
      <c r="X310" s="75"/>
      <c r="Y310" s="75"/>
      <c r="Z310" s="75"/>
      <c r="AA310" s="75"/>
      <c r="AB310" s="75"/>
      <c r="AC310" s="75"/>
      <c r="AD310" s="75"/>
      <c r="AE310" s="75"/>
      <c r="AF310" s="75"/>
      <c r="AG310" s="75"/>
      <c r="AH310" s="75"/>
      <c r="AI310" s="75"/>
      <c r="AJ310" s="75"/>
      <c r="AK310" s="75"/>
      <c r="AL310" s="75"/>
      <c r="AM310" s="75"/>
      <c r="AN310" s="75"/>
      <c r="AO310" s="75"/>
      <c r="AP310" s="75"/>
      <c r="AQ310" s="75"/>
      <c r="AR310" s="75"/>
      <c r="AS310" s="75"/>
      <c r="AT310" s="75"/>
      <c r="AU310" s="75"/>
      <c r="AV310" s="75"/>
      <c r="AW310" s="75"/>
      <c r="AX310" s="75"/>
      <c r="AY310" s="75"/>
      <c r="AZ310" s="75"/>
      <c r="BA310" s="75"/>
      <c r="BB310" s="75"/>
      <c r="BC310" s="75"/>
      <c r="BD310" s="75"/>
      <c r="BE310" s="75"/>
      <c r="BF310" s="75"/>
      <c r="BG310" s="75"/>
      <c r="BH310" s="75"/>
      <c r="BI310" s="75"/>
      <c r="BJ310" s="75"/>
      <c r="BK310" s="75"/>
      <c r="BL310" s="162"/>
      <c r="BM310" s="118"/>
      <c r="BN310" s="118"/>
      <c r="BO310" s="118"/>
      <c r="BP310" s="118"/>
      <c r="BQ310" s="118"/>
    </row>
    <row r="311" spans="3:69" ht="16.5" thickBot="1" x14ac:dyDescent="0.3">
      <c r="C311" s="72"/>
      <c r="D311" s="73">
        <v>2010</v>
      </c>
      <c r="E311" s="74">
        <v>2011</v>
      </c>
      <c r="F311" s="6">
        <v>2012</v>
      </c>
      <c r="G311" s="6">
        <v>2013</v>
      </c>
      <c r="H311" s="6">
        <v>2014</v>
      </c>
      <c r="I311" s="6">
        <v>2015</v>
      </c>
      <c r="J311" s="6">
        <v>2016</v>
      </c>
      <c r="K311" s="6">
        <v>2017</v>
      </c>
      <c r="L311" s="6">
        <v>2018</v>
      </c>
      <c r="M311" s="6">
        <v>2019</v>
      </c>
      <c r="N311" s="6">
        <v>2020</v>
      </c>
      <c r="O311" s="6">
        <v>2021</v>
      </c>
      <c r="P311" s="6">
        <v>2022</v>
      </c>
      <c r="Q311" s="6">
        <v>2023</v>
      </c>
      <c r="R311" s="6">
        <v>2024</v>
      </c>
      <c r="S311" s="6">
        <v>2025</v>
      </c>
      <c r="T311" s="6">
        <v>2026</v>
      </c>
      <c r="U311" s="6">
        <v>2027</v>
      </c>
      <c r="V311" s="6">
        <v>2028</v>
      </c>
      <c r="W311" s="6">
        <v>2029</v>
      </c>
      <c r="X311" s="6">
        <v>2030</v>
      </c>
      <c r="Y311" s="6">
        <v>2031</v>
      </c>
      <c r="Z311" s="6">
        <v>2032</v>
      </c>
      <c r="AA311" s="6">
        <v>2033</v>
      </c>
      <c r="AB311" s="6">
        <v>2034</v>
      </c>
      <c r="AC311" s="6">
        <v>2035</v>
      </c>
      <c r="AD311" s="6">
        <v>2036</v>
      </c>
      <c r="AE311" s="6">
        <v>2037</v>
      </c>
      <c r="AF311" s="6">
        <v>2038</v>
      </c>
      <c r="AG311" s="6">
        <v>2039</v>
      </c>
      <c r="AH311" s="6">
        <v>2040</v>
      </c>
      <c r="AI311" s="6">
        <v>2041</v>
      </c>
      <c r="AJ311" s="6">
        <v>2042</v>
      </c>
      <c r="AK311" s="6">
        <v>2043</v>
      </c>
      <c r="AL311" s="6">
        <v>2044</v>
      </c>
      <c r="AM311" s="6">
        <v>2045</v>
      </c>
      <c r="AN311" s="6">
        <v>2046</v>
      </c>
      <c r="AO311" s="6">
        <v>2047</v>
      </c>
      <c r="AP311" s="6">
        <v>2048</v>
      </c>
      <c r="AQ311" s="6">
        <v>2049</v>
      </c>
      <c r="AR311" s="6">
        <v>2050</v>
      </c>
      <c r="AS311" s="6">
        <v>2051</v>
      </c>
      <c r="AT311" s="6">
        <v>2052</v>
      </c>
      <c r="AU311" s="6">
        <v>2053</v>
      </c>
      <c r="AV311" s="6">
        <v>2054</v>
      </c>
      <c r="AW311" s="6">
        <v>2055</v>
      </c>
      <c r="AX311" s="6">
        <v>2056</v>
      </c>
      <c r="AY311" s="6">
        <v>2057</v>
      </c>
      <c r="AZ311" s="6">
        <v>2058</v>
      </c>
      <c r="BA311" s="6">
        <v>2059</v>
      </c>
      <c r="BB311" s="6">
        <v>2060</v>
      </c>
      <c r="BC311" s="6">
        <v>2061</v>
      </c>
      <c r="BD311" s="6">
        <v>2062</v>
      </c>
      <c r="BE311" s="6">
        <v>2063</v>
      </c>
      <c r="BF311" s="6">
        <v>2064</v>
      </c>
      <c r="BG311" s="6">
        <v>2065</v>
      </c>
      <c r="BH311" s="6">
        <v>2066</v>
      </c>
      <c r="BI311" s="6">
        <v>2067</v>
      </c>
      <c r="BJ311" s="6">
        <v>2068</v>
      </c>
      <c r="BK311" s="6">
        <v>2069</v>
      </c>
      <c r="BL311" s="7">
        <v>2070</v>
      </c>
      <c r="BM311" s="118"/>
      <c r="BN311" s="118"/>
      <c r="BO311" s="118"/>
      <c r="BP311" s="118"/>
      <c r="BQ311" s="118"/>
    </row>
    <row r="312" spans="3:69" x14ac:dyDescent="0.25">
      <c r="C312" s="129" t="s">
        <v>148</v>
      </c>
      <c r="D312" s="80"/>
      <c r="E312" s="80"/>
      <c r="F312" s="80"/>
      <c r="G312" s="80"/>
      <c r="H312" s="220"/>
      <c r="I312" s="81"/>
      <c r="J312" s="80"/>
      <c r="K312" s="80"/>
      <c r="L312" s="80"/>
      <c r="M312" s="80"/>
      <c r="N312" s="80"/>
      <c r="O312" s="80"/>
      <c r="P312" s="80"/>
      <c r="Q312" s="80"/>
      <c r="R312" s="80"/>
      <c r="S312" s="80"/>
      <c r="T312" s="80"/>
      <c r="U312" s="80"/>
      <c r="V312" s="80"/>
      <c r="W312" s="80"/>
      <c r="X312" s="80"/>
      <c r="Y312" s="80"/>
      <c r="Z312" s="80"/>
      <c r="AA312" s="80"/>
      <c r="AB312" s="80"/>
      <c r="AC312" s="80"/>
      <c r="AD312" s="80"/>
      <c r="AE312" s="80"/>
      <c r="AF312" s="80"/>
      <c r="AG312" s="80"/>
      <c r="AH312" s="80"/>
      <c r="AI312" s="80"/>
      <c r="AJ312" s="80"/>
      <c r="AK312" s="80"/>
      <c r="AL312" s="80"/>
      <c r="AM312" s="80"/>
      <c r="AN312" s="80"/>
      <c r="AO312" s="80"/>
      <c r="AP312" s="80"/>
      <c r="AQ312" s="80"/>
      <c r="AR312" s="80"/>
      <c r="AS312" s="80"/>
      <c r="AT312" s="80"/>
      <c r="AU312" s="80"/>
      <c r="AV312" s="80"/>
      <c r="AW312" s="80"/>
      <c r="AX312" s="80"/>
      <c r="AY312" s="80"/>
      <c r="AZ312" s="80"/>
      <c r="BA312" s="80"/>
      <c r="BB312" s="80"/>
      <c r="BC312" s="80"/>
      <c r="BD312" s="80"/>
      <c r="BE312" s="80"/>
      <c r="BF312" s="80"/>
      <c r="BG312" s="80"/>
      <c r="BH312" s="80"/>
      <c r="BI312" s="80"/>
      <c r="BJ312" s="80"/>
      <c r="BK312" s="80"/>
      <c r="BL312" s="163"/>
      <c r="BM312" s="118"/>
      <c r="BN312" s="118"/>
      <c r="BO312" s="118"/>
      <c r="BP312" s="118"/>
      <c r="BQ312" s="118"/>
    </row>
    <row r="313" spans="3:69" x14ac:dyDescent="0.25">
      <c r="C313" s="129" t="s">
        <v>149</v>
      </c>
      <c r="D313" s="80"/>
      <c r="E313" s="80"/>
      <c r="F313" s="80"/>
      <c r="G313" s="80"/>
      <c r="H313" s="80"/>
      <c r="I313" s="81"/>
      <c r="J313" s="80"/>
      <c r="K313" s="80"/>
      <c r="L313" s="80"/>
      <c r="M313" s="80"/>
      <c r="N313" s="80"/>
      <c r="O313" s="80"/>
      <c r="P313" s="80"/>
      <c r="Q313" s="80"/>
      <c r="R313" s="80"/>
      <c r="S313" s="80"/>
      <c r="T313" s="80"/>
      <c r="U313" s="80"/>
      <c r="V313" s="80"/>
      <c r="W313" s="80"/>
      <c r="X313" s="80"/>
      <c r="Y313" s="80"/>
      <c r="Z313" s="80"/>
      <c r="AA313" s="80"/>
      <c r="AB313" s="80"/>
      <c r="AC313" s="80"/>
      <c r="AD313" s="80"/>
      <c r="AE313" s="80"/>
      <c r="AF313" s="80"/>
      <c r="AG313" s="80"/>
      <c r="AH313" s="80"/>
      <c r="AI313" s="80"/>
      <c r="AJ313" s="80"/>
      <c r="AK313" s="80"/>
      <c r="AL313" s="80"/>
      <c r="AM313" s="80"/>
      <c r="AN313" s="80"/>
      <c r="AO313" s="80"/>
      <c r="AP313" s="80"/>
      <c r="AQ313" s="80"/>
      <c r="AR313" s="80"/>
      <c r="AS313" s="80"/>
      <c r="AT313" s="80"/>
      <c r="AU313" s="80"/>
      <c r="AV313" s="80"/>
      <c r="AW313" s="80"/>
      <c r="AX313" s="80"/>
      <c r="AY313" s="80"/>
      <c r="AZ313" s="80"/>
      <c r="BA313" s="80"/>
      <c r="BB313" s="80"/>
      <c r="BC313" s="80"/>
      <c r="BD313" s="80"/>
      <c r="BE313" s="80"/>
      <c r="BF313" s="80"/>
      <c r="BG313" s="80"/>
      <c r="BH313" s="80"/>
      <c r="BI313" s="80"/>
      <c r="BJ313" s="80"/>
      <c r="BK313" s="80"/>
      <c r="BL313" s="163"/>
      <c r="BM313" s="118"/>
      <c r="BN313" s="118"/>
      <c r="BO313" s="118"/>
      <c r="BP313" s="118"/>
      <c r="BQ313" s="118"/>
    </row>
    <row r="314" spans="3:69" x14ac:dyDescent="0.25">
      <c r="C314" s="129" t="s">
        <v>150</v>
      </c>
      <c r="D314" s="76">
        <f>0.41*Transf2010</f>
        <v>0.42921820302641683</v>
      </c>
      <c r="E314" s="144">
        <f>D314*(1+PARAMETRES!F$14)</f>
        <v>0.43646484740268499</v>
      </c>
      <c r="F314" s="144">
        <f>E314*(1+PARAMETRES!G$14)</f>
        <v>0.43576578997994009</v>
      </c>
      <c r="G314" s="144">
        <f>F314*(1+PARAMETRES!H$14)</f>
        <v>0.43611462755446151</v>
      </c>
      <c r="H314" s="144">
        <f>G314*(1+PARAMETRES!I$14)</f>
        <v>0.43797455121412432</v>
      </c>
      <c r="I314" s="144">
        <f>H314*(1+PARAMETRES!J$14)</f>
        <v>0.44090470863540721</v>
      </c>
      <c r="J314" s="144">
        <f>I314*(1+PARAMETRES!K$14)</f>
        <v>0.44452883646590913</v>
      </c>
      <c r="K314" s="144">
        <f>J314*(1+PARAMETRES!L$14)</f>
        <v>0.45354464367274555</v>
      </c>
      <c r="L314" s="144">
        <f>K314*(1+PARAMETRES!M$14)</f>
        <v>0.46050251387432373</v>
      </c>
      <c r="M314" s="144">
        <f>L314*(1+PARAMETRES!N$14)</f>
        <v>0.46792814558209223</v>
      </c>
      <c r="N314" s="144">
        <f>M314*(1+PARAMETRES!O$14)</f>
        <v>0.43058390401404084</v>
      </c>
      <c r="O314" s="144">
        <f>N314*(1+PARAMETRES!P$14)</f>
        <v>0.45911621224302196</v>
      </c>
      <c r="P314" s="144">
        <f>O314*(1+PARAMETRES!Q$14)</f>
        <v>0.46997853126158012</v>
      </c>
      <c r="Q314" s="144">
        <f>P314*(1+PARAMETRES!R$14)</f>
        <v>0.47554395957982215</v>
      </c>
      <c r="R314" s="144">
        <f>Q314*(1+PARAMETRES!S$14)</f>
        <v>0.4820649488066277</v>
      </c>
      <c r="S314" s="144">
        <f>R314*(1+PARAMETRES!T$14)</f>
        <v>0.48932166086077844</v>
      </c>
      <c r="T314" s="144">
        <f>S314*(1+PARAMETRES!U$14)</f>
        <v>0.4967535924397839</v>
      </c>
      <c r="U314" s="144">
        <f>T314*(1+PARAMETRES!V$14)</f>
        <v>0.50485576115550834</v>
      </c>
      <c r="V314" s="144">
        <f>U314*(1+PARAMETRES!W$14)</f>
        <v>0.50730148252777985</v>
      </c>
      <c r="W314" s="144">
        <f>V314*(1+PARAMETRES!X$14)</f>
        <v>0.50976136505834047</v>
      </c>
      <c r="X314" s="144">
        <f>W314*(1+PARAMETRES!Y$14)</f>
        <v>0.51248718267768978</v>
      </c>
      <c r="Y314" s="144">
        <f>X314*(1+PARAMETRES!Z$14)</f>
        <v>0.5154308512216087</v>
      </c>
      <c r="Z314" s="144">
        <f>Y314*(1+PARAMETRES!AA$14)</f>
        <v>0.51828726366588107</v>
      </c>
      <c r="AA314" s="144">
        <f>Z314*(1+PARAMETRES!AB$14)</f>
        <v>0.52333344410778682</v>
      </c>
      <c r="AB314" s="144">
        <f>AA314*(1+PARAMETRES!AC$14)</f>
        <v>0.52863952689079319</v>
      </c>
      <c r="AC314" s="144">
        <f>AB314*(1+PARAMETRES!AD$14)</f>
        <v>0.53426729971358611</v>
      </c>
      <c r="AD314" s="144">
        <f>AC314*(1+PARAMETRES!AE$14)</f>
        <v>0.53974786849170464</v>
      </c>
      <c r="AE314" s="144">
        <f>AD314*(1+PARAMETRES!AF$14)</f>
        <v>0.54507764109837364</v>
      </c>
      <c r="AF314" s="144">
        <f>AE314*(1+PARAMETRES!AG$14)</f>
        <v>0.55052423451473498</v>
      </c>
      <c r="AG314" s="144">
        <f>AF314*(1+PARAMETRES!AH$14)</f>
        <v>0.55587006043278142</v>
      </c>
      <c r="AH314" s="144">
        <f>AG314*(1+PARAMETRES!AI$14)</f>
        <v>0.56083170013089723</v>
      </c>
      <c r="AI314" s="144">
        <f>AH314*(1+PARAMETRES!AJ$14)</f>
        <v>0.56561847430169598</v>
      </c>
      <c r="AJ314" s="144">
        <f>AI314*(1+PARAMETRES!AK$14)</f>
        <v>0.57033471192215879</v>
      </c>
      <c r="AK314" s="144">
        <f>AJ314*(1+PARAMETRES!AL$14)</f>
        <v>0.57508794315667067</v>
      </c>
      <c r="AL314" s="144">
        <f>AK314*(1+PARAMETRES!AM$14)</f>
        <v>0.57998911989794988</v>
      </c>
      <c r="AM314" s="144">
        <f>AL314*(1+PARAMETRES!AN$14)</f>
        <v>0.58486324860805317</v>
      </c>
      <c r="AN314" s="144">
        <f>AM314*(1+PARAMETRES!AO$14)</f>
        <v>0.58935516419044165</v>
      </c>
      <c r="AO314" s="144">
        <f>AN314*(1+PARAMETRES!AP$14)</f>
        <v>0.59398381556154189</v>
      </c>
      <c r="AP314" s="144">
        <f>AO314*(1+PARAMETRES!AQ$14)</f>
        <v>0.59881110349722644</v>
      </c>
      <c r="AQ314" s="144">
        <f>AP314*(1+PARAMETRES!AR$14)</f>
        <v>0.60396099536663028</v>
      </c>
      <c r="AR314" s="144">
        <f>AQ314*(1+PARAMETRES!AS$14)</f>
        <v>0.60895884336848272</v>
      </c>
      <c r="AS314" s="144">
        <f>AR314*(1+PARAMETRES!AT$14)</f>
        <v>0.61410574500173976</v>
      </c>
      <c r="AT314" s="144">
        <f>AS314*(1+PARAMETRES!AU$14)</f>
        <v>0.61959006408478079</v>
      </c>
      <c r="AU314" s="144">
        <f>AT314*(1+PARAMETRES!AV$14)</f>
        <v>0.62529560297080944</v>
      </c>
      <c r="AV314" s="144">
        <f>AU314*(1+PARAMETRES!AW$14)</f>
        <v>0.63135760180099998</v>
      </c>
      <c r="AW314" s="144">
        <f>AV314*(1+PARAMETRES!AX$14)</f>
        <v>0.6377183471128216</v>
      </c>
      <c r="AX314" s="144">
        <f>AW314*(1+PARAMETRES!AY$14)</f>
        <v>0.643933299342342</v>
      </c>
      <c r="AY314" s="144">
        <f>AX314*(1+PARAMETRES!AZ$14)</f>
        <v>0.65044128772253795</v>
      </c>
      <c r="AZ314" s="144">
        <f>AY314*(1+PARAMETRES!BA$14)</f>
        <v>0.65711137296180799</v>
      </c>
      <c r="BA314" s="144">
        <f>AZ314*(1+PARAMETRES!BB$14)</f>
        <v>0.66400338294549377</v>
      </c>
      <c r="BB314" s="144">
        <f>BA314*(1+PARAMETRES!BC$14)</f>
        <v>0.67091361837841135</v>
      </c>
      <c r="BC314" s="144">
        <f>BB314*(1+PARAMETRES!BD$14)</f>
        <v>0.67776386467798611</v>
      </c>
      <c r="BD314" s="144">
        <f>BC314*(1+PARAMETRES!BE$14)</f>
        <v>0.68474480205185762</v>
      </c>
      <c r="BE314" s="144">
        <f>BD314*(1+PARAMETRES!BF$14)</f>
        <v>0.69185018220334216</v>
      </c>
      <c r="BF314" s="144">
        <f>BE314*(1+PARAMETRES!BG$14)</f>
        <v>0.69886637226939485</v>
      </c>
      <c r="BG314" s="144">
        <f>BF314*(1+PARAMETRES!BH$14)</f>
        <v>0.70564264938217791</v>
      </c>
      <c r="BH314" s="144">
        <f>BG314*(1+PARAMETRES!BI$14)</f>
        <v>0.71209408953665954</v>
      </c>
      <c r="BI314" s="144">
        <f>BH314*(1+PARAMETRES!BJ$14)</f>
        <v>0.71863418815285018</v>
      </c>
      <c r="BJ314" s="144">
        <f>BI314*(1+PARAMETRES!BK$14)</f>
        <v>0.72511899459116858</v>
      </c>
      <c r="BK314" s="144">
        <f>BJ314*(1+PARAMETRES!BL$14)</f>
        <v>0.73154652274898979</v>
      </c>
      <c r="BL314" s="145">
        <f>BK314*(1+PARAMETRES!BM$14)</f>
        <v>0.73769803089849706</v>
      </c>
      <c r="BM314" s="118"/>
      <c r="BN314" s="118"/>
      <c r="BO314" s="118"/>
      <c r="BP314" s="118"/>
      <c r="BQ314" s="118"/>
    </row>
    <row r="315" spans="3:69" x14ac:dyDescent="0.25">
      <c r="C315" s="129" t="s">
        <v>151</v>
      </c>
      <c r="D315" s="76">
        <f>0.37*Transf2010</f>
        <v>0.3873432563896933</v>
      </c>
      <c r="E315" s="144">
        <f>D315*(1+PARAMETRES!F$14)</f>
        <v>0.39388291107071577</v>
      </c>
      <c r="F315" s="144">
        <f>E315*(1+PARAMETRES!G$14)</f>
        <v>0.39325205437214111</v>
      </c>
      <c r="G315" s="144">
        <f>F315*(1+PARAMETRES!H$14)</f>
        <v>0.39356685901256289</v>
      </c>
      <c r="H315" s="144">
        <f>G315*(1+PARAMETRES!I$14)</f>
        <v>0.39524532670542933</v>
      </c>
      <c r="I315" s="144">
        <f>H315*(1+PARAMETRES!J$14)</f>
        <v>0.3978896151100017</v>
      </c>
      <c r="J315" s="144">
        <f>I315*(1+PARAMETRES!K$14)</f>
        <v>0.40116016949362543</v>
      </c>
      <c r="K315" s="144">
        <f>J315*(1+PARAMETRES!L$14)</f>
        <v>0.40929638575345345</v>
      </c>
      <c r="L315" s="144">
        <f>K315*(1+PARAMETRES!M$14)</f>
        <v>0.41557543934999963</v>
      </c>
      <c r="M315" s="144">
        <f>L315*(1+PARAMETRES!N$14)</f>
        <v>0.42227661918383946</v>
      </c>
      <c r="N315" s="144">
        <f>M315*(1+PARAMETRES!O$14)</f>
        <v>0.38857571825657355</v>
      </c>
      <c r="O315" s="144">
        <f>N315*(1+PARAMETRES!P$14)</f>
        <v>0.41432438665833698</v>
      </c>
      <c r="P315" s="144">
        <f>O315*(1+PARAMETRES!Q$14)</f>
        <v>0.42412696723606019</v>
      </c>
      <c r="Q315" s="144">
        <f>P315*(1+PARAMETRES!R$14)</f>
        <v>0.42914942693788838</v>
      </c>
      <c r="R315" s="144">
        <f>Q315*(1+PARAMETRES!S$14)</f>
        <v>0.43503422209378606</v>
      </c>
      <c r="S315" s="144">
        <f>R315*(1+PARAMETRES!T$14)</f>
        <v>0.44158296224021482</v>
      </c>
      <c r="T315" s="144">
        <f>S315*(1+PARAMETRES!U$14)</f>
        <v>0.44828982732370753</v>
      </c>
      <c r="U315" s="144">
        <f>T315*(1+PARAMETRES!V$14)</f>
        <v>0.45560154055497099</v>
      </c>
      <c r="V315" s="144">
        <f>U315*(1+PARAMETRES!W$14)</f>
        <v>0.45780865496409406</v>
      </c>
      <c r="W315" s="144">
        <f>V315*(1+PARAMETRES!X$14)</f>
        <v>0.46002854895508777</v>
      </c>
      <c r="X315" s="144">
        <f>W315*(1+PARAMETRES!Y$14)</f>
        <v>0.46248843314815913</v>
      </c>
      <c r="Y315" s="144">
        <f>X315*(1+PARAMETRES!Z$14)</f>
        <v>0.46514491451706164</v>
      </c>
      <c r="Z315" s="144">
        <f>Y315*(1+PARAMETRES!AA$14)</f>
        <v>0.4677226525765269</v>
      </c>
      <c r="AA315" s="144">
        <f>Z315*(1+PARAMETRES!AB$14)</f>
        <v>0.47227652273141751</v>
      </c>
      <c r="AB315" s="144">
        <f>AA315*(1+PARAMETRES!AC$14)</f>
        <v>0.47706493890144769</v>
      </c>
      <c r="AC315" s="144">
        <f>AB315*(1+PARAMETRES!AD$14)</f>
        <v>0.48214366071713888</v>
      </c>
      <c r="AD315" s="144">
        <f>AC315*(1+PARAMETRES!AE$14)</f>
        <v>0.48708953985836784</v>
      </c>
      <c r="AE315" s="144">
        <f>AD315*(1+PARAMETRES!AF$14)</f>
        <v>0.49189933464975205</v>
      </c>
      <c r="AF315" s="144">
        <f>AE315*(1+PARAMETRES!AG$14)</f>
        <v>0.49681455309866357</v>
      </c>
      <c r="AG315" s="144">
        <f>AF315*(1+PARAMETRES!AH$14)</f>
        <v>0.50163883502470541</v>
      </c>
      <c r="AH315" s="144">
        <f>AG315*(1+PARAMETRES!AI$14)</f>
        <v>0.50611641231324889</v>
      </c>
      <c r="AI315" s="144">
        <f>AH315*(1+PARAMETRES!AJ$14)</f>
        <v>0.51043618412592096</v>
      </c>
      <c r="AJ315" s="144">
        <f>AI315*(1+PARAMETRES!AK$14)</f>
        <v>0.51469230100292407</v>
      </c>
      <c r="AK315" s="144">
        <f>AJ315*(1+PARAMETRES!AL$14)</f>
        <v>0.51898180236089819</v>
      </c>
      <c r="AL315" s="144">
        <f>AK315*(1+PARAMETRES!AM$14)</f>
        <v>0.52340481551766238</v>
      </c>
      <c r="AM315" s="144">
        <f>AL315*(1+PARAMETRES!AN$14)</f>
        <v>0.52780341947556042</v>
      </c>
      <c r="AN315" s="144">
        <f>AM315*(1+PARAMETRES!AO$14)</f>
        <v>0.53185709939137438</v>
      </c>
      <c r="AO315" s="144">
        <f>AN315*(1+PARAMETRES!AP$14)</f>
        <v>0.53603417501895267</v>
      </c>
      <c r="AP315" s="144">
        <f>AO315*(1+PARAMETRES!AQ$14)</f>
        <v>0.54039050803408262</v>
      </c>
      <c r="AQ315" s="144">
        <f>AP315*(1+PARAMETRES!AR$14)</f>
        <v>0.5450379714284227</v>
      </c>
      <c r="AR315" s="144">
        <f>AQ315*(1+PARAMETRES!AS$14)</f>
        <v>0.54954822450326513</v>
      </c>
      <c r="AS315" s="144">
        <f>AR315*(1+PARAMETRES!AT$14)</f>
        <v>0.55419298939181416</v>
      </c>
      <c r="AT315" s="144">
        <f>AS315*(1+PARAMETRES!AU$14)</f>
        <v>0.55914225295455855</v>
      </c>
      <c r="AU315" s="144">
        <f>AT315*(1+PARAMETRES!AV$14)</f>
        <v>0.5642911539004869</v>
      </c>
      <c r="AV315" s="144">
        <f>AU315*(1+PARAMETRES!AW$14)</f>
        <v>0.56976173821065879</v>
      </c>
      <c r="AW315" s="144">
        <f>AV315*(1+PARAMETRES!AX$14)</f>
        <v>0.57550192300425385</v>
      </c>
      <c r="AX315" s="144">
        <f>AW315*(1+PARAMETRES!AY$14)</f>
        <v>0.58111053843089422</v>
      </c>
      <c r="AY315" s="144">
        <f>AX315*(1+PARAMETRES!AZ$14)</f>
        <v>0.58698360111546133</v>
      </c>
      <c r="AZ315" s="144">
        <f>AY315*(1+PARAMETRES!BA$14)</f>
        <v>0.59300294633138795</v>
      </c>
      <c r="BA315" s="144">
        <f>AZ315*(1+PARAMETRES!BB$14)</f>
        <v>0.59922256509715321</v>
      </c>
      <c r="BB315" s="144">
        <f>BA315*(1+PARAMETRES!BC$14)</f>
        <v>0.60545863121954224</v>
      </c>
      <c r="BC315" s="144">
        <f>BB315*(1+PARAMETRES!BD$14)</f>
        <v>0.61164056080696338</v>
      </c>
      <c r="BD315" s="144">
        <f>BC315*(1+PARAMETRES!BE$14)</f>
        <v>0.61794043111996944</v>
      </c>
      <c r="BE315" s="144">
        <f>BD315*(1+PARAMETRES!BF$14)</f>
        <v>0.62435260345179688</v>
      </c>
      <c r="BF315" s="144">
        <f>BE315*(1+PARAMETRES!BG$14)</f>
        <v>0.63068428716994196</v>
      </c>
      <c r="BG315" s="144">
        <f>BF315*(1+PARAMETRES!BH$14)</f>
        <v>0.63679946407659982</v>
      </c>
      <c r="BH315" s="144">
        <f>BG315*(1+PARAMETRES!BI$14)</f>
        <v>0.64262149543552227</v>
      </c>
      <c r="BI315" s="144">
        <f>BH315*(1+PARAMETRES!BJ$14)</f>
        <v>0.64852353565013332</v>
      </c>
      <c r="BJ315" s="144">
        <f>BI315*(1+PARAMETRES!BK$14)</f>
        <v>0.65437567804568897</v>
      </c>
      <c r="BK315" s="144">
        <f>BJ315*(1+PARAMETRES!BL$14)</f>
        <v>0.66017613028567401</v>
      </c>
      <c r="BL315" s="145">
        <f>BK315*(1+PARAMETRES!BM$14)</f>
        <v>0.66572749129864395</v>
      </c>
      <c r="BM315" s="118"/>
      <c r="BN315" s="118"/>
      <c r="BO315" s="118"/>
      <c r="BP315" s="118"/>
      <c r="BQ315" s="118"/>
    </row>
    <row r="316" spans="3:69" x14ac:dyDescent="0.25">
      <c r="C316" s="129" t="s">
        <v>152</v>
      </c>
      <c r="D316" s="76">
        <f>0.36*Transf2010</f>
        <v>0.37687451973051239</v>
      </c>
      <c r="E316" s="144">
        <f>D316*(1+PARAMETRES!F$14)</f>
        <v>0.38323742698772345</v>
      </c>
      <c r="F316" s="144">
        <f>E316*(1+PARAMETRES!G$14)</f>
        <v>0.38262362047019133</v>
      </c>
      <c r="G316" s="144">
        <f>F316*(1+PARAMETRES!H$14)</f>
        <v>0.38292991687708816</v>
      </c>
      <c r="H316" s="144">
        <f>G316*(1+PARAMETRES!I$14)</f>
        <v>0.38456302057825548</v>
      </c>
      <c r="I316" s="144">
        <f>H316*(1+PARAMETRES!J$14)</f>
        <v>0.38713584172865023</v>
      </c>
      <c r="J316" s="144">
        <f>I316*(1+PARAMETRES!K$14)</f>
        <v>0.39031800275055439</v>
      </c>
      <c r="K316" s="144">
        <f>J316*(1+PARAMETRES!L$14)</f>
        <v>0.39823432127363029</v>
      </c>
      <c r="L316" s="144">
        <f>K316*(1+PARAMETRES!M$14)</f>
        <v>0.40434367071891847</v>
      </c>
      <c r="M316" s="144">
        <f>L316*(1+PARAMETRES!N$14)</f>
        <v>0.41086373758427613</v>
      </c>
      <c r="N316" s="144">
        <f>M316*(1+PARAMETRES!O$14)</f>
        <v>0.37807367181720658</v>
      </c>
      <c r="O316" s="144">
        <f>N316*(1+PARAMETRES!P$14)</f>
        <v>0.4031264302621656</v>
      </c>
      <c r="P316" s="144">
        <f>O316*(1+PARAMETRES!Q$14)</f>
        <v>0.4126640762296801</v>
      </c>
      <c r="Q316" s="144">
        <f>P316*(1+PARAMETRES!R$14)</f>
        <v>0.41755079377740478</v>
      </c>
      <c r="R316" s="144">
        <f>Q316*(1+PARAMETRES!S$14)</f>
        <v>0.4232765404155755</v>
      </c>
      <c r="S316" s="144">
        <f>R316*(1+PARAMETRES!T$14)</f>
        <v>0.42964828758507373</v>
      </c>
      <c r="T316" s="144">
        <f>S316*(1+PARAMETRES!U$14)</f>
        <v>0.43617388604468826</v>
      </c>
      <c r="U316" s="144">
        <f>T316*(1+PARAMETRES!V$14)</f>
        <v>0.44328798540483649</v>
      </c>
      <c r="V316" s="144">
        <f>U316*(1+PARAMETRES!W$14)</f>
        <v>0.44543544807317248</v>
      </c>
      <c r="W316" s="144">
        <f>V316*(1+PARAMETRES!X$14)</f>
        <v>0.4475953449292745</v>
      </c>
      <c r="X316" s="144">
        <f>W316*(1+PARAMETRES!Y$14)</f>
        <v>0.44998874576577635</v>
      </c>
      <c r="Y316" s="144">
        <f>X316*(1+PARAMETRES!Z$14)</f>
        <v>0.45257343034092473</v>
      </c>
      <c r="Z316" s="144">
        <f>Y316*(1+PARAMETRES!AA$14)</f>
        <v>0.45508149980418827</v>
      </c>
      <c r="AA316" s="144">
        <f>Z316*(1+PARAMETRES!AB$14)</f>
        <v>0.45951229238732505</v>
      </c>
      <c r="AB316" s="144">
        <f>AA316*(1+PARAMETRES!AC$14)</f>
        <v>0.46417129190411116</v>
      </c>
      <c r="AC316" s="144">
        <f>AB316*(1+PARAMETRES!AD$14)</f>
        <v>0.4691127509680269</v>
      </c>
      <c r="AD316" s="144">
        <f>AC316*(1+PARAMETRES!AE$14)</f>
        <v>0.47392495770003346</v>
      </c>
      <c r="AE316" s="144">
        <f>AD316*(1+PARAMETRES!AF$14)</f>
        <v>0.47860475803759644</v>
      </c>
      <c r="AF316" s="144">
        <f>AE316*(1+PARAMETRES!AG$14)</f>
        <v>0.48338713274464545</v>
      </c>
      <c r="AG316" s="144">
        <f>AF316*(1+PARAMETRES!AH$14)</f>
        <v>0.48808102867268621</v>
      </c>
      <c r="AH316" s="144">
        <f>AG316*(1+PARAMETRES!AI$14)</f>
        <v>0.49243759035883666</v>
      </c>
      <c r="AI316" s="144">
        <f>AH316*(1+PARAMETRES!AJ$14)</f>
        <v>0.49664061158197703</v>
      </c>
      <c r="AJ316" s="144">
        <f>AI316*(1+PARAMETRES!AK$14)</f>
        <v>0.50078169827311514</v>
      </c>
      <c r="AK316" s="144">
        <f>AJ316*(1+PARAMETRES!AL$14)</f>
        <v>0.50495526716195482</v>
      </c>
      <c r="AL316" s="144">
        <f>AK316*(1+PARAMETRES!AM$14)</f>
        <v>0.50925873942259026</v>
      </c>
      <c r="AM316" s="144">
        <f>AL316*(1+PARAMETRES!AN$14)</f>
        <v>0.51353846219243704</v>
      </c>
      <c r="AN316" s="144">
        <f>AM316*(1+PARAMETRES!AO$14)</f>
        <v>0.51748258319160745</v>
      </c>
      <c r="AO316" s="144">
        <f>AN316*(1+PARAMETRES!AP$14)</f>
        <v>0.5215467648833052</v>
      </c>
      <c r="AP316" s="144">
        <f>AO316*(1+PARAMETRES!AQ$14)</f>
        <v>0.5257853591682965</v>
      </c>
      <c r="AQ316" s="144">
        <f>AP316*(1+PARAMETRES!AR$14)</f>
        <v>0.53030721544387061</v>
      </c>
      <c r="AR316" s="144">
        <f>AQ316*(1+PARAMETRES!AS$14)</f>
        <v>0.53469556978696053</v>
      </c>
      <c r="AS316" s="144">
        <f>AR316*(1+PARAMETRES!AT$14)</f>
        <v>0.53921480048933257</v>
      </c>
      <c r="AT316" s="144">
        <f>AS316*(1+PARAMETRES!AU$14)</f>
        <v>0.54403030017200282</v>
      </c>
      <c r="AU316" s="144">
        <f>AT316*(1+PARAMETRES!AV$14)</f>
        <v>0.54904004163290598</v>
      </c>
      <c r="AV316" s="144">
        <f>AU316*(1+PARAMETRES!AW$14)</f>
        <v>0.55436277231307329</v>
      </c>
      <c r="AW316" s="144">
        <f>AV316*(1+PARAMETRES!AX$14)</f>
        <v>0.55994781697711182</v>
      </c>
      <c r="AX316" s="144">
        <f>AW316*(1+PARAMETRES!AY$14)</f>
        <v>0.56540484820303216</v>
      </c>
      <c r="AY316" s="144">
        <f>AX316*(1+PARAMETRES!AZ$14)</f>
        <v>0.57111917946369195</v>
      </c>
      <c r="AZ316" s="144">
        <f>AY316*(1+PARAMETRES!BA$14)</f>
        <v>0.57697583967378274</v>
      </c>
      <c r="BA316" s="144">
        <f>AZ316*(1+PARAMETRES!BB$14)</f>
        <v>0.58302736063506788</v>
      </c>
      <c r="BB316" s="144">
        <f>BA316*(1+PARAMETRES!BC$14)</f>
        <v>0.58909488442982483</v>
      </c>
      <c r="BC316" s="144">
        <f>BB316*(1+PARAMETRES!BD$14)</f>
        <v>0.59510973483920759</v>
      </c>
      <c r="BD316" s="144">
        <f>BC316*(1+PARAMETRES!BE$14)</f>
        <v>0.60123933838699717</v>
      </c>
      <c r="BE316" s="144">
        <f>BD316*(1+PARAMETRES!BF$14)</f>
        <v>0.60747820876391045</v>
      </c>
      <c r="BF316" s="144">
        <f>BE316*(1+PARAMETRES!BG$14)</f>
        <v>0.6136387658950786</v>
      </c>
      <c r="BG316" s="144">
        <f>BF316*(1+PARAMETRES!BH$14)</f>
        <v>0.61958866775020516</v>
      </c>
      <c r="BH316" s="144">
        <f>BG316*(1+PARAMETRES!BI$14)</f>
        <v>0.62525334691023782</v>
      </c>
      <c r="BI316" s="144">
        <f>BH316*(1+PARAMETRES!BJ$14)</f>
        <v>0.63099587252445399</v>
      </c>
      <c r="BJ316" s="144">
        <f>BI316*(1+PARAMETRES!BK$14)</f>
        <v>0.6366898489093189</v>
      </c>
      <c r="BK316" s="144">
        <f>BJ316*(1+PARAMETRES!BL$14)</f>
        <v>0.6423335321698449</v>
      </c>
      <c r="BL316" s="145">
        <f>BK316*(1+PARAMETRES!BM$14)</f>
        <v>0.64773485639868056</v>
      </c>
      <c r="BM316" s="118"/>
      <c r="BN316" s="118"/>
      <c r="BO316" s="118"/>
      <c r="BP316" s="118"/>
      <c r="BQ316" s="118"/>
    </row>
    <row r="317" spans="3:69" x14ac:dyDescent="0.25">
      <c r="C317" s="129" t="s">
        <v>153</v>
      </c>
      <c r="D317" s="76">
        <f>0.36*Transf2010</f>
        <v>0.37687451973051239</v>
      </c>
      <c r="E317" s="144">
        <f>D317*(1+PARAMETRES!F$14)</f>
        <v>0.38323742698772345</v>
      </c>
      <c r="F317" s="144">
        <f>E317*(1+PARAMETRES!G$14)</f>
        <v>0.38262362047019133</v>
      </c>
      <c r="G317" s="144">
        <f>F317*(1+PARAMETRES!H$14)</f>
        <v>0.38292991687708816</v>
      </c>
      <c r="H317" s="144">
        <f>G317*(1+PARAMETRES!I$14)</f>
        <v>0.38456302057825548</v>
      </c>
      <c r="I317" s="144">
        <f>H317*(1+PARAMETRES!J$14)</f>
        <v>0.38713584172865023</v>
      </c>
      <c r="J317" s="144">
        <f>I317*(1+PARAMETRES!K$14)</f>
        <v>0.39031800275055439</v>
      </c>
      <c r="K317" s="144">
        <f>J317*(1+PARAMETRES!L$14)</f>
        <v>0.39823432127363029</v>
      </c>
      <c r="L317" s="144">
        <f>K317*(1+PARAMETRES!M$14)</f>
        <v>0.40434367071891847</v>
      </c>
      <c r="M317" s="144">
        <f>L317*(1+PARAMETRES!N$14)</f>
        <v>0.41086373758427613</v>
      </c>
      <c r="N317" s="144">
        <f>M317*(1+PARAMETRES!O$14)</f>
        <v>0.37807367181720658</v>
      </c>
      <c r="O317" s="144">
        <f>N317*(1+PARAMETRES!P$14)</f>
        <v>0.4031264302621656</v>
      </c>
      <c r="P317" s="144">
        <f>O317*(1+PARAMETRES!Q$14)</f>
        <v>0.4126640762296801</v>
      </c>
      <c r="Q317" s="144">
        <f>P317*(1+PARAMETRES!R$14)</f>
        <v>0.41755079377740478</v>
      </c>
      <c r="R317" s="144">
        <f>Q317*(1+PARAMETRES!S$14)</f>
        <v>0.4232765404155755</v>
      </c>
      <c r="S317" s="144">
        <f>R317*(1+PARAMETRES!T$14)</f>
        <v>0.42964828758507373</v>
      </c>
      <c r="T317" s="144">
        <f>S317*(1+PARAMETRES!U$14)</f>
        <v>0.43617388604468826</v>
      </c>
      <c r="U317" s="144">
        <f>T317*(1+PARAMETRES!V$14)</f>
        <v>0.44328798540483649</v>
      </c>
      <c r="V317" s="144">
        <f>U317*(1+PARAMETRES!W$14)</f>
        <v>0.44543544807317248</v>
      </c>
      <c r="W317" s="144">
        <f>V317*(1+PARAMETRES!X$14)</f>
        <v>0.4475953449292745</v>
      </c>
      <c r="X317" s="144">
        <f>W317*(1+PARAMETRES!Y$14)</f>
        <v>0.44998874576577635</v>
      </c>
      <c r="Y317" s="144">
        <f>X317*(1+PARAMETRES!Z$14)</f>
        <v>0.45257343034092473</v>
      </c>
      <c r="Z317" s="144">
        <f>Y317*(1+PARAMETRES!AA$14)</f>
        <v>0.45508149980418827</v>
      </c>
      <c r="AA317" s="144">
        <f>Z317*(1+PARAMETRES!AB$14)</f>
        <v>0.45951229238732505</v>
      </c>
      <c r="AB317" s="144">
        <f>AA317*(1+PARAMETRES!AC$14)</f>
        <v>0.46417129190411116</v>
      </c>
      <c r="AC317" s="144">
        <f>AB317*(1+PARAMETRES!AD$14)</f>
        <v>0.4691127509680269</v>
      </c>
      <c r="AD317" s="144">
        <f>AC317*(1+PARAMETRES!AE$14)</f>
        <v>0.47392495770003346</v>
      </c>
      <c r="AE317" s="144">
        <f>AD317*(1+PARAMETRES!AF$14)</f>
        <v>0.47860475803759644</v>
      </c>
      <c r="AF317" s="144">
        <f>AE317*(1+PARAMETRES!AG$14)</f>
        <v>0.48338713274464545</v>
      </c>
      <c r="AG317" s="144">
        <f>AF317*(1+PARAMETRES!AH$14)</f>
        <v>0.48808102867268621</v>
      </c>
      <c r="AH317" s="144">
        <f>AG317*(1+PARAMETRES!AI$14)</f>
        <v>0.49243759035883666</v>
      </c>
      <c r="AI317" s="144">
        <f>AH317*(1+PARAMETRES!AJ$14)</f>
        <v>0.49664061158197703</v>
      </c>
      <c r="AJ317" s="144">
        <f>AI317*(1+PARAMETRES!AK$14)</f>
        <v>0.50078169827311514</v>
      </c>
      <c r="AK317" s="144">
        <f>AJ317*(1+PARAMETRES!AL$14)</f>
        <v>0.50495526716195482</v>
      </c>
      <c r="AL317" s="144">
        <f>AK317*(1+PARAMETRES!AM$14)</f>
        <v>0.50925873942259026</v>
      </c>
      <c r="AM317" s="144">
        <f>AL317*(1+PARAMETRES!AN$14)</f>
        <v>0.51353846219243704</v>
      </c>
      <c r="AN317" s="144">
        <f>AM317*(1+PARAMETRES!AO$14)</f>
        <v>0.51748258319160745</v>
      </c>
      <c r="AO317" s="144">
        <f>AN317*(1+PARAMETRES!AP$14)</f>
        <v>0.5215467648833052</v>
      </c>
      <c r="AP317" s="144">
        <f>AO317*(1+PARAMETRES!AQ$14)</f>
        <v>0.5257853591682965</v>
      </c>
      <c r="AQ317" s="144">
        <f>AP317*(1+PARAMETRES!AR$14)</f>
        <v>0.53030721544387061</v>
      </c>
      <c r="AR317" s="144">
        <f>AQ317*(1+PARAMETRES!AS$14)</f>
        <v>0.53469556978696053</v>
      </c>
      <c r="AS317" s="144">
        <f>AR317*(1+PARAMETRES!AT$14)</f>
        <v>0.53921480048933257</v>
      </c>
      <c r="AT317" s="144">
        <f>AS317*(1+PARAMETRES!AU$14)</f>
        <v>0.54403030017200282</v>
      </c>
      <c r="AU317" s="144">
        <f>AT317*(1+PARAMETRES!AV$14)</f>
        <v>0.54904004163290598</v>
      </c>
      <c r="AV317" s="144">
        <f>AU317*(1+PARAMETRES!AW$14)</f>
        <v>0.55436277231307329</v>
      </c>
      <c r="AW317" s="144">
        <f>AV317*(1+PARAMETRES!AX$14)</f>
        <v>0.55994781697711182</v>
      </c>
      <c r="AX317" s="144">
        <f>AW317*(1+PARAMETRES!AY$14)</f>
        <v>0.56540484820303216</v>
      </c>
      <c r="AY317" s="144">
        <f>AX317*(1+PARAMETRES!AZ$14)</f>
        <v>0.57111917946369195</v>
      </c>
      <c r="AZ317" s="144">
        <f>AY317*(1+PARAMETRES!BA$14)</f>
        <v>0.57697583967378274</v>
      </c>
      <c r="BA317" s="144">
        <f>AZ317*(1+PARAMETRES!BB$14)</f>
        <v>0.58302736063506788</v>
      </c>
      <c r="BB317" s="144">
        <f>BA317*(1+PARAMETRES!BC$14)</f>
        <v>0.58909488442982483</v>
      </c>
      <c r="BC317" s="144">
        <f>BB317*(1+PARAMETRES!BD$14)</f>
        <v>0.59510973483920759</v>
      </c>
      <c r="BD317" s="144">
        <f>BC317*(1+PARAMETRES!BE$14)</f>
        <v>0.60123933838699717</v>
      </c>
      <c r="BE317" s="144">
        <f>BD317*(1+PARAMETRES!BF$14)</f>
        <v>0.60747820876391045</v>
      </c>
      <c r="BF317" s="144">
        <f>BE317*(1+PARAMETRES!BG$14)</f>
        <v>0.6136387658950786</v>
      </c>
      <c r="BG317" s="144">
        <f>BF317*(1+PARAMETRES!BH$14)</f>
        <v>0.61958866775020516</v>
      </c>
      <c r="BH317" s="144">
        <f>BG317*(1+PARAMETRES!BI$14)</f>
        <v>0.62525334691023782</v>
      </c>
      <c r="BI317" s="144">
        <f>BH317*(1+PARAMETRES!BJ$14)</f>
        <v>0.63099587252445399</v>
      </c>
      <c r="BJ317" s="144">
        <f>BI317*(1+PARAMETRES!BK$14)</f>
        <v>0.6366898489093189</v>
      </c>
      <c r="BK317" s="144">
        <f>BJ317*(1+PARAMETRES!BL$14)</f>
        <v>0.6423335321698449</v>
      </c>
      <c r="BL317" s="145">
        <f>BK317*(1+PARAMETRES!BM$14)</f>
        <v>0.64773485639868056</v>
      </c>
      <c r="BM317" s="118"/>
      <c r="BN317" s="118"/>
      <c r="BO317" s="118"/>
      <c r="BP317" s="118"/>
      <c r="BQ317" s="118"/>
    </row>
    <row r="318" spans="3:69" x14ac:dyDescent="0.25">
      <c r="C318" s="129" t="s">
        <v>154</v>
      </c>
      <c r="D318" s="76">
        <f>0.41*Transf2010</f>
        <v>0.42921820302641683</v>
      </c>
      <c r="E318" s="144">
        <f>D318*(1+PARAMETRES!F$14)</f>
        <v>0.43646484740268499</v>
      </c>
      <c r="F318" s="144">
        <f>E318*(1+PARAMETRES!G$14)</f>
        <v>0.43576578997994009</v>
      </c>
      <c r="G318" s="144">
        <f>F318*(1+PARAMETRES!H$14)</f>
        <v>0.43611462755446151</v>
      </c>
      <c r="H318" s="144">
        <f>G318*(1+PARAMETRES!I$14)</f>
        <v>0.43797455121412432</v>
      </c>
      <c r="I318" s="144">
        <f>H318*(1+PARAMETRES!J$14)</f>
        <v>0.44090470863540721</v>
      </c>
      <c r="J318" s="144">
        <f>I318*(1+PARAMETRES!K$14)</f>
        <v>0.44452883646590913</v>
      </c>
      <c r="K318" s="144">
        <f>J318*(1+PARAMETRES!L$14)</f>
        <v>0.45354464367274555</v>
      </c>
      <c r="L318" s="144">
        <f>K318*(1+PARAMETRES!M$14)</f>
        <v>0.46050251387432373</v>
      </c>
      <c r="M318" s="144">
        <f>L318*(1+PARAMETRES!N$14)</f>
        <v>0.46792814558209223</v>
      </c>
      <c r="N318" s="144">
        <f>M318*(1+PARAMETRES!O$14)</f>
        <v>0.43058390401404084</v>
      </c>
      <c r="O318" s="144">
        <f>N318*(1+PARAMETRES!P$14)</f>
        <v>0.45911621224302196</v>
      </c>
      <c r="P318" s="144">
        <f>O318*(1+PARAMETRES!Q$14)</f>
        <v>0.46997853126158012</v>
      </c>
      <c r="Q318" s="144">
        <f>P318*(1+PARAMETRES!R$14)</f>
        <v>0.47554395957982215</v>
      </c>
      <c r="R318" s="144">
        <f>Q318*(1+PARAMETRES!S$14)</f>
        <v>0.4820649488066277</v>
      </c>
      <c r="S318" s="144">
        <f>R318*(1+PARAMETRES!T$14)</f>
        <v>0.48932166086077844</v>
      </c>
      <c r="T318" s="144">
        <f>S318*(1+PARAMETRES!U$14)</f>
        <v>0.4967535924397839</v>
      </c>
      <c r="U318" s="144">
        <f>T318*(1+PARAMETRES!V$14)</f>
        <v>0.50485576115550834</v>
      </c>
      <c r="V318" s="144">
        <f>U318*(1+PARAMETRES!W$14)</f>
        <v>0.50730148252777985</v>
      </c>
      <c r="W318" s="144">
        <f>V318*(1+PARAMETRES!X$14)</f>
        <v>0.50976136505834047</v>
      </c>
      <c r="X318" s="144">
        <f>W318*(1+PARAMETRES!Y$14)</f>
        <v>0.51248718267768978</v>
      </c>
      <c r="Y318" s="144">
        <f>X318*(1+PARAMETRES!Z$14)</f>
        <v>0.5154308512216087</v>
      </c>
      <c r="Z318" s="144">
        <f>Y318*(1+PARAMETRES!AA$14)</f>
        <v>0.51828726366588107</v>
      </c>
      <c r="AA318" s="144">
        <f>Z318*(1+PARAMETRES!AB$14)</f>
        <v>0.52333344410778682</v>
      </c>
      <c r="AB318" s="144">
        <f>AA318*(1+PARAMETRES!AC$14)</f>
        <v>0.52863952689079319</v>
      </c>
      <c r="AC318" s="144">
        <f>AB318*(1+PARAMETRES!AD$14)</f>
        <v>0.53426729971358611</v>
      </c>
      <c r="AD318" s="144">
        <f>AC318*(1+PARAMETRES!AE$14)</f>
        <v>0.53974786849170464</v>
      </c>
      <c r="AE318" s="144">
        <f>AD318*(1+PARAMETRES!AF$14)</f>
        <v>0.54507764109837364</v>
      </c>
      <c r="AF318" s="144">
        <f>AE318*(1+PARAMETRES!AG$14)</f>
        <v>0.55052423451473498</v>
      </c>
      <c r="AG318" s="144">
        <f>AF318*(1+PARAMETRES!AH$14)</f>
        <v>0.55587006043278142</v>
      </c>
      <c r="AH318" s="144">
        <f>AG318*(1+PARAMETRES!AI$14)</f>
        <v>0.56083170013089723</v>
      </c>
      <c r="AI318" s="144">
        <f>AH318*(1+PARAMETRES!AJ$14)</f>
        <v>0.56561847430169598</v>
      </c>
      <c r="AJ318" s="144">
        <f>AI318*(1+PARAMETRES!AK$14)</f>
        <v>0.57033471192215879</v>
      </c>
      <c r="AK318" s="144">
        <f>AJ318*(1+PARAMETRES!AL$14)</f>
        <v>0.57508794315667067</v>
      </c>
      <c r="AL318" s="144">
        <f>AK318*(1+PARAMETRES!AM$14)</f>
        <v>0.57998911989794988</v>
      </c>
      <c r="AM318" s="144">
        <f>AL318*(1+PARAMETRES!AN$14)</f>
        <v>0.58486324860805317</v>
      </c>
      <c r="AN318" s="144">
        <f>AM318*(1+PARAMETRES!AO$14)</f>
        <v>0.58935516419044165</v>
      </c>
      <c r="AO318" s="144">
        <f>AN318*(1+PARAMETRES!AP$14)</f>
        <v>0.59398381556154189</v>
      </c>
      <c r="AP318" s="144">
        <f>AO318*(1+PARAMETRES!AQ$14)</f>
        <v>0.59881110349722644</v>
      </c>
      <c r="AQ318" s="144">
        <f>AP318*(1+PARAMETRES!AR$14)</f>
        <v>0.60396099536663028</v>
      </c>
      <c r="AR318" s="144">
        <f>AQ318*(1+PARAMETRES!AS$14)</f>
        <v>0.60895884336848272</v>
      </c>
      <c r="AS318" s="144">
        <f>AR318*(1+PARAMETRES!AT$14)</f>
        <v>0.61410574500173976</v>
      </c>
      <c r="AT318" s="144">
        <f>AS318*(1+PARAMETRES!AU$14)</f>
        <v>0.61959006408478079</v>
      </c>
      <c r="AU318" s="144">
        <f>AT318*(1+PARAMETRES!AV$14)</f>
        <v>0.62529560297080944</v>
      </c>
      <c r="AV318" s="144">
        <f>AU318*(1+PARAMETRES!AW$14)</f>
        <v>0.63135760180099998</v>
      </c>
      <c r="AW318" s="144">
        <f>AV318*(1+PARAMETRES!AX$14)</f>
        <v>0.6377183471128216</v>
      </c>
      <c r="AX318" s="144">
        <f>AW318*(1+PARAMETRES!AY$14)</f>
        <v>0.643933299342342</v>
      </c>
      <c r="AY318" s="144">
        <f>AX318*(1+PARAMETRES!AZ$14)</f>
        <v>0.65044128772253795</v>
      </c>
      <c r="AZ318" s="144">
        <f>AY318*(1+PARAMETRES!BA$14)</f>
        <v>0.65711137296180799</v>
      </c>
      <c r="BA318" s="144">
        <f>AZ318*(1+PARAMETRES!BB$14)</f>
        <v>0.66400338294549377</v>
      </c>
      <c r="BB318" s="144">
        <f>BA318*(1+PARAMETRES!BC$14)</f>
        <v>0.67091361837841135</v>
      </c>
      <c r="BC318" s="144">
        <f>BB318*(1+PARAMETRES!BD$14)</f>
        <v>0.67776386467798611</v>
      </c>
      <c r="BD318" s="144">
        <f>BC318*(1+PARAMETRES!BE$14)</f>
        <v>0.68474480205185762</v>
      </c>
      <c r="BE318" s="144">
        <f>BD318*(1+PARAMETRES!BF$14)</f>
        <v>0.69185018220334216</v>
      </c>
      <c r="BF318" s="144">
        <f>BE318*(1+PARAMETRES!BG$14)</f>
        <v>0.69886637226939485</v>
      </c>
      <c r="BG318" s="144">
        <f>BF318*(1+PARAMETRES!BH$14)</f>
        <v>0.70564264938217791</v>
      </c>
      <c r="BH318" s="144">
        <f>BG318*(1+PARAMETRES!BI$14)</f>
        <v>0.71209408953665954</v>
      </c>
      <c r="BI318" s="144">
        <f>BH318*(1+PARAMETRES!BJ$14)</f>
        <v>0.71863418815285018</v>
      </c>
      <c r="BJ318" s="144">
        <f>BI318*(1+PARAMETRES!BK$14)</f>
        <v>0.72511899459116858</v>
      </c>
      <c r="BK318" s="144">
        <f>BJ318*(1+PARAMETRES!BL$14)</f>
        <v>0.73154652274898979</v>
      </c>
      <c r="BL318" s="145">
        <f>BK318*(1+PARAMETRES!BM$14)</f>
        <v>0.73769803089849706</v>
      </c>
      <c r="BM318" s="118"/>
      <c r="BN318" s="118"/>
      <c r="BO318" s="118"/>
      <c r="BP318" s="118"/>
      <c r="BQ318" s="118"/>
    </row>
    <row r="319" spans="3:69" ht="16.5" thickBot="1" x14ac:dyDescent="0.3">
      <c r="C319" s="133" t="s">
        <v>155</v>
      </c>
      <c r="D319" s="82">
        <f>0.39*Transf2010</f>
        <v>0.40828072970805507</v>
      </c>
      <c r="E319" s="144">
        <f>D319*(1+PARAMETRES!F$14)</f>
        <v>0.4151738792367004</v>
      </c>
      <c r="F319" s="144">
        <f>E319*(1+PARAMETRES!G$14)</f>
        <v>0.41450892217604063</v>
      </c>
      <c r="G319" s="144">
        <f>F319*(1+PARAMETRES!H$14)</f>
        <v>0.41484074328351223</v>
      </c>
      <c r="H319" s="144">
        <f>G319*(1+PARAMETRES!I$14)</f>
        <v>0.41660993895977683</v>
      </c>
      <c r="I319" s="144">
        <f>H319*(1+PARAMETRES!J$14)</f>
        <v>0.41939716187270448</v>
      </c>
      <c r="J319" s="144">
        <f>I319*(1+PARAMETRES!K$14)</f>
        <v>0.42284450297976728</v>
      </c>
      <c r="K319" s="144">
        <f>J319*(1+PARAMETRES!L$14)</f>
        <v>0.4314205147130995</v>
      </c>
      <c r="L319" s="144">
        <f>K319*(1+PARAMETRES!M$14)</f>
        <v>0.43803897661216168</v>
      </c>
      <c r="M319" s="144">
        <f>L319*(1+PARAMETRES!N$14)</f>
        <v>0.44510238238296584</v>
      </c>
      <c r="N319" s="144">
        <f>M319*(1+PARAMETRES!O$14)</f>
        <v>0.40957981113530717</v>
      </c>
      <c r="O319" s="144">
        <f>N319*(1+PARAMETRES!P$14)</f>
        <v>0.43672029945067947</v>
      </c>
      <c r="P319" s="144">
        <f>O319*(1+PARAMETRES!Q$14)</f>
        <v>0.44705274924882016</v>
      </c>
      <c r="Q319" s="144">
        <f>P319*(1+PARAMETRES!R$14)</f>
        <v>0.45234669325885524</v>
      </c>
      <c r="R319" s="144">
        <f>Q319*(1+PARAMETRES!S$14)</f>
        <v>0.45854958545020685</v>
      </c>
      <c r="S319" s="144">
        <f>R319*(1+PARAMETRES!T$14)</f>
        <v>0.4654523115504966</v>
      </c>
      <c r="T319" s="144">
        <f>S319*(1+PARAMETRES!U$14)</f>
        <v>0.47252170988174569</v>
      </c>
      <c r="U319" s="144">
        <f>T319*(1+PARAMETRES!V$14)</f>
        <v>0.48022865085523964</v>
      </c>
      <c r="V319" s="144">
        <f>U319*(1+PARAMETRES!W$14)</f>
        <v>0.48255506874593695</v>
      </c>
      <c r="W319" s="144">
        <f>V319*(1+PARAMETRES!X$14)</f>
        <v>0.48489495700671414</v>
      </c>
      <c r="X319" s="144">
        <f>W319*(1+PARAMETRES!Y$14)</f>
        <v>0.48748780791292445</v>
      </c>
      <c r="Y319" s="144">
        <f>X319*(1+PARAMETRES!Z$14)</f>
        <v>0.49028788286933517</v>
      </c>
      <c r="Z319" s="144">
        <f>Y319*(1+PARAMETRES!AA$14)</f>
        <v>0.49300495812120398</v>
      </c>
      <c r="AA319" s="144">
        <f>Z319*(1+PARAMETRES!AB$14)</f>
        <v>0.49780498341960217</v>
      </c>
      <c r="AB319" s="144">
        <f>AA319*(1+PARAMETRES!AC$14)</f>
        <v>0.50285223289612047</v>
      </c>
      <c r="AC319" s="144">
        <f>AB319*(1+PARAMETRES!AD$14)</f>
        <v>0.50820548021536249</v>
      </c>
      <c r="AD319" s="144">
        <f>AC319*(1+PARAMETRES!AE$14)</f>
        <v>0.51341870417503621</v>
      </c>
      <c r="AE319" s="144">
        <f>AD319*(1+PARAMETRES!AF$14)</f>
        <v>0.51848848787406276</v>
      </c>
      <c r="AF319" s="144">
        <f>AE319*(1+PARAMETRES!AG$14)</f>
        <v>0.52366939380669919</v>
      </c>
      <c r="AG319" s="144">
        <f>AF319*(1+PARAMETRES!AH$14)</f>
        <v>0.52875444772874336</v>
      </c>
      <c r="AH319" s="144">
        <f>AG319*(1+PARAMETRES!AI$14)</f>
        <v>0.533474056222073</v>
      </c>
      <c r="AI319" s="144">
        <f>AH319*(1+PARAMETRES!AJ$14)</f>
        <v>0.53802732921380836</v>
      </c>
      <c r="AJ319" s="144">
        <f>AI319*(1+PARAMETRES!AK$14)</f>
        <v>0.54251350646254137</v>
      </c>
      <c r="AK319" s="144">
        <f>AJ319*(1+PARAMETRES!AL$14)</f>
        <v>0.54703487275878437</v>
      </c>
      <c r="AL319" s="144">
        <f>AK319*(1+PARAMETRES!AM$14)</f>
        <v>0.55169696770780607</v>
      </c>
      <c r="AM319" s="144">
        <f>AL319*(1+PARAMETRES!AN$14)</f>
        <v>0.55633333404180674</v>
      </c>
      <c r="AN319" s="144">
        <f>AM319*(1+PARAMETRES!AO$14)</f>
        <v>0.56060613179090801</v>
      </c>
      <c r="AO319" s="144">
        <f>AN319*(1+PARAMETRES!AP$14)</f>
        <v>0.56500899529024728</v>
      </c>
      <c r="AP319" s="144">
        <f>AO319*(1+PARAMETRES!AQ$14)</f>
        <v>0.56960080576565453</v>
      </c>
      <c r="AQ319" s="144">
        <f>AP319*(1+PARAMETRES!AR$14)</f>
        <v>0.57449948339752643</v>
      </c>
      <c r="AR319" s="144">
        <f>AQ319*(1+PARAMETRES!AS$14)</f>
        <v>0.57925353393587387</v>
      </c>
      <c r="AS319" s="144">
        <f>AR319*(1+PARAMETRES!AT$14)</f>
        <v>0.5841493671967769</v>
      </c>
      <c r="AT319" s="144">
        <f>AS319*(1+PARAMETRES!AU$14)</f>
        <v>0.58936615851966967</v>
      </c>
      <c r="AU319" s="144">
        <f>AT319*(1+PARAMETRES!AV$14)</f>
        <v>0.59479337843564817</v>
      </c>
      <c r="AV319" s="144">
        <f>AU319*(1+PARAMETRES!AW$14)</f>
        <v>0.60055967000582933</v>
      </c>
      <c r="AW319" s="144">
        <f>AV319*(1+PARAMETRES!AX$14)</f>
        <v>0.60661013505853767</v>
      </c>
      <c r="AX319" s="144">
        <f>AW319*(1+PARAMETRES!AY$14)</f>
        <v>0.61252191888661811</v>
      </c>
      <c r="AY319" s="144">
        <f>AX319*(1+PARAMETRES!AZ$14)</f>
        <v>0.61871244441899964</v>
      </c>
      <c r="AZ319" s="144">
        <f>AY319*(1+PARAMETRES!BA$14)</f>
        <v>0.62505715964659792</v>
      </c>
      <c r="BA319" s="144">
        <f>AZ319*(1+PARAMETRES!BB$14)</f>
        <v>0.63161297402132344</v>
      </c>
      <c r="BB319" s="144">
        <f>BA319*(1+PARAMETRES!BC$14)</f>
        <v>0.63818612479897674</v>
      </c>
      <c r="BC319" s="144">
        <f>BB319*(1+PARAMETRES!BD$14)</f>
        <v>0.64470221274247475</v>
      </c>
      <c r="BD319" s="144">
        <f>BC319*(1+PARAMETRES!BE$14)</f>
        <v>0.65134261658591353</v>
      </c>
      <c r="BE319" s="144">
        <f>BD319*(1+PARAMETRES!BF$14)</f>
        <v>0.65810139282756952</v>
      </c>
      <c r="BF319" s="144">
        <f>BE319*(1+PARAMETRES!BG$14)</f>
        <v>0.66477532971966835</v>
      </c>
      <c r="BG319" s="144">
        <f>BF319*(1+PARAMETRES!BH$14)</f>
        <v>0.67122105672938881</v>
      </c>
      <c r="BH319" s="144">
        <f>BG319*(1+PARAMETRES!BI$14)</f>
        <v>0.67735779248609085</v>
      </c>
      <c r="BI319" s="144">
        <f>BH319*(1+PARAMETRES!BJ$14)</f>
        <v>0.68357886190149175</v>
      </c>
      <c r="BJ319" s="144">
        <f>BI319*(1+PARAMETRES!BK$14)</f>
        <v>0.68974733631842877</v>
      </c>
      <c r="BK319" s="144">
        <f>BJ319*(1+PARAMETRES!BL$14)</f>
        <v>0.6958613265173319</v>
      </c>
      <c r="BL319" s="145">
        <f>BK319*(1+PARAMETRES!BM$14)</f>
        <v>0.7017127610985705</v>
      </c>
      <c r="BM319" s="118"/>
      <c r="BN319" s="118"/>
      <c r="BO319" s="118"/>
      <c r="BP319" s="118"/>
      <c r="BQ319" s="118"/>
    </row>
    <row r="320" spans="3:69" s="41" customFormat="1" ht="24.95" customHeight="1" thickBot="1" x14ac:dyDescent="0.3">
      <c r="C320" s="569" t="s">
        <v>12</v>
      </c>
      <c r="D320" s="570"/>
      <c r="E320" s="570"/>
      <c r="F320" s="570"/>
      <c r="G320" s="570"/>
      <c r="H320" s="571"/>
      <c r="I320" s="78"/>
      <c r="J320" s="79"/>
      <c r="K320" s="75"/>
      <c r="L320" s="75"/>
      <c r="M320" s="75"/>
      <c r="N320" s="75"/>
      <c r="O320" s="75"/>
      <c r="P320" s="75"/>
      <c r="Q320" s="75"/>
      <c r="R320" s="75"/>
      <c r="S320" s="75"/>
      <c r="T320" s="75"/>
      <c r="U320" s="75"/>
      <c r="V320" s="75"/>
      <c r="W320" s="75"/>
      <c r="X320" s="75"/>
      <c r="Y320" s="75"/>
      <c r="Z320" s="75"/>
      <c r="AA320" s="75"/>
      <c r="AB320" s="75"/>
      <c r="AC320" s="75"/>
      <c r="AD320" s="75"/>
      <c r="AE320" s="75"/>
      <c r="AF320" s="75"/>
      <c r="AG320" s="75"/>
      <c r="AH320" s="75"/>
      <c r="AI320" s="75"/>
      <c r="AJ320" s="75"/>
      <c r="AK320" s="75"/>
      <c r="AL320" s="75"/>
      <c r="AM320" s="75"/>
      <c r="AN320" s="75"/>
      <c r="AO320" s="75"/>
      <c r="AP320" s="75"/>
      <c r="AQ320" s="75"/>
      <c r="AR320" s="75"/>
      <c r="AS320" s="75"/>
      <c r="AT320" s="75"/>
      <c r="AU320" s="75"/>
      <c r="AV320" s="75"/>
      <c r="AW320" s="75"/>
      <c r="AX320" s="75"/>
      <c r="AY320" s="75"/>
      <c r="AZ320" s="75"/>
      <c r="BA320" s="75"/>
      <c r="BB320" s="75"/>
      <c r="BC320" s="75"/>
      <c r="BD320" s="75"/>
      <c r="BE320" s="75"/>
      <c r="BF320" s="75"/>
      <c r="BG320" s="75"/>
      <c r="BH320" s="75"/>
      <c r="BI320" s="75"/>
      <c r="BJ320" s="75"/>
      <c r="BK320" s="75"/>
      <c r="BL320" s="162"/>
      <c r="BM320" s="118"/>
      <c r="BN320" s="118"/>
      <c r="BO320" s="118"/>
      <c r="BP320" s="118"/>
      <c r="BQ320" s="118"/>
    </row>
    <row r="321" spans="3:69" ht="16.5" thickBot="1" x14ac:dyDescent="0.3">
      <c r="C321" s="72"/>
      <c r="D321" s="73">
        <v>2010</v>
      </c>
      <c r="E321" s="74">
        <v>2011</v>
      </c>
      <c r="F321" s="6">
        <v>2012</v>
      </c>
      <c r="G321" s="6">
        <v>2013</v>
      </c>
      <c r="H321" s="6">
        <v>2014</v>
      </c>
      <c r="I321" s="6">
        <v>2015</v>
      </c>
      <c r="J321" s="6">
        <v>2016</v>
      </c>
      <c r="K321" s="6">
        <v>2017</v>
      </c>
      <c r="L321" s="6">
        <v>2018</v>
      </c>
      <c r="M321" s="6">
        <v>2019</v>
      </c>
      <c r="N321" s="6">
        <v>2020</v>
      </c>
      <c r="O321" s="6">
        <v>2021</v>
      </c>
      <c r="P321" s="6">
        <v>2022</v>
      </c>
      <c r="Q321" s="6">
        <v>2023</v>
      </c>
      <c r="R321" s="6">
        <v>2024</v>
      </c>
      <c r="S321" s="6">
        <v>2025</v>
      </c>
      <c r="T321" s="6">
        <v>2026</v>
      </c>
      <c r="U321" s="6">
        <v>2027</v>
      </c>
      <c r="V321" s="6">
        <v>2028</v>
      </c>
      <c r="W321" s="6">
        <v>2029</v>
      </c>
      <c r="X321" s="6">
        <v>2030</v>
      </c>
      <c r="Y321" s="6">
        <v>2031</v>
      </c>
      <c r="Z321" s="6">
        <v>2032</v>
      </c>
      <c r="AA321" s="6">
        <v>2033</v>
      </c>
      <c r="AB321" s="6">
        <v>2034</v>
      </c>
      <c r="AC321" s="6">
        <v>2035</v>
      </c>
      <c r="AD321" s="6">
        <v>2036</v>
      </c>
      <c r="AE321" s="6">
        <v>2037</v>
      </c>
      <c r="AF321" s="6">
        <v>2038</v>
      </c>
      <c r="AG321" s="6">
        <v>2039</v>
      </c>
      <c r="AH321" s="6">
        <v>2040</v>
      </c>
      <c r="AI321" s="6">
        <v>2041</v>
      </c>
      <c r="AJ321" s="6">
        <v>2042</v>
      </c>
      <c r="AK321" s="6">
        <v>2043</v>
      </c>
      <c r="AL321" s="6">
        <v>2044</v>
      </c>
      <c r="AM321" s="6">
        <v>2045</v>
      </c>
      <c r="AN321" s="6">
        <v>2046</v>
      </c>
      <c r="AO321" s="6">
        <v>2047</v>
      </c>
      <c r="AP321" s="6">
        <v>2048</v>
      </c>
      <c r="AQ321" s="6">
        <v>2049</v>
      </c>
      <c r="AR321" s="6">
        <v>2050</v>
      </c>
      <c r="AS321" s="6">
        <v>2051</v>
      </c>
      <c r="AT321" s="6">
        <v>2052</v>
      </c>
      <c r="AU321" s="6">
        <v>2053</v>
      </c>
      <c r="AV321" s="6">
        <v>2054</v>
      </c>
      <c r="AW321" s="6">
        <v>2055</v>
      </c>
      <c r="AX321" s="6">
        <v>2056</v>
      </c>
      <c r="AY321" s="6">
        <v>2057</v>
      </c>
      <c r="AZ321" s="6">
        <v>2058</v>
      </c>
      <c r="BA321" s="6">
        <v>2059</v>
      </c>
      <c r="BB321" s="6">
        <v>2060</v>
      </c>
      <c r="BC321" s="6">
        <v>2061</v>
      </c>
      <c r="BD321" s="6">
        <v>2062</v>
      </c>
      <c r="BE321" s="6">
        <v>2063</v>
      </c>
      <c r="BF321" s="6">
        <v>2064</v>
      </c>
      <c r="BG321" s="6">
        <v>2065</v>
      </c>
      <c r="BH321" s="6">
        <v>2066</v>
      </c>
      <c r="BI321" s="6">
        <v>2067</v>
      </c>
      <c r="BJ321" s="6">
        <v>2068</v>
      </c>
      <c r="BK321" s="6">
        <v>2069</v>
      </c>
      <c r="BL321" s="7">
        <v>2070</v>
      </c>
      <c r="BM321" s="118"/>
      <c r="BN321" s="118"/>
      <c r="BO321" s="118"/>
      <c r="BP321" s="118"/>
      <c r="BQ321" s="118"/>
    </row>
    <row r="322" spans="3:69" x14ac:dyDescent="0.25">
      <c r="C322" s="129" t="s">
        <v>148</v>
      </c>
      <c r="D322" s="80"/>
      <c r="E322" s="80"/>
      <c r="F322" s="80"/>
      <c r="G322" s="80"/>
      <c r="H322" s="220"/>
      <c r="I322" s="81"/>
      <c r="J322" s="80"/>
      <c r="K322" s="80"/>
      <c r="L322" s="80"/>
      <c r="M322" s="80"/>
      <c r="N322" s="80"/>
      <c r="O322" s="80"/>
      <c r="P322" s="80"/>
      <c r="Q322" s="80"/>
      <c r="R322" s="80"/>
      <c r="S322" s="80"/>
      <c r="T322" s="80"/>
      <c r="U322" s="80"/>
      <c r="V322" s="80"/>
      <c r="W322" s="80"/>
      <c r="X322" s="80"/>
      <c r="Y322" s="80"/>
      <c r="Z322" s="80"/>
      <c r="AA322" s="80"/>
      <c r="AB322" s="80"/>
      <c r="AC322" s="80"/>
      <c r="AD322" s="80"/>
      <c r="AE322" s="80"/>
      <c r="AF322" s="80"/>
      <c r="AG322" s="80"/>
      <c r="AH322" s="80"/>
      <c r="AI322" s="80"/>
      <c r="AJ322" s="80"/>
      <c r="AK322" s="80"/>
      <c r="AL322" s="80"/>
      <c r="AM322" s="80"/>
      <c r="AN322" s="80"/>
      <c r="AO322" s="80"/>
      <c r="AP322" s="80"/>
      <c r="AQ322" s="80"/>
      <c r="AR322" s="80"/>
      <c r="AS322" s="80"/>
      <c r="AT322" s="80"/>
      <c r="AU322" s="80"/>
      <c r="AV322" s="80"/>
      <c r="AW322" s="80"/>
      <c r="AX322" s="80"/>
      <c r="AY322" s="80"/>
      <c r="AZ322" s="80"/>
      <c r="BA322" s="80"/>
      <c r="BB322" s="80"/>
      <c r="BC322" s="80"/>
      <c r="BD322" s="80"/>
      <c r="BE322" s="80"/>
      <c r="BF322" s="80"/>
      <c r="BG322" s="80"/>
      <c r="BH322" s="80"/>
      <c r="BI322" s="80"/>
      <c r="BJ322" s="80"/>
      <c r="BK322" s="80"/>
      <c r="BL322" s="163"/>
      <c r="BM322" s="118"/>
      <c r="BN322" s="118"/>
      <c r="BO322" s="118"/>
      <c r="BP322" s="118"/>
      <c r="BQ322" s="118"/>
    </row>
    <row r="323" spans="3:69" x14ac:dyDescent="0.25">
      <c r="C323" s="129" t="s">
        <v>149</v>
      </c>
      <c r="D323" s="80"/>
      <c r="E323" s="80"/>
      <c r="F323" s="80"/>
      <c r="G323" s="80"/>
      <c r="H323" s="80"/>
      <c r="I323" s="81"/>
      <c r="J323" s="80"/>
      <c r="K323" s="80"/>
      <c r="L323" s="80"/>
      <c r="M323" s="80"/>
      <c r="N323" s="80"/>
      <c r="O323" s="80"/>
      <c r="P323" s="80"/>
      <c r="Q323" s="80"/>
      <c r="R323" s="80"/>
      <c r="S323" s="80"/>
      <c r="T323" s="80"/>
      <c r="U323" s="80"/>
      <c r="V323" s="80"/>
      <c r="W323" s="80"/>
      <c r="X323" s="80"/>
      <c r="Y323" s="80"/>
      <c r="Z323" s="80"/>
      <c r="AA323" s="80"/>
      <c r="AB323" s="80"/>
      <c r="AC323" s="80"/>
      <c r="AD323" s="80"/>
      <c r="AE323" s="80"/>
      <c r="AF323" s="80"/>
      <c r="AG323" s="80"/>
      <c r="AH323" s="80"/>
      <c r="AI323" s="80"/>
      <c r="AJ323" s="80"/>
      <c r="AK323" s="80"/>
      <c r="AL323" s="80"/>
      <c r="AM323" s="80"/>
      <c r="AN323" s="80"/>
      <c r="AO323" s="80"/>
      <c r="AP323" s="80"/>
      <c r="AQ323" s="80"/>
      <c r="AR323" s="80"/>
      <c r="AS323" s="80"/>
      <c r="AT323" s="80"/>
      <c r="AU323" s="80"/>
      <c r="AV323" s="80"/>
      <c r="AW323" s="80"/>
      <c r="AX323" s="80"/>
      <c r="AY323" s="80"/>
      <c r="AZ323" s="80"/>
      <c r="BA323" s="80"/>
      <c r="BB323" s="80"/>
      <c r="BC323" s="80"/>
      <c r="BD323" s="80"/>
      <c r="BE323" s="80"/>
      <c r="BF323" s="80"/>
      <c r="BG323" s="80"/>
      <c r="BH323" s="80"/>
      <c r="BI323" s="80"/>
      <c r="BJ323" s="80"/>
      <c r="BK323" s="80"/>
      <c r="BL323" s="163"/>
      <c r="BM323" s="118"/>
      <c r="BN323" s="118"/>
      <c r="BO323" s="118"/>
      <c r="BP323" s="118"/>
      <c r="BQ323" s="118"/>
    </row>
    <row r="324" spans="3:69" x14ac:dyDescent="0.25">
      <c r="C324" s="129" t="s">
        <v>150</v>
      </c>
      <c r="D324" s="76">
        <f>0.25*Transf2010</f>
        <v>0.26171841647952249</v>
      </c>
      <c r="E324" s="144">
        <f>D324*(1+PARAMETRES!F$14)</f>
        <v>0.26613710207480795</v>
      </c>
      <c r="F324" s="144">
        <f>E324*(1+PARAMETRES!G$14)</f>
        <v>0.26571084754874397</v>
      </c>
      <c r="G324" s="144">
        <f>F324*(1+PARAMETRES!H$14)</f>
        <v>0.2659235533868668</v>
      </c>
      <c r="H324" s="144">
        <f>G324*(1+PARAMETRES!I$14)</f>
        <v>0.2670576531793441</v>
      </c>
      <c r="I324" s="144">
        <f>H324*(1+PARAMETRES!J$14)</f>
        <v>0.26884433453378487</v>
      </c>
      <c r="J324" s="144">
        <f>I324*(1+PARAMETRES!K$14)</f>
        <v>0.27105416857677384</v>
      </c>
      <c r="K324" s="144">
        <f>J324*(1+PARAMETRES!L$14)</f>
        <v>0.27655161199557654</v>
      </c>
      <c r="L324" s="144">
        <f>K324*(1+PARAMETRES!M$14)</f>
        <v>0.28079421577702662</v>
      </c>
      <c r="M324" s="144">
        <f>L324*(1+PARAMETRES!N$14)</f>
        <v>0.28532203998908057</v>
      </c>
      <c r="N324" s="144">
        <f>M324*(1+PARAMETRES!O$14)</f>
        <v>0.26255116098417119</v>
      </c>
      <c r="O324" s="144">
        <f>N324*(1+PARAMETRES!P$14)</f>
        <v>0.27994890990428162</v>
      </c>
      <c r="P324" s="144">
        <f>O324*(1+PARAMETRES!Q$14)</f>
        <v>0.28657227515950001</v>
      </c>
      <c r="Q324" s="144">
        <f>P324*(1+PARAMETRES!R$14)</f>
        <v>0.28996582901208662</v>
      </c>
      <c r="R324" s="144">
        <f>Q324*(1+PARAMETRES!S$14)</f>
        <v>0.29394204195526075</v>
      </c>
      <c r="S324" s="144">
        <f>R324*(1+PARAMETRES!T$14)</f>
        <v>0.29836686637852339</v>
      </c>
      <c r="T324" s="144">
        <f>S324*(1+PARAMETRES!U$14)</f>
        <v>0.30289853197547795</v>
      </c>
      <c r="U324" s="144">
        <f>T324*(1+PARAMETRES!V$14)</f>
        <v>0.30783887875335869</v>
      </c>
      <c r="V324" s="144">
        <f>U324*(1+PARAMETRES!W$14)</f>
        <v>0.30933017227303644</v>
      </c>
      <c r="W324" s="144">
        <f>V324*(1+PARAMETRES!X$14)</f>
        <v>0.31083010064532951</v>
      </c>
      <c r="X324" s="144">
        <f>W324*(1+PARAMETRES!Y$14)</f>
        <v>0.3124921845595669</v>
      </c>
      <c r="Y324" s="144">
        <f>X324*(1+PARAMETRES!Z$14)</f>
        <v>0.31428710440341995</v>
      </c>
      <c r="Z324" s="144">
        <f>Y324*(1+PARAMETRES!AA$14)</f>
        <v>0.31602881930846405</v>
      </c>
      <c r="AA324" s="144">
        <f>Z324*(1+PARAMETRES!AB$14)</f>
        <v>0.31910575860230905</v>
      </c>
      <c r="AB324" s="144">
        <f>AA324*(1+PARAMETRES!AC$14)</f>
        <v>0.32234117493341052</v>
      </c>
      <c r="AC324" s="144">
        <f>AB324*(1+PARAMETRES!AD$14)</f>
        <v>0.32577274372779647</v>
      </c>
      <c r="AD324" s="144">
        <f>AC324*(1+PARAMETRES!AE$14)</f>
        <v>0.32911455395835654</v>
      </c>
      <c r="AE324" s="144">
        <f>AD324*(1+PARAMETRES!AF$14)</f>
        <v>0.33236441530388638</v>
      </c>
      <c r="AF324" s="144">
        <f>AE324*(1+PARAMETRES!AG$14)</f>
        <v>0.33568550885044818</v>
      </c>
      <c r="AG324" s="144">
        <f>AF324*(1+PARAMETRES!AH$14)</f>
        <v>0.33894515880047649</v>
      </c>
      <c r="AH324" s="144">
        <f>AG324*(1+PARAMETRES!AI$14)</f>
        <v>0.3419705488603032</v>
      </c>
      <c r="AI324" s="144">
        <f>AH324*(1+PARAMETRES!AJ$14)</f>
        <v>0.34488931359859509</v>
      </c>
      <c r="AJ324" s="144">
        <f>AI324*(1+PARAMETRES!AK$14)</f>
        <v>0.3477650682452188</v>
      </c>
      <c r="AK324" s="144">
        <f>AJ324*(1+PARAMETRES!AL$14)</f>
        <v>0.35066337997357971</v>
      </c>
      <c r="AL324" s="144">
        <f>AK324*(1+PARAMETRES!AM$14)</f>
        <v>0.35365190237679878</v>
      </c>
      <c r="AM324" s="144">
        <f>AL324*(1+PARAMETRES!AN$14)</f>
        <v>0.35662393207808124</v>
      </c>
      <c r="AN324" s="144">
        <f>AM324*(1+PARAMETRES!AO$14)</f>
        <v>0.35936290499417178</v>
      </c>
      <c r="AO324" s="144">
        <f>AN324*(1+PARAMETRES!AP$14)</f>
        <v>0.36218525339118413</v>
      </c>
      <c r="AP324" s="144">
        <f>AO324*(1+PARAMETRES!AQ$14)</f>
        <v>0.36512872164465027</v>
      </c>
      <c r="AQ324" s="144">
        <f>AP324*(1+PARAMETRES!AR$14)</f>
        <v>0.36826889961379894</v>
      </c>
      <c r="AR324" s="144">
        <f>AQ324*(1+PARAMETRES!AS$14)</f>
        <v>0.37131636790761141</v>
      </c>
      <c r="AS324" s="144">
        <f>AR324*(1+PARAMETRES!AT$14)</f>
        <v>0.37445472256203644</v>
      </c>
      <c r="AT324" s="144">
        <f>AS324*(1+PARAMETRES!AU$14)</f>
        <v>0.37779881956389078</v>
      </c>
      <c r="AU324" s="144">
        <f>AT324*(1+PARAMETRES!AV$14)</f>
        <v>0.381277806689518</v>
      </c>
      <c r="AV324" s="144">
        <f>AU324*(1+PARAMETRES!AW$14)</f>
        <v>0.38497414743963415</v>
      </c>
      <c r="AW324" s="144">
        <f>AV324*(1+PARAMETRES!AX$14)</f>
        <v>0.38885265067854979</v>
      </c>
      <c r="AX324" s="144">
        <f>AW324*(1+PARAMETRES!AY$14)</f>
        <v>0.39264225569655004</v>
      </c>
      <c r="AY324" s="144">
        <f>AX324*(1+PARAMETRES!AZ$14)</f>
        <v>0.39661054129423046</v>
      </c>
      <c r="AZ324" s="144">
        <f>AY324*(1+PARAMETRES!BA$14)</f>
        <v>0.40067766644012681</v>
      </c>
      <c r="BA324" s="144">
        <f>AZ324*(1+PARAMETRES!BB$14)</f>
        <v>0.40488011155213038</v>
      </c>
      <c r="BB324" s="144">
        <f>BA324*(1+PARAMETRES!BC$14)</f>
        <v>0.40909366974293382</v>
      </c>
      <c r="BC324" s="144">
        <f>BB324*(1+PARAMETRES!BD$14)</f>
        <v>0.41327064919389406</v>
      </c>
      <c r="BD324" s="144">
        <f>BC324*(1+PARAMETRES!BE$14)</f>
        <v>0.41752731832430351</v>
      </c>
      <c r="BE324" s="144">
        <f>BD324*(1+PARAMETRES!BF$14)</f>
        <v>0.42185986719715995</v>
      </c>
      <c r="BF324" s="144">
        <f>BE324*(1+PARAMETRES!BG$14)</f>
        <v>0.42613803187158233</v>
      </c>
      <c r="BG324" s="144">
        <f>BF324*(1+PARAMETRES!BH$14)</f>
        <v>0.43026990815986466</v>
      </c>
      <c r="BH324" s="144">
        <f>BG324*(1+PARAMETRES!BI$14)</f>
        <v>0.43420371313210954</v>
      </c>
      <c r="BI324" s="144">
        <f>BH324*(1+PARAMETRES!BJ$14)</f>
        <v>0.4381915781419819</v>
      </c>
      <c r="BJ324" s="144">
        <f>BI324*(1+PARAMETRES!BK$14)</f>
        <v>0.44214572840924921</v>
      </c>
      <c r="BK324" s="144">
        <f>BJ324*(1+PARAMETRES!BL$14)</f>
        <v>0.44606495289572556</v>
      </c>
      <c r="BL324" s="145">
        <f>BK324*(1+PARAMETRES!BM$14)</f>
        <v>0.44981587249908367</v>
      </c>
      <c r="BM324" s="118"/>
      <c r="BN324" s="118"/>
      <c r="BO324" s="118"/>
      <c r="BP324" s="118"/>
      <c r="BQ324" s="118"/>
    </row>
    <row r="325" spans="3:69" x14ac:dyDescent="0.25">
      <c r="C325" s="129" t="s">
        <v>151</v>
      </c>
      <c r="D325" s="76">
        <f>0.21*Transf2010</f>
        <v>0.21984346984279887</v>
      </c>
      <c r="E325" s="144">
        <f>D325*(1+PARAMETRES!F$14)</f>
        <v>0.22355516574283865</v>
      </c>
      <c r="F325" s="144">
        <f>E325*(1+PARAMETRES!G$14)</f>
        <v>0.22319711194094494</v>
      </c>
      <c r="G325" s="144">
        <f>F325*(1+PARAMETRES!H$14)</f>
        <v>0.22337578484496809</v>
      </c>
      <c r="H325" s="144">
        <f>G325*(1+PARAMETRES!I$14)</f>
        <v>0.22432842867064903</v>
      </c>
      <c r="I325" s="144">
        <f>H325*(1+PARAMETRES!J$14)</f>
        <v>0.22582924100837928</v>
      </c>
      <c r="J325" s="144">
        <f>I325*(1+PARAMETRES!K$14)</f>
        <v>0.22768550160449003</v>
      </c>
      <c r="K325" s="144">
        <f>J325*(1+PARAMETRES!L$14)</f>
        <v>0.2323033540762843</v>
      </c>
      <c r="L325" s="144">
        <f>K325*(1+PARAMETRES!M$14)</f>
        <v>0.23586714125270239</v>
      </c>
      <c r="M325" s="144">
        <f>L325*(1+PARAMETRES!N$14)</f>
        <v>0.23967051359082772</v>
      </c>
      <c r="N325" s="144">
        <f>M325*(1+PARAMETRES!O$14)</f>
        <v>0.22054297522670382</v>
      </c>
      <c r="O325" s="144">
        <f>N325*(1+PARAMETRES!P$14)</f>
        <v>0.23515708431959659</v>
      </c>
      <c r="P325" s="144">
        <f>O325*(1+PARAMETRES!Q$14)</f>
        <v>0.24072071113398003</v>
      </c>
      <c r="Q325" s="144">
        <f>P325*(1+PARAMETRES!R$14)</f>
        <v>0.24357129637015276</v>
      </c>
      <c r="R325" s="144">
        <f>Q325*(1+PARAMETRES!S$14)</f>
        <v>0.24691131524241902</v>
      </c>
      <c r="S325" s="144">
        <f>R325*(1+PARAMETRES!T$14)</f>
        <v>0.25062816775795965</v>
      </c>
      <c r="T325" s="144">
        <f>S325*(1+PARAMETRES!U$14)</f>
        <v>0.25443476685940147</v>
      </c>
      <c r="U325" s="144">
        <f>T325*(1+PARAMETRES!V$14)</f>
        <v>0.25858465815282128</v>
      </c>
      <c r="V325" s="144">
        <f>U325*(1+PARAMETRES!W$14)</f>
        <v>0.2598373447093506</v>
      </c>
      <c r="W325" s="144">
        <f>V325*(1+PARAMETRES!X$14)</f>
        <v>0.26109728454207676</v>
      </c>
      <c r="X325" s="144">
        <f>W325*(1+PARAMETRES!Y$14)</f>
        <v>0.26249343503003614</v>
      </c>
      <c r="Y325" s="144">
        <f>X325*(1+PARAMETRES!Z$14)</f>
        <v>0.26400116769887266</v>
      </c>
      <c r="Z325" s="144">
        <f>Y325*(1+PARAMETRES!AA$14)</f>
        <v>0.26546420821910971</v>
      </c>
      <c r="AA325" s="144">
        <f>Z325*(1+PARAMETRES!AB$14)</f>
        <v>0.26804883722593953</v>
      </c>
      <c r="AB325" s="144">
        <f>AA325*(1+PARAMETRES!AC$14)</f>
        <v>0.27076658694406475</v>
      </c>
      <c r="AC325" s="144">
        <f>AB325*(1+PARAMETRES!AD$14)</f>
        <v>0.2736491047313489</v>
      </c>
      <c r="AD325" s="144">
        <f>AC325*(1+PARAMETRES!AE$14)</f>
        <v>0.2764562253250194</v>
      </c>
      <c r="AE325" s="144">
        <f>AD325*(1+PARAMETRES!AF$14)</f>
        <v>0.27918610885526446</v>
      </c>
      <c r="AF325" s="144">
        <f>AE325*(1+PARAMETRES!AG$14)</f>
        <v>0.28197582743437638</v>
      </c>
      <c r="AG325" s="144">
        <f>AF325*(1+PARAMETRES!AH$14)</f>
        <v>0.28471393339240014</v>
      </c>
      <c r="AH325" s="144">
        <f>AG325*(1+PARAMETRES!AI$14)</f>
        <v>0.28725526104265459</v>
      </c>
      <c r="AI325" s="144">
        <f>AH325*(1+PARAMETRES!AJ$14)</f>
        <v>0.28970702342281979</v>
      </c>
      <c r="AJ325" s="144">
        <f>AI325*(1+PARAMETRES!AK$14)</f>
        <v>0.29212265732598369</v>
      </c>
      <c r="AK325" s="144">
        <f>AJ325*(1+PARAMETRES!AL$14)</f>
        <v>0.29455723917780685</v>
      </c>
      <c r="AL325" s="144">
        <f>AK325*(1+PARAMETRES!AM$14)</f>
        <v>0.29706759799651083</v>
      </c>
      <c r="AM325" s="144">
        <f>AL325*(1+PARAMETRES!AN$14)</f>
        <v>0.29956410294558811</v>
      </c>
      <c r="AN325" s="144">
        <f>AM325*(1+PARAMETRES!AO$14)</f>
        <v>0.30186484019510418</v>
      </c>
      <c r="AO325" s="144">
        <f>AN325*(1+PARAMETRES!AP$14)</f>
        <v>0.30423561284859452</v>
      </c>
      <c r="AP325" s="144">
        <f>AO325*(1+PARAMETRES!AQ$14)</f>
        <v>0.30670812618150611</v>
      </c>
      <c r="AQ325" s="144">
        <f>AP325*(1+PARAMETRES!AR$14)</f>
        <v>0.30934587567559102</v>
      </c>
      <c r="AR325" s="144">
        <f>AQ325*(1+PARAMETRES!AS$14)</f>
        <v>0.31190574904239349</v>
      </c>
      <c r="AS325" s="144">
        <f>AR325*(1+PARAMETRES!AT$14)</f>
        <v>0.31454196695211051</v>
      </c>
      <c r="AT325" s="144">
        <f>AS325*(1+PARAMETRES!AU$14)</f>
        <v>0.31735100843366815</v>
      </c>
      <c r="AU325" s="144">
        <f>AT325*(1+PARAMETRES!AV$14)</f>
        <v>0.32027335761919501</v>
      </c>
      <c r="AV325" s="144">
        <f>AU325*(1+PARAMETRES!AW$14)</f>
        <v>0.32337828384929257</v>
      </c>
      <c r="AW325" s="144">
        <f>AV325*(1+PARAMETRES!AX$14)</f>
        <v>0.3266362265699817</v>
      </c>
      <c r="AX325" s="144">
        <f>AW325*(1+PARAMETRES!AY$14)</f>
        <v>0.32981949478510192</v>
      </c>
      <c r="AY325" s="144">
        <f>AX325*(1+PARAMETRES!AZ$14)</f>
        <v>0.3331528546871535</v>
      </c>
      <c r="AZ325" s="144">
        <f>AY325*(1+PARAMETRES!BA$14)</f>
        <v>0.33656923980970643</v>
      </c>
      <c r="BA325" s="144">
        <f>AZ325*(1+PARAMETRES!BB$14)</f>
        <v>0.34009929370378944</v>
      </c>
      <c r="BB325" s="144">
        <f>BA325*(1+PARAMETRES!BC$14)</f>
        <v>0.34363868258406433</v>
      </c>
      <c r="BC325" s="144">
        <f>BB325*(1+PARAMETRES!BD$14)</f>
        <v>0.34714734532287095</v>
      </c>
      <c r="BD325" s="144">
        <f>BC325*(1+PARAMETRES!BE$14)</f>
        <v>0.35072294739241489</v>
      </c>
      <c r="BE325" s="144">
        <f>BD325*(1+PARAMETRES!BF$14)</f>
        <v>0.35436228844561429</v>
      </c>
      <c r="BF325" s="144">
        <f>BE325*(1+PARAMETRES!BG$14)</f>
        <v>0.35795594677212905</v>
      </c>
      <c r="BG325" s="144">
        <f>BF325*(1+PARAMETRES!BH$14)</f>
        <v>0.36142672285428623</v>
      </c>
      <c r="BH325" s="144">
        <f>BG325*(1+PARAMETRES!BI$14)</f>
        <v>0.36473111903097194</v>
      </c>
      <c r="BI325" s="144">
        <f>BH325*(1+PARAMETRES!BJ$14)</f>
        <v>0.3680809256392647</v>
      </c>
      <c r="BJ325" s="144">
        <f>BI325*(1+PARAMETRES!BK$14)</f>
        <v>0.37140241186376927</v>
      </c>
      <c r="BK325" s="144">
        <f>BJ325*(1+PARAMETRES!BL$14)</f>
        <v>0.3746945604324094</v>
      </c>
      <c r="BL325" s="145">
        <f>BK325*(1+PARAMETRES!BM$14)</f>
        <v>0.37784533289923017</v>
      </c>
      <c r="BM325" s="118"/>
      <c r="BN325" s="118"/>
      <c r="BO325" s="118"/>
      <c r="BP325" s="118"/>
      <c r="BQ325" s="118"/>
    </row>
    <row r="326" spans="3:69" x14ac:dyDescent="0.25">
      <c r="C326" s="129" t="s">
        <v>152</v>
      </c>
      <c r="D326" s="76">
        <f>0.2*Transf2010</f>
        <v>0.20937473318361799</v>
      </c>
      <c r="E326" s="144">
        <f>D326*(1+PARAMETRES!F$14)</f>
        <v>0.21290968165984636</v>
      </c>
      <c r="F326" s="144">
        <f>E326*(1+PARAMETRES!G$14)</f>
        <v>0.21256867803899518</v>
      </c>
      <c r="G326" s="144">
        <f>F326*(1+PARAMETRES!H$14)</f>
        <v>0.21273884270949342</v>
      </c>
      <c r="H326" s="144">
        <f>G326*(1+PARAMETRES!I$14)</f>
        <v>0.21364612254347529</v>
      </c>
      <c r="I326" s="144">
        <f>H326*(1+PARAMETRES!J$14)</f>
        <v>0.21507546762702792</v>
      </c>
      <c r="J326" s="144">
        <f>I326*(1+PARAMETRES!K$14)</f>
        <v>0.2168433348614191</v>
      </c>
      <c r="K326" s="144">
        <f>J326*(1+PARAMETRES!L$14)</f>
        <v>0.22124128959646128</v>
      </c>
      <c r="L326" s="144">
        <f>K326*(1+PARAMETRES!M$14)</f>
        <v>0.22463537262162137</v>
      </c>
      <c r="M326" s="144">
        <f>L326*(1+PARAMETRES!N$14)</f>
        <v>0.22825763199126453</v>
      </c>
      <c r="N326" s="144">
        <f>M326*(1+PARAMETRES!O$14)</f>
        <v>0.21004092878733702</v>
      </c>
      <c r="O326" s="144">
        <f>N326*(1+PARAMETRES!P$14)</f>
        <v>0.22395912792342537</v>
      </c>
      <c r="P326" s="144">
        <f>O326*(1+PARAMETRES!Q$14)</f>
        <v>0.2292578201276001</v>
      </c>
      <c r="Q326" s="144">
        <f>P326*(1+PARAMETRES!R$14)</f>
        <v>0.23197266320966939</v>
      </c>
      <c r="R326" s="144">
        <f>Q326*(1+PARAMETRES!S$14)</f>
        <v>0.23515363356420868</v>
      </c>
      <c r="S326" s="144">
        <f>R326*(1+PARAMETRES!T$14)</f>
        <v>0.23869349310281882</v>
      </c>
      <c r="T326" s="144">
        <f>S326*(1+PARAMETRES!U$14)</f>
        <v>0.24231882558038245</v>
      </c>
      <c r="U326" s="144">
        <f>T326*(1+PARAMETRES!V$14)</f>
        <v>0.24627110300268704</v>
      </c>
      <c r="V326" s="144">
        <f>U326*(1+PARAMETRES!W$14)</f>
        <v>0.24746413781842924</v>
      </c>
      <c r="W326" s="144">
        <f>V326*(1+PARAMETRES!X$14)</f>
        <v>0.24866408051626368</v>
      </c>
      <c r="X326" s="144">
        <f>W326*(1+PARAMETRES!Y$14)</f>
        <v>0.24999374764765359</v>
      </c>
      <c r="Y326" s="144">
        <f>X326*(1+PARAMETRES!Z$14)</f>
        <v>0.25142968352273604</v>
      </c>
      <c r="Z326" s="144">
        <f>Y326*(1+PARAMETRES!AA$14)</f>
        <v>0.25282305544677131</v>
      </c>
      <c r="AA326" s="144">
        <f>Z326*(1+PARAMETRES!AB$14)</f>
        <v>0.25528460688184729</v>
      </c>
      <c r="AB326" s="144">
        <f>AA326*(1+PARAMETRES!AC$14)</f>
        <v>0.25787293994672844</v>
      </c>
      <c r="AC326" s="144">
        <f>AB326*(1+PARAMETRES!AD$14)</f>
        <v>0.26061819498223721</v>
      </c>
      <c r="AD326" s="144">
        <f>AC326*(1+PARAMETRES!AE$14)</f>
        <v>0.2632916431666853</v>
      </c>
      <c r="AE326" s="144">
        <f>AD326*(1+PARAMETRES!AF$14)</f>
        <v>0.26589153224310919</v>
      </c>
      <c r="AF326" s="144">
        <f>AE326*(1+PARAMETRES!AG$14)</f>
        <v>0.26854840708035865</v>
      </c>
      <c r="AG326" s="144">
        <f>AF326*(1+PARAMETRES!AH$14)</f>
        <v>0.27115612704038128</v>
      </c>
      <c r="AH326" s="144">
        <f>AG326*(1+PARAMETRES!AI$14)</f>
        <v>0.27357643908824264</v>
      </c>
      <c r="AI326" s="144">
        <f>AH326*(1+PARAMETRES!AJ$14)</f>
        <v>0.2759114508788762</v>
      </c>
      <c r="AJ326" s="144">
        <f>AI326*(1+PARAMETRES!AK$14)</f>
        <v>0.27821205459617515</v>
      </c>
      <c r="AK326" s="144">
        <f>AJ326*(1+PARAMETRES!AL$14)</f>
        <v>0.28053070397886387</v>
      </c>
      <c r="AL326" s="144">
        <f>AK326*(1+PARAMETRES!AM$14)</f>
        <v>0.2829215219014391</v>
      </c>
      <c r="AM326" s="144">
        <f>AL326*(1+PARAMETRES!AN$14)</f>
        <v>0.28529914566246506</v>
      </c>
      <c r="AN326" s="144">
        <f>AM326*(1+PARAMETRES!AO$14)</f>
        <v>0.28749032399533747</v>
      </c>
      <c r="AO326" s="144">
        <f>AN326*(1+PARAMETRES!AP$14)</f>
        <v>0.28974820271294732</v>
      </c>
      <c r="AP326" s="144">
        <f>AO326*(1+PARAMETRES!AQ$14)</f>
        <v>0.29210297731572027</v>
      </c>
      <c r="AQ326" s="144">
        <f>AP326*(1+PARAMETRES!AR$14)</f>
        <v>0.29461511969103921</v>
      </c>
      <c r="AR326" s="144">
        <f>AQ326*(1+PARAMETRES!AS$14)</f>
        <v>0.29705309432608917</v>
      </c>
      <c r="AS326" s="144">
        <f>AR326*(1+PARAMETRES!AT$14)</f>
        <v>0.29956377804962919</v>
      </c>
      <c r="AT326" s="144">
        <f>AS326*(1+PARAMETRES!AU$14)</f>
        <v>0.30223905565111264</v>
      </c>
      <c r="AU326" s="144">
        <f>AT326*(1+PARAMETRES!AV$14)</f>
        <v>0.30502224535161443</v>
      </c>
      <c r="AV326" s="144">
        <f>AU326*(1+PARAMETRES!AW$14)</f>
        <v>0.30797931795170735</v>
      </c>
      <c r="AW326" s="144">
        <f>AV326*(1+PARAMETRES!AX$14)</f>
        <v>0.31108212054283985</v>
      </c>
      <c r="AX326" s="144">
        <f>AW326*(1+PARAMETRES!AY$14)</f>
        <v>0.31411380455724003</v>
      </c>
      <c r="AY326" s="144">
        <f>AX326*(1+PARAMETRES!AZ$14)</f>
        <v>0.3172884330353844</v>
      </c>
      <c r="AZ326" s="144">
        <f>AY326*(1+PARAMETRES!BA$14)</f>
        <v>0.32054213315210145</v>
      </c>
      <c r="BA326" s="144">
        <f>AZ326*(1+PARAMETRES!BB$14)</f>
        <v>0.32390408924170427</v>
      </c>
      <c r="BB326" s="144">
        <f>BA326*(1+PARAMETRES!BC$14)</f>
        <v>0.32727493579434702</v>
      </c>
      <c r="BC326" s="144">
        <f>BB326*(1+PARAMETRES!BD$14)</f>
        <v>0.33061651935511521</v>
      </c>
      <c r="BD326" s="144">
        <f>BC326*(1+PARAMETRES!BE$14)</f>
        <v>0.33402185465944279</v>
      </c>
      <c r="BE326" s="144">
        <f>BD326*(1+PARAMETRES!BF$14)</f>
        <v>0.33748789375772792</v>
      </c>
      <c r="BF326" s="144">
        <f>BE326*(1+PARAMETRES!BG$14)</f>
        <v>0.3409104254972658</v>
      </c>
      <c r="BG326" s="144">
        <f>BF326*(1+PARAMETRES!BH$14)</f>
        <v>0.34421592652789168</v>
      </c>
      <c r="BH326" s="144">
        <f>BG326*(1+PARAMETRES!BI$14)</f>
        <v>0.3473629705056876</v>
      </c>
      <c r="BI326" s="144">
        <f>BH326*(1+PARAMETRES!BJ$14)</f>
        <v>0.35055326251358548</v>
      </c>
      <c r="BJ326" s="144">
        <f>BI326*(1+PARAMETRES!BK$14)</f>
        <v>0.35371658272739936</v>
      </c>
      <c r="BK326" s="144">
        <f>BJ326*(1+PARAMETRES!BL$14)</f>
        <v>0.35685196231658045</v>
      </c>
      <c r="BL326" s="145">
        <f>BK326*(1+PARAMETRES!BM$14)</f>
        <v>0.35985269799926689</v>
      </c>
      <c r="BM326" s="118"/>
      <c r="BN326" s="118"/>
      <c r="BO326" s="118"/>
      <c r="BP326" s="118"/>
      <c r="BQ326" s="118"/>
    </row>
    <row r="327" spans="3:69" x14ac:dyDescent="0.25">
      <c r="C327" s="129" t="s">
        <v>153</v>
      </c>
      <c r="D327" s="76">
        <f>0.2*Transf2010</f>
        <v>0.20937473318361799</v>
      </c>
      <c r="E327" s="144">
        <f>D327*(1+PARAMETRES!F$14)</f>
        <v>0.21290968165984636</v>
      </c>
      <c r="F327" s="144">
        <f>E327*(1+PARAMETRES!G$14)</f>
        <v>0.21256867803899518</v>
      </c>
      <c r="G327" s="144">
        <f>F327*(1+PARAMETRES!H$14)</f>
        <v>0.21273884270949342</v>
      </c>
      <c r="H327" s="144">
        <f>G327*(1+PARAMETRES!I$14)</f>
        <v>0.21364612254347529</v>
      </c>
      <c r="I327" s="144">
        <f>H327*(1+PARAMETRES!J$14)</f>
        <v>0.21507546762702792</v>
      </c>
      <c r="J327" s="144">
        <f>I327*(1+PARAMETRES!K$14)</f>
        <v>0.2168433348614191</v>
      </c>
      <c r="K327" s="144">
        <f>J327*(1+PARAMETRES!L$14)</f>
        <v>0.22124128959646128</v>
      </c>
      <c r="L327" s="144">
        <f>K327*(1+PARAMETRES!M$14)</f>
        <v>0.22463537262162137</v>
      </c>
      <c r="M327" s="144">
        <f>L327*(1+PARAMETRES!N$14)</f>
        <v>0.22825763199126453</v>
      </c>
      <c r="N327" s="144">
        <f>M327*(1+PARAMETRES!O$14)</f>
        <v>0.21004092878733702</v>
      </c>
      <c r="O327" s="144">
        <f>N327*(1+PARAMETRES!P$14)</f>
        <v>0.22395912792342537</v>
      </c>
      <c r="P327" s="144">
        <f>O327*(1+PARAMETRES!Q$14)</f>
        <v>0.2292578201276001</v>
      </c>
      <c r="Q327" s="144">
        <f>P327*(1+PARAMETRES!R$14)</f>
        <v>0.23197266320966939</v>
      </c>
      <c r="R327" s="144">
        <f>Q327*(1+PARAMETRES!S$14)</f>
        <v>0.23515363356420868</v>
      </c>
      <c r="S327" s="144">
        <f>R327*(1+PARAMETRES!T$14)</f>
        <v>0.23869349310281882</v>
      </c>
      <c r="T327" s="144">
        <f>S327*(1+PARAMETRES!U$14)</f>
        <v>0.24231882558038245</v>
      </c>
      <c r="U327" s="144">
        <f>T327*(1+PARAMETRES!V$14)</f>
        <v>0.24627110300268704</v>
      </c>
      <c r="V327" s="144">
        <f>U327*(1+PARAMETRES!W$14)</f>
        <v>0.24746413781842924</v>
      </c>
      <c r="W327" s="144">
        <f>V327*(1+PARAMETRES!X$14)</f>
        <v>0.24866408051626368</v>
      </c>
      <c r="X327" s="144">
        <f>W327*(1+PARAMETRES!Y$14)</f>
        <v>0.24999374764765359</v>
      </c>
      <c r="Y327" s="144">
        <f>X327*(1+PARAMETRES!Z$14)</f>
        <v>0.25142968352273604</v>
      </c>
      <c r="Z327" s="144">
        <f>Y327*(1+PARAMETRES!AA$14)</f>
        <v>0.25282305544677131</v>
      </c>
      <c r="AA327" s="144">
        <f>Z327*(1+PARAMETRES!AB$14)</f>
        <v>0.25528460688184729</v>
      </c>
      <c r="AB327" s="144">
        <f>AA327*(1+PARAMETRES!AC$14)</f>
        <v>0.25787293994672844</v>
      </c>
      <c r="AC327" s="144">
        <f>AB327*(1+PARAMETRES!AD$14)</f>
        <v>0.26061819498223721</v>
      </c>
      <c r="AD327" s="144">
        <f>AC327*(1+PARAMETRES!AE$14)</f>
        <v>0.2632916431666853</v>
      </c>
      <c r="AE327" s="144">
        <f>AD327*(1+PARAMETRES!AF$14)</f>
        <v>0.26589153224310919</v>
      </c>
      <c r="AF327" s="144">
        <f>AE327*(1+PARAMETRES!AG$14)</f>
        <v>0.26854840708035865</v>
      </c>
      <c r="AG327" s="144">
        <f>AF327*(1+PARAMETRES!AH$14)</f>
        <v>0.27115612704038128</v>
      </c>
      <c r="AH327" s="144">
        <f>AG327*(1+PARAMETRES!AI$14)</f>
        <v>0.27357643908824264</v>
      </c>
      <c r="AI327" s="144">
        <f>AH327*(1+PARAMETRES!AJ$14)</f>
        <v>0.2759114508788762</v>
      </c>
      <c r="AJ327" s="144">
        <f>AI327*(1+PARAMETRES!AK$14)</f>
        <v>0.27821205459617515</v>
      </c>
      <c r="AK327" s="144">
        <f>AJ327*(1+PARAMETRES!AL$14)</f>
        <v>0.28053070397886387</v>
      </c>
      <c r="AL327" s="144">
        <f>AK327*(1+PARAMETRES!AM$14)</f>
        <v>0.2829215219014391</v>
      </c>
      <c r="AM327" s="144">
        <f>AL327*(1+PARAMETRES!AN$14)</f>
        <v>0.28529914566246506</v>
      </c>
      <c r="AN327" s="144">
        <f>AM327*(1+PARAMETRES!AO$14)</f>
        <v>0.28749032399533747</v>
      </c>
      <c r="AO327" s="144">
        <f>AN327*(1+PARAMETRES!AP$14)</f>
        <v>0.28974820271294732</v>
      </c>
      <c r="AP327" s="144">
        <f>AO327*(1+PARAMETRES!AQ$14)</f>
        <v>0.29210297731572027</v>
      </c>
      <c r="AQ327" s="144">
        <f>AP327*(1+PARAMETRES!AR$14)</f>
        <v>0.29461511969103921</v>
      </c>
      <c r="AR327" s="144">
        <f>AQ327*(1+PARAMETRES!AS$14)</f>
        <v>0.29705309432608917</v>
      </c>
      <c r="AS327" s="144">
        <f>AR327*(1+PARAMETRES!AT$14)</f>
        <v>0.29956377804962919</v>
      </c>
      <c r="AT327" s="144">
        <f>AS327*(1+PARAMETRES!AU$14)</f>
        <v>0.30223905565111264</v>
      </c>
      <c r="AU327" s="144">
        <f>AT327*(1+PARAMETRES!AV$14)</f>
        <v>0.30502224535161443</v>
      </c>
      <c r="AV327" s="144">
        <f>AU327*(1+PARAMETRES!AW$14)</f>
        <v>0.30797931795170735</v>
      </c>
      <c r="AW327" s="144">
        <f>AV327*(1+PARAMETRES!AX$14)</f>
        <v>0.31108212054283985</v>
      </c>
      <c r="AX327" s="144">
        <f>AW327*(1+PARAMETRES!AY$14)</f>
        <v>0.31411380455724003</v>
      </c>
      <c r="AY327" s="144">
        <f>AX327*(1+PARAMETRES!AZ$14)</f>
        <v>0.3172884330353844</v>
      </c>
      <c r="AZ327" s="144">
        <f>AY327*(1+PARAMETRES!BA$14)</f>
        <v>0.32054213315210145</v>
      </c>
      <c r="BA327" s="144">
        <f>AZ327*(1+PARAMETRES!BB$14)</f>
        <v>0.32390408924170427</v>
      </c>
      <c r="BB327" s="144">
        <f>BA327*(1+PARAMETRES!BC$14)</f>
        <v>0.32727493579434702</v>
      </c>
      <c r="BC327" s="144">
        <f>BB327*(1+PARAMETRES!BD$14)</f>
        <v>0.33061651935511521</v>
      </c>
      <c r="BD327" s="144">
        <f>BC327*(1+PARAMETRES!BE$14)</f>
        <v>0.33402185465944279</v>
      </c>
      <c r="BE327" s="144">
        <f>BD327*(1+PARAMETRES!BF$14)</f>
        <v>0.33748789375772792</v>
      </c>
      <c r="BF327" s="144">
        <f>BE327*(1+PARAMETRES!BG$14)</f>
        <v>0.3409104254972658</v>
      </c>
      <c r="BG327" s="144">
        <f>BF327*(1+PARAMETRES!BH$14)</f>
        <v>0.34421592652789168</v>
      </c>
      <c r="BH327" s="144">
        <f>BG327*(1+PARAMETRES!BI$14)</f>
        <v>0.3473629705056876</v>
      </c>
      <c r="BI327" s="144">
        <f>BH327*(1+PARAMETRES!BJ$14)</f>
        <v>0.35055326251358548</v>
      </c>
      <c r="BJ327" s="144">
        <f>BI327*(1+PARAMETRES!BK$14)</f>
        <v>0.35371658272739936</v>
      </c>
      <c r="BK327" s="144">
        <f>BJ327*(1+PARAMETRES!BL$14)</f>
        <v>0.35685196231658045</v>
      </c>
      <c r="BL327" s="145">
        <f>BK327*(1+PARAMETRES!BM$14)</f>
        <v>0.35985269799926689</v>
      </c>
      <c r="BM327" s="118"/>
      <c r="BN327" s="118"/>
      <c r="BO327" s="118"/>
      <c r="BP327" s="118"/>
      <c r="BQ327" s="118"/>
    </row>
    <row r="328" spans="3:69" x14ac:dyDescent="0.25">
      <c r="C328" s="129" t="s">
        <v>154</v>
      </c>
      <c r="D328" s="76">
        <f>0.22*Transf2010</f>
        <v>0.23031220650197978</v>
      </c>
      <c r="E328" s="144">
        <f>D328*(1+PARAMETRES!F$14)</f>
        <v>0.234200649825831</v>
      </c>
      <c r="F328" s="144">
        <f>E328*(1+PARAMETRES!G$14)</f>
        <v>0.23382554584289472</v>
      </c>
      <c r="G328" s="144">
        <f>F328*(1+PARAMETRES!H$14)</f>
        <v>0.23401272698044279</v>
      </c>
      <c r="H328" s="144">
        <f>G328*(1+PARAMETRES!I$14)</f>
        <v>0.23501073479782283</v>
      </c>
      <c r="I328" s="144">
        <f>H328*(1+PARAMETRES!J$14)</f>
        <v>0.23658301438973073</v>
      </c>
      <c r="J328" s="144">
        <f>I328*(1+PARAMETRES!K$14)</f>
        <v>0.23852766834756103</v>
      </c>
      <c r="K328" s="144">
        <f>J328*(1+PARAMETRES!L$14)</f>
        <v>0.24336541855610741</v>
      </c>
      <c r="L328" s="144">
        <f>K328*(1+PARAMETRES!M$14)</f>
        <v>0.2470989098837835</v>
      </c>
      <c r="M328" s="144">
        <f>L328*(1+PARAMETRES!N$14)</f>
        <v>0.25108339519039097</v>
      </c>
      <c r="N328" s="144">
        <f>M328*(1+PARAMETRES!O$14)</f>
        <v>0.23104502166607069</v>
      </c>
      <c r="O328" s="144">
        <f>N328*(1+PARAMETRES!P$14)</f>
        <v>0.24635504071576786</v>
      </c>
      <c r="P328" s="144">
        <f>O328*(1+PARAMETRES!Q$14)</f>
        <v>0.25218360214036006</v>
      </c>
      <c r="Q328" s="144">
        <f>P328*(1+PARAMETRES!R$14)</f>
        <v>0.25516992953063627</v>
      </c>
      <c r="R328" s="144">
        <f>Q328*(1+PARAMETRES!S$14)</f>
        <v>0.2586689969206295</v>
      </c>
      <c r="S328" s="144">
        <f>R328*(1+PARAMETRES!T$14)</f>
        <v>0.26256284241310063</v>
      </c>
      <c r="T328" s="144">
        <f>S328*(1+PARAMETRES!U$14)</f>
        <v>0.26655070813842063</v>
      </c>
      <c r="U328" s="144">
        <f>T328*(1+PARAMETRES!V$14)</f>
        <v>0.27089821330295566</v>
      </c>
      <c r="V328" s="144">
        <f>U328*(1+PARAMETRES!W$14)</f>
        <v>0.27221055160027208</v>
      </c>
      <c r="W328" s="144">
        <f>V328*(1+PARAMETRES!X$14)</f>
        <v>0.27353048856788997</v>
      </c>
      <c r="X328" s="144">
        <f>W328*(1+PARAMETRES!Y$14)</f>
        <v>0.27499312241241886</v>
      </c>
      <c r="Y328" s="144">
        <f>X328*(1+PARAMETRES!Z$14)</f>
        <v>0.27657265187500951</v>
      </c>
      <c r="Z328" s="144">
        <f>Y328*(1+PARAMETRES!AA$14)</f>
        <v>0.27810536099144834</v>
      </c>
      <c r="AA328" s="144">
        <f>Z328*(1+PARAMETRES!AB$14)</f>
        <v>0.28081306757003194</v>
      </c>
      <c r="AB328" s="144">
        <f>AA328*(1+PARAMETRES!AC$14)</f>
        <v>0.28366023394140122</v>
      </c>
      <c r="AC328" s="144">
        <f>AB328*(1+PARAMETRES!AD$14)</f>
        <v>0.28668001448046082</v>
      </c>
      <c r="AD328" s="144">
        <f>AC328*(1+PARAMETRES!AE$14)</f>
        <v>0.28962080748335367</v>
      </c>
      <c r="AE328" s="144">
        <f>AD328*(1+PARAMETRES!AF$14)</f>
        <v>0.29248068546741995</v>
      </c>
      <c r="AF328" s="144">
        <f>AE328*(1+PARAMETRES!AG$14)</f>
        <v>0.29540324778839433</v>
      </c>
      <c r="AG328" s="144">
        <f>AF328*(1+PARAMETRES!AH$14)</f>
        <v>0.29827173974441923</v>
      </c>
      <c r="AH328" s="144">
        <f>AG328*(1+PARAMETRES!AI$14)</f>
        <v>0.30093408299706675</v>
      </c>
      <c r="AI328" s="144">
        <f>AH328*(1+PARAMETRES!AJ$14)</f>
        <v>0.30350259596676366</v>
      </c>
      <c r="AJ328" s="144">
        <f>AI328*(1+PARAMETRES!AK$14)</f>
        <v>0.30603326005579251</v>
      </c>
      <c r="AK328" s="144">
        <f>AJ328*(1+PARAMETRES!AL$14)</f>
        <v>0.30858377437675011</v>
      </c>
      <c r="AL328" s="144">
        <f>AK328*(1+PARAMETRES!AM$14)</f>
        <v>0.3112136740915829</v>
      </c>
      <c r="AM328" s="144">
        <f>AL328*(1+PARAMETRES!AN$14)</f>
        <v>0.31382906022871149</v>
      </c>
      <c r="AN328" s="144">
        <f>AM328*(1+PARAMETRES!AO$14)</f>
        <v>0.31623935639487116</v>
      </c>
      <c r="AO328" s="144">
        <f>AN328*(1+PARAMETRES!AP$14)</f>
        <v>0.31872302298424199</v>
      </c>
      <c r="AP328" s="144">
        <f>AO328*(1+PARAMETRES!AQ$14)</f>
        <v>0.32131327504729218</v>
      </c>
      <c r="AQ328" s="144">
        <f>AP328*(1+PARAMETRES!AR$14)</f>
        <v>0.324076631660143</v>
      </c>
      <c r="AR328" s="144">
        <f>AQ328*(1+PARAMETRES!AS$14)</f>
        <v>0.32675840375869797</v>
      </c>
      <c r="AS328" s="144">
        <f>AR328*(1+PARAMETRES!AT$14)</f>
        <v>0.32952015585459199</v>
      </c>
      <c r="AT328" s="144">
        <f>AS328*(1+PARAMETRES!AU$14)</f>
        <v>0.33246296121622376</v>
      </c>
      <c r="AU328" s="144">
        <f>AT328*(1+PARAMETRES!AV$14)</f>
        <v>0.3355244698867757</v>
      </c>
      <c r="AV328" s="144">
        <f>AU328*(1+PARAMETRES!AW$14)</f>
        <v>0.3387772497468779</v>
      </c>
      <c r="AW328" s="144">
        <f>AV328*(1+PARAMETRES!AX$14)</f>
        <v>0.34219033259712361</v>
      </c>
      <c r="AX328" s="144">
        <f>AW328*(1+PARAMETRES!AY$14)</f>
        <v>0.34552518501296381</v>
      </c>
      <c r="AY328" s="144">
        <f>AX328*(1+PARAMETRES!AZ$14)</f>
        <v>0.3490172763389226</v>
      </c>
      <c r="AZ328" s="144">
        <f>AY328*(1+PARAMETRES!BA$14)</f>
        <v>0.35259634646731136</v>
      </c>
      <c r="BA328" s="144">
        <f>AZ328*(1+PARAMETRES!BB$14)</f>
        <v>0.3562944981658745</v>
      </c>
      <c r="BB328" s="144">
        <f>BA328*(1+PARAMETRES!BC$14)</f>
        <v>0.36000242937378152</v>
      </c>
      <c r="BC328" s="144">
        <f>BB328*(1+PARAMETRES!BD$14)</f>
        <v>0.36367817129062652</v>
      </c>
      <c r="BD328" s="144">
        <f>BC328*(1+PARAMETRES!BE$14)</f>
        <v>0.36742404012538682</v>
      </c>
      <c r="BE328" s="144">
        <f>BD328*(1+PARAMETRES!BF$14)</f>
        <v>0.37123668313350044</v>
      </c>
      <c r="BF328" s="144">
        <f>BE328*(1+PARAMETRES!BG$14)</f>
        <v>0.37500146804699214</v>
      </c>
      <c r="BG328" s="144">
        <f>BF328*(1+PARAMETRES!BH$14)</f>
        <v>0.37863751918068062</v>
      </c>
      <c r="BH328" s="144">
        <f>BG328*(1+PARAMETRES!BI$14)</f>
        <v>0.38209926755625612</v>
      </c>
      <c r="BI328" s="144">
        <f>BH328*(1+PARAMETRES!BJ$14)</f>
        <v>0.3856085887649438</v>
      </c>
      <c r="BJ328" s="144">
        <f>BI328*(1+PARAMETRES!BK$14)</f>
        <v>0.38908824100013906</v>
      </c>
      <c r="BK328" s="144">
        <f>BJ328*(1+PARAMETRES!BL$14)</f>
        <v>0.39253715854823829</v>
      </c>
      <c r="BL328" s="145">
        <f>BK328*(1+PARAMETRES!BM$14)</f>
        <v>0.39583796779919339</v>
      </c>
      <c r="BM328" s="118"/>
      <c r="BN328" s="118"/>
      <c r="BO328" s="118"/>
      <c r="BP328" s="118"/>
      <c r="BQ328" s="118"/>
    </row>
    <row r="329" spans="3:69" ht="16.5" thickBot="1" x14ac:dyDescent="0.3">
      <c r="C329" s="133" t="s">
        <v>155</v>
      </c>
      <c r="D329" s="82">
        <f>0.21*Transf2010</f>
        <v>0.21984346984279887</v>
      </c>
      <c r="E329" s="144">
        <f>D329*(1+PARAMETRES!F$14)</f>
        <v>0.22355516574283865</v>
      </c>
      <c r="F329" s="144">
        <f>E329*(1+PARAMETRES!G$14)</f>
        <v>0.22319711194094494</v>
      </c>
      <c r="G329" s="144">
        <f>F329*(1+PARAMETRES!H$14)</f>
        <v>0.22337578484496809</v>
      </c>
      <c r="H329" s="144">
        <f>G329*(1+PARAMETRES!I$14)</f>
        <v>0.22432842867064903</v>
      </c>
      <c r="I329" s="144">
        <f>H329*(1+PARAMETRES!J$14)</f>
        <v>0.22582924100837928</v>
      </c>
      <c r="J329" s="144">
        <f>I329*(1+PARAMETRES!K$14)</f>
        <v>0.22768550160449003</v>
      </c>
      <c r="K329" s="144">
        <f>J329*(1+PARAMETRES!L$14)</f>
        <v>0.2323033540762843</v>
      </c>
      <c r="L329" s="144">
        <f>K329*(1+PARAMETRES!M$14)</f>
        <v>0.23586714125270239</v>
      </c>
      <c r="M329" s="144">
        <f>L329*(1+PARAMETRES!N$14)</f>
        <v>0.23967051359082772</v>
      </c>
      <c r="N329" s="144">
        <f>M329*(1+PARAMETRES!O$14)</f>
        <v>0.22054297522670382</v>
      </c>
      <c r="O329" s="144">
        <f>N329*(1+PARAMETRES!P$14)</f>
        <v>0.23515708431959659</v>
      </c>
      <c r="P329" s="144">
        <f>O329*(1+PARAMETRES!Q$14)</f>
        <v>0.24072071113398003</v>
      </c>
      <c r="Q329" s="144">
        <f>P329*(1+PARAMETRES!R$14)</f>
        <v>0.24357129637015276</v>
      </c>
      <c r="R329" s="144">
        <f>Q329*(1+PARAMETRES!S$14)</f>
        <v>0.24691131524241902</v>
      </c>
      <c r="S329" s="144">
        <f>R329*(1+PARAMETRES!T$14)</f>
        <v>0.25062816775795965</v>
      </c>
      <c r="T329" s="144">
        <f>S329*(1+PARAMETRES!U$14)</f>
        <v>0.25443476685940147</v>
      </c>
      <c r="U329" s="144">
        <f>T329*(1+PARAMETRES!V$14)</f>
        <v>0.25858465815282128</v>
      </c>
      <c r="V329" s="144">
        <f>U329*(1+PARAMETRES!W$14)</f>
        <v>0.2598373447093506</v>
      </c>
      <c r="W329" s="144">
        <f>V329*(1+PARAMETRES!X$14)</f>
        <v>0.26109728454207676</v>
      </c>
      <c r="X329" s="144">
        <f>W329*(1+PARAMETRES!Y$14)</f>
        <v>0.26249343503003614</v>
      </c>
      <c r="Y329" s="144">
        <f>X329*(1+PARAMETRES!Z$14)</f>
        <v>0.26400116769887266</v>
      </c>
      <c r="Z329" s="144">
        <f>Y329*(1+PARAMETRES!AA$14)</f>
        <v>0.26546420821910971</v>
      </c>
      <c r="AA329" s="144">
        <f>Z329*(1+PARAMETRES!AB$14)</f>
        <v>0.26804883722593953</v>
      </c>
      <c r="AB329" s="144">
        <f>AA329*(1+PARAMETRES!AC$14)</f>
        <v>0.27076658694406475</v>
      </c>
      <c r="AC329" s="144">
        <f>AB329*(1+PARAMETRES!AD$14)</f>
        <v>0.2736491047313489</v>
      </c>
      <c r="AD329" s="144">
        <f>AC329*(1+PARAMETRES!AE$14)</f>
        <v>0.2764562253250194</v>
      </c>
      <c r="AE329" s="144">
        <f>AD329*(1+PARAMETRES!AF$14)</f>
        <v>0.27918610885526446</v>
      </c>
      <c r="AF329" s="144">
        <f>AE329*(1+PARAMETRES!AG$14)</f>
        <v>0.28197582743437638</v>
      </c>
      <c r="AG329" s="144">
        <f>AF329*(1+PARAMETRES!AH$14)</f>
        <v>0.28471393339240014</v>
      </c>
      <c r="AH329" s="144">
        <f>AG329*(1+PARAMETRES!AI$14)</f>
        <v>0.28725526104265459</v>
      </c>
      <c r="AI329" s="144">
        <f>AH329*(1+PARAMETRES!AJ$14)</f>
        <v>0.28970702342281979</v>
      </c>
      <c r="AJ329" s="144">
        <f>AI329*(1+PARAMETRES!AK$14)</f>
        <v>0.29212265732598369</v>
      </c>
      <c r="AK329" s="144">
        <f>AJ329*(1+PARAMETRES!AL$14)</f>
        <v>0.29455723917780685</v>
      </c>
      <c r="AL329" s="144">
        <f>AK329*(1+PARAMETRES!AM$14)</f>
        <v>0.29706759799651083</v>
      </c>
      <c r="AM329" s="144">
        <f>AL329*(1+PARAMETRES!AN$14)</f>
        <v>0.29956410294558811</v>
      </c>
      <c r="AN329" s="144">
        <f>AM329*(1+PARAMETRES!AO$14)</f>
        <v>0.30186484019510418</v>
      </c>
      <c r="AO329" s="144">
        <f>AN329*(1+PARAMETRES!AP$14)</f>
        <v>0.30423561284859452</v>
      </c>
      <c r="AP329" s="144">
        <f>AO329*(1+PARAMETRES!AQ$14)</f>
        <v>0.30670812618150611</v>
      </c>
      <c r="AQ329" s="144">
        <f>AP329*(1+PARAMETRES!AR$14)</f>
        <v>0.30934587567559102</v>
      </c>
      <c r="AR329" s="144">
        <f>AQ329*(1+PARAMETRES!AS$14)</f>
        <v>0.31190574904239349</v>
      </c>
      <c r="AS329" s="144">
        <f>AR329*(1+PARAMETRES!AT$14)</f>
        <v>0.31454196695211051</v>
      </c>
      <c r="AT329" s="144">
        <f>AS329*(1+PARAMETRES!AU$14)</f>
        <v>0.31735100843366815</v>
      </c>
      <c r="AU329" s="144">
        <f>AT329*(1+PARAMETRES!AV$14)</f>
        <v>0.32027335761919501</v>
      </c>
      <c r="AV329" s="144">
        <f>AU329*(1+PARAMETRES!AW$14)</f>
        <v>0.32337828384929257</v>
      </c>
      <c r="AW329" s="144">
        <f>AV329*(1+PARAMETRES!AX$14)</f>
        <v>0.3266362265699817</v>
      </c>
      <c r="AX329" s="144">
        <f>AW329*(1+PARAMETRES!AY$14)</f>
        <v>0.32981949478510192</v>
      </c>
      <c r="AY329" s="144">
        <f>AX329*(1+PARAMETRES!AZ$14)</f>
        <v>0.3331528546871535</v>
      </c>
      <c r="AZ329" s="144">
        <f>AY329*(1+PARAMETRES!BA$14)</f>
        <v>0.33656923980970643</v>
      </c>
      <c r="BA329" s="144">
        <f>AZ329*(1+PARAMETRES!BB$14)</f>
        <v>0.34009929370378944</v>
      </c>
      <c r="BB329" s="144">
        <f>BA329*(1+PARAMETRES!BC$14)</f>
        <v>0.34363868258406433</v>
      </c>
      <c r="BC329" s="144">
        <f>BB329*(1+PARAMETRES!BD$14)</f>
        <v>0.34714734532287095</v>
      </c>
      <c r="BD329" s="144">
        <f>BC329*(1+PARAMETRES!BE$14)</f>
        <v>0.35072294739241489</v>
      </c>
      <c r="BE329" s="144">
        <f>BD329*(1+PARAMETRES!BF$14)</f>
        <v>0.35436228844561429</v>
      </c>
      <c r="BF329" s="144">
        <f>BE329*(1+PARAMETRES!BG$14)</f>
        <v>0.35795594677212905</v>
      </c>
      <c r="BG329" s="144">
        <f>BF329*(1+PARAMETRES!BH$14)</f>
        <v>0.36142672285428623</v>
      </c>
      <c r="BH329" s="144">
        <f>BG329*(1+PARAMETRES!BI$14)</f>
        <v>0.36473111903097194</v>
      </c>
      <c r="BI329" s="144">
        <f>BH329*(1+PARAMETRES!BJ$14)</f>
        <v>0.3680809256392647</v>
      </c>
      <c r="BJ329" s="144">
        <f>BI329*(1+PARAMETRES!BK$14)</f>
        <v>0.37140241186376927</v>
      </c>
      <c r="BK329" s="144">
        <f>BJ329*(1+PARAMETRES!BL$14)</f>
        <v>0.3746945604324094</v>
      </c>
      <c r="BL329" s="145">
        <f>BK329*(1+PARAMETRES!BM$14)</f>
        <v>0.37784533289923017</v>
      </c>
      <c r="BM329" s="118"/>
      <c r="BN329" s="118"/>
      <c r="BO329" s="118"/>
      <c r="BP329" s="118"/>
      <c r="BQ329" s="118"/>
    </row>
    <row r="330" spans="3:69" s="41" customFormat="1" ht="24.95" customHeight="1" thickBot="1" x14ac:dyDescent="0.3">
      <c r="C330" s="569" t="s">
        <v>53</v>
      </c>
      <c r="D330" s="570"/>
      <c r="E330" s="570"/>
      <c r="F330" s="570"/>
      <c r="G330" s="570"/>
      <c r="H330" s="571"/>
      <c r="I330" s="78"/>
      <c r="J330" s="79"/>
      <c r="K330" s="75"/>
      <c r="L330" s="75"/>
      <c r="M330" s="75"/>
      <c r="N330" s="75"/>
      <c r="O330" s="75"/>
      <c r="P330" s="75"/>
      <c r="Q330" s="75"/>
      <c r="R330" s="75"/>
      <c r="S330" s="75"/>
      <c r="T330" s="75"/>
      <c r="U330" s="75"/>
      <c r="V330" s="75"/>
      <c r="W330" s="75"/>
      <c r="X330" s="75"/>
      <c r="Y330" s="75"/>
      <c r="Z330" s="75"/>
      <c r="AA330" s="75"/>
      <c r="AB330" s="75"/>
      <c r="AC330" s="75"/>
      <c r="AD330" s="75"/>
      <c r="AE330" s="75"/>
      <c r="AF330" s="75"/>
      <c r="AG330" s="75"/>
      <c r="AH330" s="75"/>
      <c r="AI330" s="75"/>
      <c r="AJ330" s="75"/>
      <c r="AK330" s="75"/>
      <c r="AL330" s="75"/>
      <c r="AM330" s="75"/>
      <c r="AN330" s="75"/>
      <c r="AO330" s="75"/>
      <c r="AP330" s="75"/>
      <c r="AQ330" s="75"/>
      <c r="AR330" s="75"/>
      <c r="AS330" s="75"/>
      <c r="AT330" s="75"/>
      <c r="AU330" s="75"/>
      <c r="AV330" s="75"/>
      <c r="AW330" s="75"/>
      <c r="AX330" s="75"/>
      <c r="AY330" s="75"/>
      <c r="AZ330" s="75"/>
      <c r="BA330" s="75"/>
      <c r="BB330" s="75"/>
      <c r="BC330" s="75"/>
      <c r="BD330" s="75"/>
      <c r="BE330" s="75"/>
      <c r="BF330" s="75"/>
      <c r="BG330" s="75"/>
      <c r="BH330" s="75"/>
      <c r="BI330" s="75"/>
      <c r="BJ330" s="75"/>
      <c r="BK330" s="75"/>
      <c r="BL330" s="162"/>
      <c r="BM330" s="118"/>
      <c r="BN330" s="118"/>
      <c r="BO330" s="118"/>
      <c r="BP330" s="118"/>
      <c r="BQ330" s="118"/>
    </row>
    <row r="331" spans="3:69" ht="16.5" thickBot="1" x14ac:dyDescent="0.3">
      <c r="C331" s="72"/>
      <c r="D331" s="73">
        <v>2010</v>
      </c>
      <c r="E331" s="74">
        <v>2011</v>
      </c>
      <c r="F331" s="6">
        <v>2012</v>
      </c>
      <c r="G331" s="6">
        <v>2013</v>
      </c>
      <c r="H331" s="6">
        <v>2014</v>
      </c>
      <c r="I331" s="6">
        <v>2015</v>
      </c>
      <c r="J331" s="6">
        <v>2016</v>
      </c>
      <c r="K331" s="6">
        <v>2017</v>
      </c>
      <c r="L331" s="6">
        <v>2018</v>
      </c>
      <c r="M331" s="6">
        <v>2019</v>
      </c>
      <c r="N331" s="6">
        <v>2020</v>
      </c>
      <c r="O331" s="6">
        <v>2021</v>
      </c>
      <c r="P331" s="6">
        <v>2022</v>
      </c>
      <c r="Q331" s="6">
        <v>2023</v>
      </c>
      <c r="R331" s="6">
        <v>2024</v>
      </c>
      <c r="S331" s="6">
        <v>2025</v>
      </c>
      <c r="T331" s="6">
        <v>2026</v>
      </c>
      <c r="U331" s="6">
        <v>2027</v>
      </c>
      <c r="V331" s="6">
        <v>2028</v>
      </c>
      <c r="W331" s="6">
        <v>2029</v>
      </c>
      <c r="X331" s="6">
        <v>2030</v>
      </c>
      <c r="Y331" s="6">
        <v>2031</v>
      </c>
      <c r="Z331" s="6">
        <v>2032</v>
      </c>
      <c r="AA331" s="6">
        <v>2033</v>
      </c>
      <c r="AB331" s="6">
        <v>2034</v>
      </c>
      <c r="AC331" s="6">
        <v>2035</v>
      </c>
      <c r="AD331" s="6">
        <v>2036</v>
      </c>
      <c r="AE331" s="6">
        <v>2037</v>
      </c>
      <c r="AF331" s="6">
        <v>2038</v>
      </c>
      <c r="AG331" s="6">
        <v>2039</v>
      </c>
      <c r="AH331" s="6">
        <v>2040</v>
      </c>
      <c r="AI331" s="6">
        <v>2041</v>
      </c>
      <c r="AJ331" s="6">
        <v>2042</v>
      </c>
      <c r="AK331" s="6">
        <v>2043</v>
      </c>
      <c r="AL331" s="6">
        <v>2044</v>
      </c>
      <c r="AM331" s="6">
        <v>2045</v>
      </c>
      <c r="AN331" s="6">
        <v>2046</v>
      </c>
      <c r="AO331" s="6">
        <v>2047</v>
      </c>
      <c r="AP331" s="6">
        <v>2048</v>
      </c>
      <c r="AQ331" s="6">
        <v>2049</v>
      </c>
      <c r="AR331" s="6">
        <v>2050</v>
      </c>
      <c r="AS331" s="6">
        <v>2051</v>
      </c>
      <c r="AT331" s="6">
        <v>2052</v>
      </c>
      <c r="AU331" s="6">
        <v>2053</v>
      </c>
      <c r="AV331" s="6">
        <v>2054</v>
      </c>
      <c r="AW331" s="6">
        <v>2055</v>
      </c>
      <c r="AX331" s="6">
        <v>2056</v>
      </c>
      <c r="AY331" s="6">
        <v>2057</v>
      </c>
      <c r="AZ331" s="6">
        <v>2058</v>
      </c>
      <c r="BA331" s="6">
        <v>2059</v>
      </c>
      <c r="BB331" s="6">
        <v>2060</v>
      </c>
      <c r="BC331" s="6">
        <v>2061</v>
      </c>
      <c r="BD331" s="6">
        <v>2062</v>
      </c>
      <c r="BE331" s="6">
        <v>2063</v>
      </c>
      <c r="BF331" s="6">
        <v>2064</v>
      </c>
      <c r="BG331" s="6">
        <v>2065</v>
      </c>
      <c r="BH331" s="6">
        <v>2066</v>
      </c>
      <c r="BI331" s="6">
        <v>2067</v>
      </c>
      <c r="BJ331" s="6">
        <v>2068</v>
      </c>
      <c r="BK331" s="6">
        <v>2069</v>
      </c>
      <c r="BL331" s="7">
        <v>2070</v>
      </c>
      <c r="BM331" s="118"/>
      <c r="BN331" s="118"/>
      <c r="BO331" s="118"/>
      <c r="BP331" s="118"/>
      <c r="BQ331" s="118"/>
    </row>
    <row r="332" spans="3:69" x14ac:dyDescent="0.25">
      <c r="C332" s="129" t="s">
        <v>148</v>
      </c>
      <c r="D332" s="80"/>
      <c r="E332" s="80"/>
      <c r="F332" s="80"/>
      <c r="G332" s="80"/>
      <c r="H332" s="220"/>
      <c r="I332" s="81"/>
      <c r="J332" s="80"/>
      <c r="K332" s="80"/>
      <c r="L332" s="80"/>
      <c r="M332" s="80"/>
      <c r="N332" s="80"/>
      <c r="O332" s="80"/>
      <c r="P332" s="80"/>
      <c r="Q332" s="80"/>
      <c r="R332" s="80"/>
      <c r="S332" s="80"/>
      <c r="T332" s="80"/>
      <c r="U332" s="80"/>
      <c r="V332" s="80"/>
      <c r="W332" s="80"/>
      <c r="X332" s="80"/>
      <c r="Y332" s="80"/>
      <c r="Z332" s="80"/>
      <c r="AA332" s="80"/>
      <c r="AB332" s="80"/>
      <c r="AC332" s="80"/>
      <c r="AD332" s="80"/>
      <c r="AE332" s="80"/>
      <c r="AF332" s="80"/>
      <c r="AG332" s="80"/>
      <c r="AH332" s="80"/>
      <c r="AI332" s="80"/>
      <c r="AJ332" s="80"/>
      <c r="AK332" s="80"/>
      <c r="AL332" s="80"/>
      <c r="AM332" s="80"/>
      <c r="AN332" s="80"/>
      <c r="AO332" s="80"/>
      <c r="AP332" s="80"/>
      <c r="AQ332" s="80"/>
      <c r="AR332" s="80"/>
      <c r="AS332" s="80"/>
      <c r="AT332" s="80"/>
      <c r="AU332" s="80"/>
      <c r="AV332" s="80"/>
      <c r="AW332" s="80"/>
      <c r="AX332" s="80"/>
      <c r="AY332" s="80"/>
      <c r="AZ332" s="80"/>
      <c r="BA332" s="80"/>
      <c r="BB332" s="80"/>
      <c r="BC332" s="80"/>
      <c r="BD332" s="80"/>
      <c r="BE332" s="80"/>
      <c r="BF332" s="80"/>
      <c r="BG332" s="80"/>
      <c r="BH332" s="80"/>
      <c r="BI332" s="80"/>
      <c r="BJ332" s="80"/>
      <c r="BK332" s="80"/>
      <c r="BL332" s="163"/>
      <c r="BM332" s="139"/>
      <c r="BN332" s="139"/>
      <c r="BO332" s="139"/>
      <c r="BP332" s="139"/>
      <c r="BQ332" s="139"/>
    </row>
    <row r="333" spans="3:69" x14ac:dyDescent="0.25">
      <c r="C333" s="129" t="s">
        <v>149</v>
      </c>
      <c r="D333" s="80"/>
      <c r="E333" s="80"/>
      <c r="F333" s="80"/>
      <c r="G333" s="80"/>
      <c r="H333" s="80"/>
      <c r="I333" s="81"/>
      <c r="J333" s="80"/>
      <c r="K333" s="80"/>
      <c r="L333" s="80"/>
      <c r="M333" s="80"/>
      <c r="N333" s="80"/>
      <c r="O333" s="80"/>
      <c r="P333" s="80"/>
      <c r="Q333" s="80"/>
      <c r="R333" s="80"/>
      <c r="S333" s="80"/>
      <c r="T333" s="80"/>
      <c r="U333" s="80"/>
      <c r="V333" s="80"/>
      <c r="W333" s="80"/>
      <c r="X333" s="80"/>
      <c r="Y333" s="80"/>
      <c r="Z333" s="80"/>
      <c r="AA333" s="80"/>
      <c r="AB333" s="80"/>
      <c r="AC333" s="80"/>
      <c r="AD333" s="80"/>
      <c r="AE333" s="80"/>
      <c r="AF333" s="80"/>
      <c r="AG333" s="80"/>
      <c r="AH333" s="80"/>
      <c r="AI333" s="80"/>
      <c r="AJ333" s="80"/>
      <c r="AK333" s="80"/>
      <c r="AL333" s="80"/>
      <c r="AM333" s="80"/>
      <c r="AN333" s="80"/>
      <c r="AO333" s="80"/>
      <c r="AP333" s="80"/>
      <c r="AQ333" s="80"/>
      <c r="AR333" s="80"/>
      <c r="AS333" s="80"/>
      <c r="AT333" s="80"/>
      <c r="AU333" s="80"/>
      <c r="AV333" s="80"/>
      <c r="AW333" s="80"/>
      <c r="AX333" s="80"/>
      <c r="AY333" s="80"/>
      <c r="AZ333" s="80"/>
      <c r="BA333" s="80"/>
      <c r="BB333" s="80"/>
      <c r="BC333" s="80"/>
      <c r="BD333" s="80"/>
      <c r="BE333" s="80"/>
      <c r="BF333" s="80"/>
      <c r="BG333" s="80"/>
      <c r="BH333" s="80"/>
      <c r="BI333" s="80"/>
      <c r="BJ333" s="80"/>
      <c r="BK333" s="80"/>
      <c r="BL333" s="163"/>
      <c r="BM333" s="139"/>
      <c r="BN333" s="139"/>
      <c r="BO333" s="139"/>
      <c r="BP333" s="139"/>
      <c r="BQ333" s="139"/>
    </row>
    <row r="334" spans="3:69" x14ac:dyDescent="0.25">
      <c r="C334" s="129" t="s">
        <v>150</v>
      </c>
      <c r="D334" s="76">
        <f>0.24*Transf2010</f>
        <v>0.25124967982034158</v>
      </c>
      <c r="E334" s="144">
        <f>D334*(1+PARAMETRES!F$14)</f>
        <v>0.25549161799181563</v>
      </c>
      <c r="F334" s="144">
        <f>E334*(1+PARAMETRES!G$14)</f>
        <v>0.25508241364679424</v>
      </c>
      <c r="G334" s="144">
        <f>F334*(1+PARAMETRES!H$14)</f>
        <v>0.25528661125139213</v>
      </c>
      <c r="H334" s="144">
        <f>G334*(1+PARAMETRES!I$14)</f>
        <v>0.25637534705217035</v>
      </c>
      <c r="I334" s="144">
        <f>H334*(1+PARAMETRES!J$14)</f>
        <v>0.25809056115243351</v>
      </c>
      <c r="J334" s="144">
        <f>I334*(1+PARAMETRES!K$14)</f>
        <v>0.26021200183370291</v>
      </c>
      <c r="K334" s="144">
        <f>J334*(1+PARAMETRES!L$14)</f>
        <v>0.26548954751575354</v>
      </c>
      <c r="L334" s="144">
        <f>K334*(1+PARAMETRES!M$14)</f>
        <v>0.26956244714594563</v>
      </c>
      <c r="M334" s="144">
        <f>L334*(1+PARAMETRES!N$14)</f>
        <v>0.2739091583895174</v>
      </c>
      <c r="N334" s="144">
        <f>M334*(1+PARAMETRES!O$14)</f>
        <v>0.25204911454480439</v>
      </c>
      <c r="O334" s="144">
        <f>N334*(1+PARAMETRES!P$14)</f>
        <v>0.2687509535081104</v>
      </c>
      <c r="P334" s="144">
        <f>O334*(1+PARAMETRES!Q$14)</f>
        <v>0.27510938415312003</v>
      </c>
      <c r="Q334" s="144">
        <f>P334*(1+PARAMETRES!R$14)</f>
        <v>0.27836719585160319</v>
      </c>
      <c r="R334" s="144">
        <f>Q334*(1+PARAMETRES!S$14)</f>
        <v>0.28218436027705035</v>
      </c>
      <c r="S334" s="144">
        <f>R334*(1+PARAMETRES!T$14)</f>
        <v>0.28643219172338252</v>
      </c>
      <c r="T334" s="144">
        <f>S334*(1+PARAMETRES!U$14)</f>
        <v>0.2907825906964589</v>
      </c>
      <c r="U334" s="144">
        <f>T334*(1+PARAMETRES!V$14)</f>
        <v>0.29552532360322442</v>
      </c>
      <c r="V334" s="144">
        <f>U334*(1+PARAMETRES!W$14)</f>
        <v>0.29695696538211508</v>
      </c>
      <c r="W334" s="144">
        <f>V334*(1+PARAMETRES!X$14)</f>
        <v>0.29839689661951641</v>
      </c>
      <c r="X334" s="144">
        <f>W334*(1+PARAMETRES!Y$14)</f>
        <v>0.29999249717718429</v>
      </c>
      <c r="Y334" s="144">
        <f>X334*(1+PARAMETRES!Z$14)</f>
        <v>0.30171562022728321</v>
      </c>
      <c r="Z334" s="144">
        <f>Y334*(1+PARAMETRES!AA$14)</f>
        <v>0.30338766653612553</v>
      </c>
      <c r="AA334" s="144">
        <f>Z334*(1+PARAMETRES!AB$14)</f>
        <v>0.3063415282582167</v>
      </c>
      <c r="AB334" s="144">
        <f>AA334*(1+PARAMETRES!AC$14)</f>
        <v>0.30944752793607411</v>
      </c>
      <c r="AC334" s="144">
        <f>AB334*(1+PARAMETRES!AD$14)</f>
        <v>0.3127418339786846</v>
      </c>
      <c r="AD334" s="144">
        <f>AC334*(1+PARAMETRES!AE$14)</f>
        <v>0.31594997180002227</v>
      </c>
      <c r="AE334" s="144">
        <f>AD334*(1+PARAMETRES!AF$14)</f>
        <v>0.31906983869173094</v>
      </c>
      <c r="AF334" s="144">
        <f>AE334*(1+PARAMETRES!AG$14)</f>
        <v>0.32225808849643028</v>
      </c>
      <c r="AG334" s="144">
        <f>AF334*(1+PARAMETRES!AH$14)</f>
        <v>0.32538735244845746</v>
      </c>
      <c r="AH334" s="144">
        <f>AG334*(1+PARAMETRES!AI$14)</f>
        <v>0.32829172690589109</v>
      </c>
      <c r="AI334" s="144">
        <f>AH334*(1+PARAMETRES!AJ$14)</f>
        <v>0.33109374105465134</v>
      </c>
      <c r="AJ334" s="144">
        <f>AI334*(1+PARAMETRES!AK$14)</f>
        <v>0.33385446551541009</v>
      </c>
      <c r="AK334" s="144">
        <f>AJ334*(1+PARAMETRES!AL$14)</f>
        <v>0.33663684477463657</v>
      </c>
      <c r="AL334" s="144">
        <f>AK334*(1+PARAMETRES!AM$14)</f>
        <v>0.33950582628172687</v>
      </c>
      <c r="AM334" s="144">
        <f>AL334*(1+PARAMETRES!AN$14)</f>
        <v>0.34235897479495803</v>
      </c>
      <c r="AN334" s="144">
        <f>AM334*(1+PARAMETRES!AO$14)</f>
        <v>0.34498838879440497</v>
      </c>
      <c r="AO334" s="144">
        <f>AN334*(1+PARAMETRES!AP$14)</f>
        <v>0.34769784325553682</v>
      </c>
      <c r="AP334" s="144">
        <f>AO334*(1+PARAMETRES!AQ$14)</f>
        <v>0.35052357277886431</v>
      </c>
      <c r="AQ334" s="144">
        <f>AP334*(1+PARAMETRES!AR$14)</f>
        <v>0.35353814362924707</v>
      </c>
      <c r="AR334" s="144">
        <f>AQ334*(1+PARAMETRES!AS$14)</f>
        <v>0.35646371319130704</v>
      </c>
      <c r="AS334" s="144">
        <f>AR334*(1+PARAMETRES!AT$14)</f>
        <v>0.35947653365955506</v>
      </c>
      <c r="AT334" s="144">
        <f>AS334*(1+PARAMETRES!AU$14)</f>
        <v>0.36268686678133522</v>
      </c>
      <c r="AU334" s="144">
        <f>AT334*(1+PARAMETRES!AV$14)</f>
        <v>0.36602669442193736</v>
      </c>
      <c r="AV334" s="144">
        <f>AU334*(1+PARAMETRES!AW$14)</f>
        <v>0.36957518154204888</v>
      </c>
      <c r="AW334" s="144">
        <f>AV334*(1+PARAMETRES!AX$14)</f>
        <v>0.37329854465140788</v>
      </c>
      <c r="AX334" s="144">
        <f>AW334*(1+PARAMETRES!AY$14)</f>
        <v>0.37693656546868815</v>
      </c>
      <c r="AY334" s="144">
        <f>AX334*(1+PARAMETRES!AZ$14)</f>
        <v>0.38074611964246136</v>
      </c>
      <c r="AZ334" s="144">
        <f>AY334*(1+PARAMETRES!BA$14)</f>
        <v>0.38465055978252183</v>
      </c>
      <c r="BA334" s="144">
        <f>AZ334*(1+PARAMETRES!BB$14)</f>
        <v>0.38868490709004522</v>
      </c>
      <c r="BB334" s="144">
        <f>BA334*(1+PARAMETRES!BC$14)</f>
        <v>0.39272992295321651</v>
      </c>
      <c r="BC334" s="144">
        <f>BB334*(1+PARAMETRES!BD$14)</f>
        <v>0.39673982322613832</v>
      </c>
      <c r="BD334" s="144">
        <f>BC334*(1+PARAMETRES!BE$14)</f>
        <v>0.40082622559133141</v>
      </c>
      <c r="BE334" s="144">
        <f>BD334*(1+PARAMETRES!BF$14)</f>
        <v>0.40498547250927358</v>
      </c>
      <c r="BF334" s="144">
        <f>BE334*(1+PARAMETRES!BG$14)</f>
        <v>0.40909251059671903</v>
      </c>
      <c r="BG334" s="144">
        <f>BF334*(1+PARAMETRES!BH$14)</f>
        <v>0.41305911183347011</v>
      </c>
      <c r="BH334" s="144">
        <f>BG334*(1+PARAMETRES!BI$14)</f>
        <v>0.41683556460682519</v>
      </c>
      <c r="BI334" s="144">
        <f>BH334*(1+PARAMETRES!BJ$14)</f>
        <v>0.42066391501630263</v>
      </c>
      <c r="BJ334" s="144">
        <f>BI334*(1+PARAMETRES!BK$14)</f>
        <v>0.42445989927287925</v>
      </c>
      <c r="BK334" s="144">
        <f>BJ334*(1+PARAMETRES!BL$14)</f>
        <v>0.42822235477989656</v>
      </c>
      <c r="BL334" s="145">
        <f>BK334*(1+PARAMETRES!BM$14)</f>
        <v>0.43182323759912034</v>
      </c>
      <c r="BM334" s="139"/>
      <c r="BN334" s="139"/>
      <c r="BO334" s="139"/>
      <c r="BP334" s="139"/>
      <c r="BQ334" s="139"/>
    </row>
    <row r="335" spans="3:69" x14ac:dyDescent="0.25">
      <c r="C335" s="129" t="s">
        <v>151</v>
      </c>
      <c r="D335" s="76">
        <f>0.19*Transf2010</f>
        <v>0.19890599652443708</v>
      </c>
      <c r="E335" s="144">
        <f>D335*(1+PARAMETRES!F$14)</f>
        <v>0.20226419757685402</v>
      </c>
      <c r="F335" s="144">
        <f>E335*(1+PARAMETRES!G$14)</f>
        <v>0.20194024413704539</v>
      </c>
      <c r="G335" s="144">
        <f>F335*(1+PARAMETRES!H$14)</f>
        <v>0.20210190057401872</v>
      </c>
      <c r="H335" s="144">
        <f>G335*(1+PARAMETRES!I$14)</f>
        <v>0.20296381641630148</v>
      </c>
      <c r="I335" s="144">
        <f>H335*(1+PARAMETRES!J$14)</f>
        <v>0.20432169424567648</v>
      </c>
      <c r="J335" s="144">
        <f>I335*(1+PARAMETRES!K$14)</f>
        <v>0.20600116811834812</v>
      </c>
      <c r="K335" s="144">
        <f>J335*(1+PARAMETRES!L$14)</f>
        <v>0.2101792251166382</v>
      </c>
      <c r="L335" s="144">
        <f>K335*(1+PARAMETRES!M$14)</f>
        <v>0.21340360399054029</v>
      </c>
      <c r="M335" s="144">
        <f>L335*(1+PARAMETRES!N$14)</f>
        <v>0.21684475039170129</v>
      </c>
      <c r="N335" s="144">
        <f>M335*(1+PARAMETRES!O$14)</f>
        <v>0.19953888234797015</v>
      </c>
      <c r="O335" s="144">
        <f>N335*(1+PARAMETRES!P$14)</f>
        <v>0.21276117152725407</v>
      </c>
      <c r="P335" s="144">
        <f>O335*(1+PARAMETRES!Q$14)</f>
        <v>0.21779492912122006</v>
      </c>
      <c r="Q335" s="144">
        <f>P335*(1+PARAMETRES!R$14)</f>
        <v>0.22037403004918588</v>
      </c>
      <c r="R335" s="144">
        <f>Q335*(1+PARAMETRES!S$14)</f>
        <v>0.2233959518859982</v>
      </c>
      <c r="S335" s="144">
        <f>R335*(1+PARAMETRES!T$14)</f>
        <v>0.22675881844767781</v>
      </c>
      <c r="T335" s="144">
        <f>S335*(1+PARAMETRES!U$14)</f>
        <v>0.23020288430136326</v>
      </c>
      <c r="U335" s="144">
        <f>T335*(1+PARAMETRES!V$14)</f>
        <v>0.23395754785255263</v>
      </c>
      <c r="V335" s="144">
        <f>U335*(1+PARAMETRES!W$14)</f>
        <v>0.23509093092750771</v>
      </c>
      <c r="W335" s="144">
        <f>V335*(1+PARAMETRES!X$14)</f>
        <v>0.23623087649045044</v>
      </c>
      <c r="X335" s="144">
        <f>W335*(1+PARAMETRES!Y$14)</f>
        <v>0.23749406026527084</v>
      </c>
      <c r="Y335" s="144">
        <f>X335*(1+PARAMETRES!Z$14)</f>
        <v>0.23885819934659913</v>
      </c>
      <c r="Z335" s="144">
        <f>Y335*(1+PARAMETRES!AA$14)</f>
        <v>0.24018190267443265</v>
      </c>
      <c r="AA335" s="144">
        <f>Z335*(1+PARAMETRES!AB$14)</f>
        <v>0.24252037653775485</v>
      </c>
      <c r="AB335" s="144">
        <f>AA335*(1+PARAMETRES!AC$14)</f>
        <v>0.24497929294939197</v>
      </c>
      <c r="AC335" s="144">
        <f>AB335*(1+PARAMETRES!AD$14)</f>
        <v>0.24758728523312526</v>
      </c>
      <c r="AD335" s="144">
        <f>AC335*(1+PARAMETRES!AE$14)</f>
        <v>0.25012706100835091</v>
      </c>
      <c r="AE335" s="144">
        <f>AD335*(1+PARAMETRES!AF$14)</f>
        <v>0.25259695563095358</v>
      </c>
      <c r="AF335" s="144">
        <f>AE335*(1+PARAMETRES!AG$14)</f>
        <v>0.25512098672634054</v>
      </c>
      <c r="AG335" s="144">
        <f>AF335*(1+PARAMETRES!AH$14)</f>
        <v>0.25759832068836203</v>
      </c>
      <c r="AH335" s="144">
        <f>AG335*(1+PARAMETRES!AI$14)</f>
        <v>0.25989761713383031</v>
      </c>
      <c r="AI335" s="144">
        <f>AH335*(1+PARAMETRES!AJ$14)</f>
        <v>0.26211587833493216</v>
      </c>
      <c r="AJ335" s="144">
        <f>AI335*(1+PARAMETRES!AK$14)</f>
        <v>0.26430145186636617</v>
      </c>
      <c r="AK335" s="144">
        <f>AJ335*(1+PARAMETRES!AL$14)</f>
        <v>0.26650416877992045</v>
      </c>
      <c r="AL335" s="144">
        <f>AK335*(1+PARAMETRES!AM$14)</f>
        <v>0.26877544580636692</v>
      </c>
      <c r="AM335" s="144">
        <f>AL335*(1+PARAMETRES!AN$14)</f>
        <v>0.27103418837934157</v>
      </c>
      <c r="AN335" s="144">
        <f>AM335*(1+PARAMETRES!AO$14)</f>
        <v>0.27311580779557038</v>
      </c>
      <c r="AO335" s="144">
        <f>AN335*(1+PARAMETRES!AP$14)</f>
        <v>0.27526079257729974</v>
      </c>
      <c r="AP335" s="144">
        <f>AO335*(1+PARAMETRES!AQ$14)</f>
        <v>0.27749782844993404</v>
      </c>
      <c r="AQ335" s="144">
        <f>AP335*(1+PARAMETRES!AR$14)</f>
        <v>0.27988436370648706</v>
      </c>
      <c r="AR335" s="144">
        <f>AQ335*(1+PARAMETRES!AS$14)</f>
        <v>0.28220043960978453</v>
      </c>
      <c r="AS335" s="144">
        <f>AR335*(1+PARAMETRES!AT$14)</f>
        <v>0.28458558914714754</v>
      </c>
      <c r="AT335" s="144">
        <f>AS335*(1+PARAMETRES!AU$14)</f>
        <v>0.2871271028685568</v>
      </c>
      <c r="AU335" s="144">
        <f>AT335*(1+PARAMETRES!AV$14)</f>
        <v>0.28977113308403352</v>
      </c>
      <c r="AV335" s="144">
        <f>AU335*(1+PARAMETRES!AW$14)</f>
        <v>0.29258035205412181</v>
      </c>
      <c r="AW335" s="144">
        <f>AV335*(1+PARAMETRES!AX$14)</f>
        <v>0.29552801451569766</v>
      </c>
      <c r="AX335" s="144">
        <f>AW335*(1+PARAMETRES!AY$14)</f>
        <v>0.29840811432937786</v>
      </c>
      <c r="AY335" s="144">
        <f>AX335*(1+PARAMETRES!AZ$14)</f>
        <v>0.30142401138361502</v>
      </c>
      <c r="AZ335" s="144">
        <f>AY335*(1+PARAMETRES!BA$14)</f>
        <v>0.30451502649449624</v>
      </c>
      <c r="BA335" s="144">
        <f>AZ335*(1+PARAMETRES!BB$14)</f>
        <v>0.30770888477961894</v>
      </c>
      <c r="BB335" s="144">
        <f>BA335*(1+PARAMETRES!BC$14)</f>
        <v>0.31091118900462955</v>
      </c>
      <c r="BC335" s="144">
        <f>BB335*(1+PARAMETRES!BD$14)</f>
        <v>0.31408569338735931</v>
      </c>
      <c r="BD335" s="144">
        <f>BC335*(1+PARAMETRES!BE$14)</f>
        <v>0.31732076192647052</v>
      </c>
      <c r="BE335" s="144">
        <f>BD335*(1+PARAMETRES!BF$14)</f>
        <v>0.32061349906984138</v>
      </c>
      <c r="BF335" s="144">
        <f>BE335*(1+PARAMETRES!BG$14)</f>
        <v>0.32386490422240238</v>
      </c>
      <c r="BG335" s="144">
        <f>BF335*(1+PARAMETRES!BH$14)</f>
        <v>0.32700513020149696</v>
      </c>
      <c r="BH335" s="144">
        <f>BG335*(1+PARAMETRES!BI$14)</f>
        <v>0.32999482198040309</v>
      </c>
      <c r="BI335" s="144">
        <f>BH335*(1+PARAMETRES!BJ$14)</f>
        <v>0.33302559938790605</v>
      </c>
      <c r="BJ335" s="144">
        <f>BI335*(1+PARAMETRES!BK$14)</f>
        <v>0.33603075359102919</v>
      </c>
      <c r="BK335" s="144">
        <f>BJ335*(1+PARAMETRES!BL$14)</f>
        <v>0.33900936420075123</v>
      </c>
      <c r="BL335" s="145">
        <f>BK335*(1+PARAMETRES!BM$14)</f>
        <v>0.34186006309930339</v>
      </c>
      <c r="BM335" s="139"/>
      <c r="BN335" s="139"/>
      <c r="BO335" s="139"/>
      <c r="BP335" s="139"/>
      <c r="BQ335" s="139"/>
    </row>
    <row r="336" spans="3:69" x14ac:dyDescent="0.25">
      <c r="C336" s="129" t="s">
        <v>152</v>
      </c>
      <c r="D336" s="76">
        <f>0.18*Transf2010</f>
        <v>0.1884372598652562</v>
      </c>
      <c r="E336" s="144">
        <f>D336*(1+PARAMETRES!F$14)</f>
        <v>0.19161871349386173</v>
      </c>
      <c r="F336" s="144">
        <f>E336*(1+PARAMETRES!G$14)</f>
        <v>0.19131181023509566</v>
      </c>
      <c r="G336" s="144">
        <f>F336*(1+PARAMETRES!H$14)</f>
        <v>0.19146495843854408</v>
      </c>
      <c r="H336" s="144">
        <f>G336*(1+PARAMETRES!I$14)</f>
        <v>0.19228151028912774</v>
      </c>
      <c r="I336" s="144">
        <f>H336*(1+PARAMETRES!J$14)</f>
        <v>0.19356792086432512</v>
      </c>
      <c r="J336" s="144">
        <f>I336*(1+PARAMETRES!K$14)</f>
        <v>0.1951590013752772</v>
      </c>
      <c r="K336" s="144">
        <f>J336*(1+PARAMETRES!L$14)</f>
        <v>0.19911716063681514</v>
      </c>
      <c r="L336" s="144">
        <f>K336*(1+PARAMETRES!M$14)</f>
        <v>0.20217183535945923</v>
      </c>
      <c r="M336" s="144">
        <f>L336*(1+PARAMETRES!N$14)</f>
        <v>0.20543186879213807</v>
      </c>
      <c r="N336" s="144">
        <f>M336*(1+PARAMETRES!O$14)</f>
        <v>0.18903683590860329</v>
      </c>
      <c r="O336" s="144">
        <f>N336*(1+PARAMETRES!P$14)</f>
        <v>0.2015632151310828</v>
      </c>
      <c r="P336" s="144">
        <f>O336*(1+PARAMETRES!Q$14)</f>
        <v>0.20633203811484005</v>
      </c>
      <c r="Q336" s="144">
        <f>P336*(1+PARAMETRES!R$14)</f>
        <v>0.20877539688870239</v>
      </c>
      <c r="R336" s="144">
        <f>Q336*(1+PARAMETRES!S$14)</f>
        <v>0.21163827020778775</v>
      </c>
      <c r="S336" s="144">
        <f>R336*(1+PARAMETRES!T$14)</f>
        <v>0.21482414379253686</v>
      </c>
      <c r="T336" s="144">
        <f>S336*(1+PARAMETRES!U$14)</f>
        <v>0.21808694302234413</v>
      </c>
      <c r="U336" s="144">
        <f>T336*(1+PARAMETRES!V$14)</f>
        <v>0.22164399270241825</v>
      </c>
      <c r="V336" s="144">
        <f>U336*(1+PARAMETRES!W$14)</f>
        <v>0.22271772403658624</v>
      </c>
      <c r="W336" s="144">
        <f>V336*(1+PARAMETRES!X$14)</f>
        <v>0.22379767246463725</v>
      </c>
      <c r="X336" s="144">
        <f>W336*(1+PARAMETRES!Y$14)</f>
        <v>0.22499437288288818</v>
      </c>
      <c r="Y336" s="144">
        <f>X336*(1+PARAMETRES!Z$14)</f>
        <v>0.22628671517046237</v>
      </c>
      <c r="Z336" s="144">
        <f>Y336*(1+PARAMETRES!AA$14)</f>
        <v>0.22754074990209414</v>
      </c>
      <c r="AA336" s="144">
        <f>Z336*(1+PARAMETRES!AB$14)</f>
        <v>0.22975614619366252</v>
      </c>
      <c r="AB336" s="144">
        <f>AA336*(1+PARAMETRES!AC$14)</f>
        <v>0.23208564595205558</v>
      </c>
      <c r="AC336" s="144">
        <f>AB336*(1+PARAMETRES!AD$14)</f>
        <v>0.23455637548401345</v>
      </c>
      <c r="AD336" s="144">
        <f>AC336*(1+PARAMETRES!AE$14)</f>
        <v>0.23696247885001673</v>
      </c>
      <c r="AE336" s="144">
        <f>AD336*(1+PARAMETRES!AF$14)</f>
        <v>0.23930237901879822</v>
      </c>
      <c r="AF336" s="144">
        <f>AE336*(1+PARAMETRES!AG$14)</f>
        <v>0.24169356637232273</v>
      </c>
      <c r="AG336" s="144">
        <f>AF336*(1+PARAMETRES!AH$14)</f>
        <v>0.24404051433634311</v>
      </c>
      <c r="AH336" s="144">
        <f>AG336*(1+PARAMETRES!AI$14)</f>
        <v>0.24621879517941833</v>
      </c>
      <c r="AI336" s="144">
        <f>AH336*(1+PARAMETRES!AJ$14)</f>
        <v>0.24832030579098852</v>
      </c>
      <c r="AJ336" s="144">
        <f>AI336*(1+PARAMETRES!AK$14)</f>
        <v>0.25039084913655757</v>
      </c>
      <c r="AK336" s="144">
        <f>AJ336*(1+PARAMETRES!AL$14)</f>
        <v>0.25247763358097741</v>
      </c>
      <c r="AL336" s="144">
        <f>AK336*(1+PARAMETRES!AM$14)</f>
        <v>0.25462936971129513</v>
      </c>
      <c r="AM336" s="144">
        <f>AL336*(1+PARAMETRES!AN$14)</f>
        <v>0.25676923109621852</v>
      </c>
      <c r="AN336" s="144">
        <f>AM336*(1+PARAMETRES!AO$14)</f>
        <v>0.25874129159580372</v>
      </c>
      <c r="AO336" s="144">
        <f>AN336*(1+PARAMETRES!AP$14)</f>
        <v>0.2607733824416526</v>
      </c>
      <c r="AP336" s="144">
        <f>AO336*(1+PARAMETRES!AQ$14)</f>
        <v>0.26289267958414825</v>
      </c>
      <c r="AQ336" s="144">
        <f>AP336*(1+PARAMETRES!AR$14)</f>
        <v>0.2651536077219353</v>
      </c>
      <c r="AR336" s="144">
        <f>AQ336*(1+PARAMETRES!AS$14)</f>
        <v>0.26734778489348027</v>
      </c>
      <c r="AS336" s="144">
        <f>AR336*(1+PARAMETRES!AT$14)</f>
        <v>0.26960740024466628</v>
      </c>
      <c r="AT336" s="144">
        <f>AS336*(1+PARAMETRES!AU$14)</f>
        <v>0.27201515008600141</v>
      </c>
      <c r="AU336" s="144">
        <f>AT336*(1+PARAMETRES!AV$14)</f>
        <v>0.27452002081645299</v>
      </c>
      <c r="AV336" s="144">
        <f>AU336*(1+PARAMETRES!AW$14)</f>
        <v>0.27718138615653665</v>
      </c>
      <c r="AW336" s="144">
        <f>AV336*(1+PARAMETRES!AX$14)</f>
        <v>0.27997390848855591</v>
      </c>
      <c r="AX336" s="144">
        <f>AW336*(1+PARAMETRES!AY$14)</f>
        <v>0.28270242410151608</v>
      </c>
      <c r="AY336" s="144">
        <f>AX336*(1+PARAMETRES!AZ$14)</f>
        <v>0.28555958973184598</v>
      </c>
      <c r="AZ336" s="144">
        <f>AY336*(1+PARAMETRES!BA$14)</f>
        <v>0.28848791983689137</v>
      </c>
      <c r="BA336" s="144">
        <f>AZ336*(1+PARAMETRES!BB$14)</f>
        <v>0.29151368031753394</v>
      </c>
      <c r="BB336" s="144">
        <f>BA336*(1+PARAMETRES!BC$14)</f>
        <v>0.29454744221491241</v>
      </c>
      <c r="BC336" s="144">
        <f>BB336*(1+PARAMETRES!BD$14)</f>
        <v>0.2975548674196038</v>
      </c>
      <c r="BD336" s="144">
        <f>BC336*(1+PARAMETRES!BE$14)</f>
        <v>0.30061966919349858</v>
      </c>
      <c r="BE336" s="144">
        <f>BD336*(1+PARAMETRES!BF$14)</f>
        <v>0.30373910438195523</v>
      </c>
      <c r="BF336" s="144">
        <f>BE336*(1+PARAMETRES!BG$14)</f>
        <v>0.3068193829475393</v>
      </c>
      <c r="BG336" s="144">
        <f>BF336*(1+PARAMETRES!BH$14)</f>
        <v>0.30979433387510258</v>
      </c>
      <c r="BH336" s="144">
        <f>BG336*(1+PARAMETRES!BI$14)</f>
        <v>0.31262667345511891</v>
      </c>
      <c r="BI336" s="144">
        <f>BH336*(1+PARAMETRES!BJ$14)</f>
        <v>0.315497936262227</v>
      </c>
      <c r="BJ336" s="144">
        <f>BI336*(1+PARAMETRES!BK$14)</f>
        <v>0.31834492445465945</v>
      </c>
      <c r="BK336" s="144">
        <f>BJ336*(1+PARAMETRES!BL$14)</f>
        <v>0.32116676608492245</v>
      </c>
      <c r="BL336" s="145">
        <f>BK336*(1+PARAMETRES!BM$14)</f>
        <v>0.32386742819934028</v>
      </c>
      <c r="BM336" s="139"/>
      <c r="BN336" s="139"/>
      <c r="BO336" s="139"/>
      <c r="BP336" s="139"/>
      <c r="BQ336" s="139"/>
    </row>
    <row r="337" spans="3:69" x14ac:dyDescent="0.25">
      <c r="C337" s="129" t="s">
        <v>153</v>
      </c>
      <c r="D337" s="76">
        <f>0.18*Transf2010</f>
        <v>0.1884372598652562</v>
      </c>
      <c r="E337" s="144">
        <f>D337*(1+PARAMETRES!F$14)</f>
        <v>0.19161871349386173</v>
      </c>
      <c r="F337" s="144">
        <f>E337*(1+PARAMETRES!G$14)</f>
        <v>0.19131181023509566</v>
      </c>
      <c r="G337" s="144">
        <f>F337*(1+PARAMETRES!H$14)</f>
        <v>0.19146495843854408</v>
      </c>
      <c r="H337" s="144">
        <f>G337*(1+PARAMETRES!I$14)</f>
        <v>0.19228151028912774</v>
      </c>
      <c r="I337" s="144">
        <f>H337*(1+PARAMETRES!J$14)</f>
        <v>0.19356792086432512</v>
      </c>
      <c r="J337" s="144">
        <f>I337*(1+PARAMETRES!K$14)</f>
        <v>0.1951590013752772</v>
      </c>
      <c r="K337" s="144">
        <f>J337*(1+PARAMETRES!L$14)</f>
        <v>0.19911716063681514</v>
      </c>
      <c r="L337" s="144">
        <f>K337*(1+PARAMETRES!M$14)</f>
        <v>0.20217183535945923</v>
      </c>
      <c r="M337" s="144">
        <f>L337*(1+PARAMETRES!N$14)</f>
        <v>0.20543186879213807</v>
      </c>
      <c r="N337" s="144">
        <f>M337*(1+PARAMETRES!O$14)</f>
        <v>0.18903683590860329</v>
      </c>
      <c r="O337" s="144">
        <f>N337*(1+PARAMETRES!P$14)</f>
        <v>0.2015632151310828</v>
      </c>
      <c r="P337" s="144">
        <f>O337*(1+PARAMETRES!Q$14)</f>
        <v>0.20633203811484005</v>
      </c>
      <c r="Q337" s="144">
        <f>P337*(1+PARAMETRES!R$14)</f>
        <v>0.20877539688870239</v>
      </c>
      <c r="R337" s="144">
        <f>Q337*(1+PARAMETRES!S$14)</f>
        <v>0.21163827020778775</v>
      </c>
      <c r="S337" s="144">
        <f>R337*(1+PARAMETRES!T$14)</f>
        <v>0.21482414379253686</v>
      </c>
      <c r="T337" s="144">
        <f>S337*(1+PARAMETRES!U$14)</f>
        <v>0.21808694302234413</v>
      </c>
      <c r="U337" s="144">
        <f>T337*(1+PARAMETRES!V$14)</f>
        <v>0.22164399270241825</v>
      </c>
      <c r="V337" s="144">
        <f>U337*(1+PARAMETRES!W$14)</f>
        <v>0.22271772403658624</v>
      </c>
      <c r="W337" s="144">
        <f>V337*(1+PARAMETRES!X$14)</f>
        <v>0.22379767246463725</v>
      </c>
      <c r="X337" s="144">
        <f>W337*(1+PARAMETRES!Y$14)</f>
        <v>0.22499437288288818</v>
      </c>
      <c r="Y337" s="144">
        <f>X337*(1+PARAMETRES!Z$14)</f>
        <v>0.22628671517046237</v>
      </c>
      <c r="Z337" s="144">
        <f>Y337*(1+PARAMETRES!AA$14)</f>
        <v>0.22754074990209414</v>
      </c>
      <c r="AA337" s="144">
        <f>Z337*(1+PARAMETRES!AB$14)</f>
        <v>0.22975614619366252</v>
      </c>
      <c r="AB337" s="144">
        <f>AA337*(1+PARAMETRES!AC$14)</f>
        <v>0.23208564595205558</v>
      </c>
      <c r="AC337" s="144">
        <f>AB337*(1+PARAMETRES!AD$14)</f>
        <v>0.23455637548401345</v>
      </c>
      <c r="AD337" s="144">
        <f>AC337*(1+PARAMETRES!AE$14)</f>
        <v>0.23696247885001673</v>
      </c>
      <c r="AE337" s="144">
        <f>AD337*(1+PARAMETRES!AF$14)</f>
        <v>0.23930237901879822</v>
      </c>
      <c r="AF337" s="144">
        <f>AE337*(1+PARAMETRES!AG$14)</f>
        <v>0.24169356637232273</v>
      </c>
      <c r="AG337" s="144">
        <f>AF337*(1+PARAMETRES!AH$14)</f>
        <v>0.24404051433634311</v>
      </c>
      <c r="AH337" s="144">
        <f>AG337*(1+PARAMETRES!AI$14)</f>
        <v>0.24621879517941833</v>
      </c>
      <c r="AI337" s="144">
        <f>AH337*(1+PARAMETRES!AJ$14)</f>
        <v>0.24832030579098852</v>
      </c>
      <c r="AJ337" s="144">
        <f>AI337*(1+PARAMETRES!AK$14)</f>
        <v>0.25039084913655757</v>
      </c>
      <c r="AK337" s="144">
        <f>AJ337*(1+PARAMETRES!AL$14)</f>
        <v>0.25247763358097741</v>
      </c>
      <c r="AL337" s="144">
        <f>AK337*(1+PARAMETRES!AM$14)</f>
        <v>0.25462936971129513</v>
      </c>
      <c r="AM337" s="144">
        <f>AL337*(1+PARAMETRES!AN$14)</f>
        <v>0.25676923109621852</v>
      </c>
      <c r="AN337" s="144">
        <f>AM337*(1+PARAMETRES!AO$14)</f>
        <v>0.25874129159580372</v>
      </c>
      <c r="AO337" s="144">
        <f>AN337*(1+PARAMETRES!AP$14)</f>
        <v>0.2607733824416526</v>
      </c>
      <c r="AP337" s="144">
        <f>AO337*(1+PARAMETRES!AQ$14)</f>
        <v>0.26289267958414825</v>
      </c>
      <c r="AQ337" s="144">
        <f>AP337*(1+PARAMETRES!AR$14)</f>
        <v>0.2651536077219353</v>
      </c>
      <c r="AR337" s="144">
        <f>AQ337*(1+PARAMETRES!AS$14)</f>
        <v>0.26734778489348027</v>
      </c>
      <c r="AS337" s="144">
        <f>AR337*(1+PARAMETRES!AT$14)</f>
        <v>0.26960740024466628</v>
      </c>
      <c r="AT337" s="144">
        <f>AS337*(1+PARAMETRES!AU$14)</f>
        <v>0.27201515008600141</v>
      </c>
      <c r="AU337" s="144">
        <f>AT337*(1+PARAMETRES!AV$14)</f>
        <v>0.27452002081645299</v>
      </c>
      <c r="AV337" s="144">
        <f>AU337*(1+PARAMETRES!AW$14)</f>
        <v>0.27718138615653665</v>
      </c>
      <c r="AW337" s="144">
        <f>AV337*(1+PARAMETRES!AX$14)</f>
        <v>0.27997390848855591</v>
      </c>
      <c r="AX337" s="144">
        <f>AW337*(1+PARAMETRES!AY$14)</f>
        <v>0.28270242410151608</v>
      </c>
      <c r="AY337" s="144">
        <f>AX337*(1+PARAMETRES!AZ$14)</f>
        <v>0.28555958973184598</v>
      </c>
      <c r="AZ337" s="144">
        <f>AY337*(1+PARAMETRES!BA$14)</f>
        <v>0.28848791983689137</v>
      </c>
      <c r="BA337" s="144">
        <f>AZ337*(1+PARAMETRES!BB$14)</f>
        <v>0.29151368031753394</v>
      </c>
      <c r="BB337" s="144">
        <f>BA337*(1+PARAMETRES!BC$14)</f>
        <v>0.29454744221491241</v>
      </c>
      <c r="BC337" s="144">
        <f>BB337*(1+PARAMETRES!BD$14)</f>
        <v>0.2975548674196038</v>
      </c>
      <c r="BD337" s="144">
        <f>BC337*(1+PARAMETRES!BE$14)</f>
        <v>0.30061966919349858</v>
      </c>
      <c r="BE337" s="144">
        <f>BD337*(1+PARAMETRES!BF$14)</f>
        <v>0.30373910438195523</v>
      </c>
      <c r="BF337" s="144">
        <f>BE337*(1+PARAMETRES!BG$14)</f>
        <v>0.3068193829475393</v>
      </c>
      <c r="BG337" s="144">
        <f>BF337*(1+PARAMETRES!BH$14)</f>
        <v>0.30979433387510258</v>
      </c>
      <c r="BH337" s="144">
        <f>BG337*(1+PARAMETRES!BI$14)</f>
        <v>0.31262667345511891</v>
      </c>
      <c r="BI337" s="144">
        <f>BH337*(1+PARAMETRES!BJ$14)</f>
        <v>0.315497936262227</v>
      </c>
      <c r="BJ337" s="144">
        <f>BI337*(1+PARAMETRES!BK$14)</f>
        <v>0.31834492445465945</v>
      </c>
      <c r="BK337" s="144">
        <f>BJ337*(1+PARAMETRES!BL$14)</f>
        <v>0.32116676608492245</v>
      </c>
      <c r="BL337" s="145">
        <f>BK337*(1+PARAMETRES!BM$14)</f>
        <v>0.32386742819934028</v>
      </c>
      <c r="BM337" s="139"/>
      <c r="BN337" s="139"/>
      <c r="BO337" s="139"/>
      <c r="BP337" s="139"/>
      <c r="BQ337" s="139"/>
    </row>
    <row r="338" spans="3:69" x14ac:dyDescent="0.25">
      <c r="C338" s="129" t="s">
        <v>154</v>
      </c>
      <c r="D338" s="76">
        <f>0.19*Transf2010</f>
        <v>0.19890599652443708</v>
      </c>
      <c r="E338" s="144">
        <f>D338*(1+PARAMETRES!F$14)</f>
        <v>0.20226419757685402</v>
      </c>
      <c r="F338" s="144">
        <f>E338*(1+PARAMETRES!G$14)</f>
        <v>0.20194024413704539</v>
      </c>
      <c r="G338" s="144">
        <f>F338*(1+PARAMETRES!H$14)</f>
        <v>0.20210190057401872</v>
      </c>
      <c r="H338" s="144">
        <f>G338*(1+PARAMETRES!I$14)</f>
        <v>0.20296381641630148</v>
      </c>
      <c r="I338" s="144">
        <f>H338*(1+PARAMETRES!J$14)</f>
        <v>0.20432169424567648</v>
      </c>
      <c r="J338" s="144">
        <f>I338*(1+PARAMETRES!K$14)</f>
        <v>0.20600116811834812</v>
      </c>
      <c r="K338" s="144">
        <f>J338*(1+PARAMETRES!L$14)</f>
        <v>0.2101792251166382</v>
      </c>
      <c r="L338" s="144">
        <f>K338*(1+PARAMETRES!M$14)</f>
        <v>0.21340360399054029</v>
      </c>
      <c r="M338" s="144">
        <f>L338*(1+PARAMETRES!N$14)</f>
        <v>0.21684475039170129</v>
      </c>
      <c r="N338" s="144">
        <f>M338*(1+PARAMETRES!O$14)</f>
        <v>0.19953888234797015</v>
      </c>
      <c r="O338" s="144">
        <f>N338*(1+PARAMETRES!P$14)</f>
        <v>0.21276117152725407</v>
      </c>
      <c r="P338" s="144">
        <f>O338*(1+PARAMETRES!Q$14)</f>
        <v>0.21779492912122006</v>
      </c>
      <c r="Q338" s="144">
        <f>P338*(1+PARAMETRES!R$14)</f>
        <v>0.22037403004918588</v>
      </c>
      <c r="R338" s="144">
        <f>Q338*(1+PARAMETRES!S$14)</f>
        <v>0.2233959518859982</v>
      </c>
      <c r="S338" s="144">
        <f>R338*(1+PARAMETRES!T$14)</f>
        <v>0.22675881844767781</v>
      </c>
      <c r="T338" s="144">
        <f>S338*(1+PARAMETRES!U$14)</f>
        <v>0.23020288430136326</v>
      </c>
      <c r="U338" s="144">
        <f>T338*(1+PARAMETRES!V$14)</f>
        <v>0.23395754785255263</v>
      </c>
      <c r="V338" s="144">
        <f>U338*(1+PARAMETRES!W$14)</f>
        <v>0.23509093092750771</v>
      </c>
      <c r="W338" s="144">
        <f>V338*(1+PARAMETRES!X$14)</f>
        <v>0.23623087649045044</v>
      </c>
      <c r="X338" s="144">
        <f>W338*(1+PARAMETRES!Y$14)</f>
        <v>0.23749406026527084</v>
      </c>
      <c r="Y338" s="144">
        <f>X338*(1+PARAMETRES!Z$14)</f>
        <v>0.23885819934659913</v>
      </c>
      <c r="Z338" s="144">
        <f>Y338*(1+PARAMETRES!AA$14)</f>
        <v>0.24018190267443265</v>
      </c>
      <c r="AA338" s="144">
        <f>Z338*(1+PARAMETRES!AB$14)</f>
        <v>0.24252037653775485</v>
      </c>
      <c r="AB338" s="144">
        <f>AA338*(1+PARAMETRES!AC$14)</f>
        <v>0.24497929294939197</v>
      </c>
      <c r="AC338" s="144">
        <f>AB338*(1+PARAMETRES!AD$14)</f>
        <v>0.24758728523312526</v>
      </c>
      <c r="AD338" s="144">
        <f>AC338*(1+PARAMETRES!AE$14)</f>
        <v>0.25012706100835091</v>
      </c>
      <c r="AE338" s="144">
        <f>AD338*(1+PARAMETRES!AF$14)</f>
        <v>0.25259695563095358</v>
      </c>
      <c r="AF338" s="144">
        <f>AE338*(1+PARAMETRES!AG$14)</f>
        <v>0.25512098672634054</v>
      </c>
      <c r="AG338" s="144">
        <f>AF338*(1+PARAMETRES!AH$14)</f>
        <v>0.25759832068836203</v>
      </c>
      <c r="AH338" s="144">
        <f>AG338*(1+PARAMETRES!AI$14)</f>
        <v>0.25989761713383031</v>
      </c>
      <c r="AI338" s="144">
        <f>AH338*(1+PARAMETRES!AJ$14)</f>
        <v>0.26211587833493216</v>
      </c>
      <c r="AJ338" s="144">
        <f>AI338*(1+PARAMETRES!AK$14)</f>
        <v>0.26430145186636617</v>
      </c>
      <c r="AK338" s="144">
        <f>AJ338*(1+PARAMETRES!AL$14)</f>
        <v>0.26650416877992045</v>
      </c>
      <c r="AL338" s="144">
        <f>AK338*(1+PARAMETRES!AM$14)</f>
        <v>0.26877544580636692</v>
      </c>
      <c r="AM338" s="144">
        <f>AL338*(1+PARAMETRES!AN$14)</f>
        <v>0.27103418837934157</v>
      </c>
      <c r="AN338" s="144">
        <f>AM338*(1+PARAMETRES!AO$14)</f>
        <v>0.27311580779557038</v>
      </c>
      <c r="AO338" s="144">
        <f>AN338*(1+PARAMETRES!AP$14)</f>
        <v>0.27526079257729974</v>
      </c>
      <c r="AP338" s="144">
        <f>AO338*(1+PARAMETRES!AQ$14)</f>
        <v>0.27749782844993404</v>
      </c>
      <c r="AQ338" s="144">
        <f>AP338*(1+PARAMETRES!AR$14)</f>
        <v>0.27988436370648706</v>
      </c>
      <c r="AR338" s="144">
        <f>AQ338*(1+PARAMETRES!AS$14)</f>
        <v>0.28220043960978453</v>
      </c>
      <c r="AS338" s="144">
        <f>AR338*(1+PARAMETRES!AT$14)</f>
        <v>0.28458558914714754</v>
      </c>
      <c r="AT338" s="144">
        <f>AS338*(1+PARAMETRES!AU$14)</f>
        <v>0.2871271028685568</v>
      </c>
      <c r="AU338" s="144">
        <f>AT338*(1+PARAMETRES!AV$14)</f>
        <v>0.28977113308403352</v>
      </c>
      <c r="AV338" s="144">
        <f>AU338*(1+PARAMETRES!AW$14)</f>
        <v>0.29258035205412181</v>
      </c>
      <c r="AW338" s="144">
        <f>AV338*(1+PARAMETRES!AX$14)</f>
        <v>0.29552801451569766</v>
      </c>
      <c r="AX338" s="144">
        <f>AW338*(1+PARAMETRES!AY$14)</f>
        <v>0.29840811432937786</v>
      </c>
      <c r="AY338" s="144">
        <f>AX338*(1+PARAMETRES!AZ$14)</f>
        <v>0.30142401138361502</v>
      </c>
      <c r="AZ338" s="144">
        <f>AY338*(1+PARAMETRES!BA$14)</f>
        <v>0.30451502649449624</v>
      </c>
      <c r="BA338" s="144">
        <f>AZ338*(1+PARAMETRES!BB$14)</f>
        <v>0.30770888477961894</v>
      </c>
      <c r="BB338" s="144">
        <f>BA338*(1+PARAMETRES!BC$14)</f>
        <v>0.31091118900462955</v>
      </c>
      <c r="BC338" s="144">
        <f>BB338*(1+PARAMETRES!BD$14)</f>
        <v>0.31408569338735931</v>
      </c>
      <c r="BD338" s="144">
        <f>BC338*(1+PARAMETRES!BE$14)</f>
        <v>0.31732076192647052</v>
      </c>
      <c r="BE338" s="144">
        <f>BD338*(1+PARAMETRES!BF$14)</f>
        <v>0.32061349906984138</v>
      </c>
      <c r="BF338" s="144">
        <f>BE338*(1+PARAMETRES!BG$14)</f>
        <v>0.32386490422240238</v>
      </c>
      <c r="BG338" s="144">
        <f>BF338*(1+PARAMETRES!BH$14)</f>
        <v>0.32700513020149696</v>
      </c>
      <c r="BH338" s="144">
        <f>BG338*(1+PARAMETRES!BI$14)</f>
        <v>0.32999482198040309</v>
      </c>
      <c r="BI338" s="144">
        <f>BH338*(1+PARAMETRES!BJ$14)</f>
        <v>0.33302559938790605</v>
      </c>
      <c r="BJ338" s="144">
        <f>BI338*(1+PARAMETRES!BK$14)</f>
        <v>0.33603075359102919</v>
      </c>
      <c r="BK338" s="144">
        <f>BJ338*(1+PARAMETRES!BL$14)</f>
        <v>0.33900936420075123</v>
      </c>
      <c r="BL338" s="145">
        <f>BK338*(1+PARAMETRES!BM$14)</f>
        <v>0.34186006309930339</v>
      </c>
      <c r="BM338" s="139"/>
      <c r="BN338" s="139"/>
      <c r="BO338" s="139"/>
      <c r="BP338" s="139"/>
      <c r="BQ338" s="139"/>
    </row>
    <row r="339" spans="3:69" ht="16.5" thickBot="1" x14ac:dyDescent="0.3">
      <c r="C339" s="133" t="s">
        <v>155</v>
      </c>
      <c r="D339" s="82">
        <f>0.18*Transf2010</f>
        <v>0.1884372598652562</v>
      </c>
      <c r="E339" s="144">
        <f>D339*(1+PARAMETRES!F$14)</f>
        <v>0.19161871349386173</v>
      </c>
      <c r="F339" s="144">
        <f>E339*(1+PARAMETRES!G$14)</f>
        <v>0.19131181023509566</v>
      </c>
      <c r="G339" s="144">
        <f>F339*(1+PARAMETRES!H$14)</f>
        <v>0.19146495843854408</v>
      </c>
      <c r="H339" s="144">
        <f>G339*(1+PARAMETRES!I$14)</f>
        <v>0.19228151028912774</v>
      </c>
      <c r="I339" s="144">
        <f>H339*(1+PARAMETRES!J$14)</f>
        <v>0.19356792086432512</v>
      </c>
      <c r="J339" s="144">
        <f>I339*(1+PARAMETRES!K$14)</f>
        <v>0.1951590013752772</v>
      </c>
      <c r="K339" s="144">
        <f>J339*(1+PARAMETRES!L$14)</f>
        <v>0.19911716063681514</v>
      </c>
      <c r="L339" s="144">
        <f>K339*(1+PARAMETRES!M$14)</f>
        <v>0.20217183535945923</v>
      </c>
      <c r="M339" s="144">
        <f>L339*(1+PARAMETRES!N$14)</f>
        <v>0.20543186879213807</v>
      </c>
      <c r="N339" s="144">
        <f>M339*(1+PARAMETRES!O$14)</f>
        <v>0.18903683590860329</v>
      </c>
      <c r="O339" s="144">
        <f>N339*(1+PARAMETRES!P$14)</f>
        <v>0.2015632151310828</v>
      </c>
      <c r="P339" s="144">
        <f>O339*(1+PARAMETRES!Q$14)</f>
        <v>0.20633203811484005</v>
      </c>
      <c r="Q339" s="144">
        <f>P339*(1+PARAMETRES!R$14)</f>
        <v>0.20877539688870239</v>
      </c>
      <c r="R339" s="144">
        <f>Q339*(1+PARAMETRES!S$14)</f>
        <v>0.21163827020778775</v>
      </c>
      <c r="S339" s="144">
        <f>R339*(1+PARAMETRES!T$14)</f>
        <v>0.21482414379253686</v>
      </c>
      <c r="T339" s="144">
        <f>S339*(1+PARAMETRES!U$14)</f>
        <v>0.21808694302234413</v>
      </c>
      <c r="U339" s="144">
        <f>T339*(1+PARAMETRES!V$14)</f>
        <v>0.22164399270241825</v>
      </c>
      <c r="V339" s="144">
        <f>U339*(1+PARAMETRES!W$14)</f>
        <v>0.22271772403658624</v>
      </c>
      <c r="W339" s="144">
        <f>V339*(1+PARAMETRES!X$14)</f>
        <v>0.22379767246463725</v>
      </c>
      <c r="X339" s="144">
        <f>W339*(1+PARAMETRES!Y$14)</f>
        <v>0.22499437288288818</v>
      </c>
      <c r="Y339" s="144">
        <f>X339*(1+PARAMETRES!Z$14)</f>
        <v>0.22628671517046237</v>
      </c>
      <c r="Z339" s="144">
        <f>Y339*(1+PARAMETRES!AA$14)</f>
        <v>0.22754074990209414</v>
      </c>
      <c r="AA339" s="144">
        <f>Z339*(1+PARAMETRES!AB$14)</f>
        <v>0.22975614619366252</v>
      </c>
      <c r="AB339" s="144">
        <f>AA339*(1+PARAMETRES!AC$14)</f>
        <v>0.23208564595205558</v>
      </c>
      <c r="AC339" s="144">
        <f>AB339*(1+PARAMETRES!AD$14)</f>
        <v>0.23455637548401345</v>
      </c>
      <c r="AD339" s="144">
        <f>AC339*(1+PARAMETRES!AE$14)</f>
        <v>0.23696247885001673</v>
      </c>
      <c r="AE339" s="144">
        <f>AD339*(1+PARAMETRES!AF$14)</f>
        <v>0.23930237901879822</v>
      </c>
      <c r="AF339" s="144">
        <f>AE339*(1+PARAMETRES!AG$14)</f>
        <v>0.24169356637232273</v>
      </c>
      <c r="AG339" s="144">
        <f>AF339*(1+PARAMETRES!AH$14)</f>
        <v>0.24404051433634311</v>
      </c>
      <c r="AH339" s="144">
        <f>AG339*(1+PARAMETRES!AI$14)</f>
        <v>0.24621879517941833</v>
      </c>
      <c r="AI339" s="144">
        <f>AH339*(1+PARAMETRES!AJ$14)</f>
        <v>0.24832030579098852</v>
      </c>
      <c r="AJ339" s="144">
        <f>AI339*(1+PARAMETRES!AK$14)</f>
        <v>0.25039084913655757</v>
      </c>
      <c r="AK339" s="144">
        <f>AJ339*(1+PARAMETRES!AL$14)</f>
        <v>0.25247763358097741</v>
      </c>
      <c r="AL339" s="144">
        <f>AK339*(1+PARAMETRES!AM$14)</f>
        <v>0.25462936971129513</v>
      </c>
      <c r="AM339" s="144">
        <f>AL339*(1+PARAMETRES!AN$14)</f>
        <v>0.25676923109621852</v>
      </c>
      <c r="AN339" s="144">
        <f>AM339*(1+PARAMETRES!AO$14)</f>
        <v>0.25874129159580372</v>
      </c>
      <c r="AO339" s="144">
        <f>AN339*(1+PARAMETRES!AP$14)</f>
        <v>0.2607733824416526</v>
      </c>
      <c r="AP339" s="144">
        <f>AO339*(1+PARAMETRES!AQ$14)</f>
        <v>0.26289267958414825</v>
      </c>
      <c r="AQ339" s="144">
        <f>AP339*(1+PARAMETRES!AR$14)</f>
        <v>0.2651536077219353</v>
      </c>
      <c r="AR339" s="144">
        <f>AQ339*(1+PARAMETRES!AS$14)</f>
        <v>0.26734778489348027</v>
      </c>
      <c r="AS339" s="144">
        <f>AR339*(1+PARAMETRES!AT$14)</f>
        <v>0.26960740024466628</v>
      </c>
      <c r="AT339" s="144">
        <f>AS339*(1+PARAMETRES!AU$14)</f>
        <v>0.27201515008600141</v>
      </c>
      <c r="AU339" s="144">
        <f>AT339*(1+PARAMETRES!AV$14)</f>
        <v>0.27452002081645299</v>
      </c>
      <c r="AV339" s="144">
        <f>AU339*(1+PARAMETRES!AW$14)</f>
        <v>0.27718138615653665</v>
      </c>
      <c r="AW339" s="144">
        <f>AV339*(1+PARAMETRES!AX$14)</f>
        <v>0.27997390848855591</v>
      </c>
      <c r="AX339" s="144">
        <f>AW339*(1+PARAMETRES!AY$14)</f>
        <v>0.28270242410151608</v>
      </c>
      <c r="AY339" s="144">
        <f>AX339*(1+PARAMETRES!AZ$14)</f>
        <v>0.28555958973184598</v>
      </c>
      <c r="AZ339" s="144">
        <f>AY339*(1+PARAMETRES!BA$14)</f>
        <v>0.28848791983689137</v>
      </c>
      <c r="BA339" s="144">
        <f>AZ339*(1+PARAMETRES!BB$14)</f>
        <v>0.29151368031753394</v>
      </c>
      <c r="BB339" s="144">
        <f>BA339*(1+PARAMETRES!BC$14)</f>
        <v>0.29454744221491241</v>
      </c>
      <c r="BC339" s="144">
        <f>BB339*(1+PARAMETRES!BD$14)</f>
        <v>0.2975548674196038</v>
      </c>
      <c r="BD339" s="144">
        <f>BC339*(1+PARAMETRES!BE$14)</f>
        <v>0.30061966919349858</v>
      </c>
      <c r="BE339" s="144">
        <f>BD339*(1+PARAMETRES!BF$14)</f>
        <v>0.30373910438195523</v>
      </c>
      <c r="BF339" s="144">
        <f>BE339*(1+PARAMETRES!BG$14)</f>
        <v>0.3068193829475393</v>
      </c>
      <c r="BG339" s="144">
        <f>BF339*(1+PARAMETRES!BH$14)</f>
        <v>0.30979433387510258</v>
      </c>
      <c r="BH339" s="144">
        <f>BG339*(1+PARAMETRES!BI$14)</f>
        <v>0.31262667345511891</v>
      </c>
      <c r="BI339" s="144">
        <f>BH339*(1+PARAMETRES!BJ$14)</f>
        <v>0.315497936262227</v>
      </c>
      <c r="BJ339" s="144">
        <f>BI339*(1+PARAMETRES!BK$14)</f>
        <v>0.31834492445465945</v>
      </c>
      <c r="BK339" s="144">
        <f>BJ339*(1+PARAMETRES!BL$14)</f>
        <v>0.32116676608492245</v>
      </c>
      <c r="BL339" s="145">
        <f>BK339*(1+PARAMETRES!BM$14)</f>
        <v>0.32386742819934028</v>
      </c>
      <c r="BM339" s="139"/>
      <c r="BN339" s="139"/>
      <c r="BO339" s="139"/>
      <c r="BP339" s="139"/>
      <c r="BQ339" s="139"/>
    </row>
    <row r="340" spans="3:69" s="41" customFormat="1" ht="24.95" customHeight="1" thickBot="1" x14ac:dyDescent="0.3">
      <c r="C340" s="569" t="s">
        <v>17</v>
      </c>
      <c r="D340" s="570"/>
      <c r="E340" s="570"/>
      <c r="F340" s="570"/>
      <c r="G340" s="570"/>
      <c r="H340" s="571"/>
      <c r="I340" s="78"/>
      <c r="J340" s="79"/>
      <c r="K340" s="75"/>
      <c r="L340" s="75"/>
      <c r="M340" s="75"/>
      <c r="N340" s="75"/>
      <c r="O340" s="75"/>
      <c r="P340" s="75"/>
      <c r="Q340" s="75"/>
      <c r="R340" s="75"/>
      <c r="S340" s="75"/>
      <c r="T340" s="75"/>
      <c r="U340" s="75"/>
      <c r="V340" s="75"/>
      <c r="W340" s="75"/>
      <c r="X340" s="75"/>
      <c r="Y340" s="75"/>
      <c r="Z340" s="75"/>
      <c r="AA340" s="75"/>
      <c r="AB340" s="75"/>
      <c r="AC340" s="75"/>
      <c r="AD340" s="75"/>
      <c r="AE340" s="75"/>
      <c r="AF340" s="75"/>
      <c r="AG340" s="75"/>
      <c r="AH340" s="75"/>
      <c r="AI340" s="75"/>
      <c r="AJ340" s="75"/>
      <c r="AK340" s="75"/>
      <c r="AL340" s="75"/>
      <c r="AM340" s="75"/>
      <c r="AN340" s="75"/>
      <c r="AO340" s="75"/>
      <c r="AP340" s="75"/>
      <c r="AQ340" s="75"/>
      <c r="AR340" s="75"/>
      <c r="AS340" s="75"/>
      <c r="AT340" s="75"/>
      <c r="AU340" s="75"/>
      <c r="AV340" s="75"/>
      <c r="AW340" s="75"/>
      <c r="AX340" s="75"/>
      <c r="AY340" s="75"/>
      <c r="AZ340" s="75"/>
      <c r="BA340" s="75"/>
      <c r="BB340" s="75"/>
      <c r="BC340" s="75"/>
      <c r="BD340" s="75"/>
      <c r="BE340" s="75"/>
      <c r="BF340" s="75"/>
      <c r="BG340" s="75"/>
      <c r="BH340" s="75"/>
      <c r="BI340" s="75"/>
      <c r="BJ340" s="75"/>
      <c r="BK340" s="75"/>
      <c r="BL340" s="162"/>
      <c r="BM340" s="139"/>
      <c r="BN340" s="139"/>
      <c r="BO340" s="139"/>
      <c r="BP340" s="139"/>
      <c r="BQ340" s="139"/>
    </row>
    <row r="341" spans="3:69" ht="16.5" thickBot="1" x14ac:dyDescent="0.3">
      <c r="C341" s="72"/>
      <c r="D341" s="73">
        <v>2010</v>
      </c>
      <c r="E341" s="74">
        <v>2011</v>
      </c>
      <c r="F341" s="6">
        <v>2012</v>
      </c>
      <c r="G341" s="6">
        <v>2013</v>
      </c>
      <c r="H341" s="6">
        <v>2014</v>
      </c>
      <c r="I341" s="6">
        <v>2015</v>
      </c>
      <c r="J341" s="6">
        <v>2016</v>
      </c>
      <c r="K341" s="6">
        <v>2017</v>
      </c>
      <c r="L341" s="6">
        <v>2018</v>
      </c>
      <c r="M341" s="6">
        <v>2019</v>
      </c>
      <c r="N341" s="6">
        <v>2020</v>
      </c>
      <c r="O341" s="6">
        <v>2021</v>
      </c>
      <c r="P341" s="6">
        <v>2022</v>
      </c>
      <c r="Q341" s="6">
        <v>2023</v>
      </c>
      <c r="R341" s="6">
        <v>2024</v>
      </c>
      <c r="S341" s="6">
        <v>2025</v>
      </c>
      <c r="T341" s="6">
        <v>2026</v>
      </c>
      <c r="U341" s="6">
        <v>2027</v>
      </c>
      <c r="V341" s="6">
        <v>2028</v>
      </c>
      <c r="W341" s="6">
        <v>2029</v>
      </c>
      <c r="X341" s="6">
        <v>2030</v>
      </c>
      <c r="Y341" s="6">
        <v>2031</v>
      </c>
      <c r="Z341" s="6">
        <v>2032</v>
      </c>
      <c r="AA341" s="6">
        <v>2033</v>
      </c>
      <c r="AB341" s="6">
        <v>2034</v>
      </c>
      <c r="AC341" s="6">
        <v>2035</v>
      </c>
      <c r="AD341" s="6">
        <v>2036</v>
      </c>
      <c r="AE341" s="6">
        <v>2037</v>
      </c>
      <c r="AF341" s="6">
        <v>2038</v>
      </c>
      <c r="AG341" s="6">
        <v>2039</v>
      </c>
      <c r="AH341" s="6">
        <v>2040</v>
      </c>
      <c r="AI341" s="6">
        <v>2041</v>
      </c>
      <c r="AJ341" s="6">
        <v>2042</v>
      </c>
      <c r="AK341" s="6">
        <v>2043</v>
      </c>
      <c r="AL341" s="6">
        <v>2044</v>
      </c>
      <c r="AM341" s="6">
        <v>2045</v>
      </c>
      <c r="AN341" s="6">
        <v>2046</v>
      </c>
      <c r="AO341" s="6">
        <v>2047</v>
      </c>
      <c r="AP341" s="6">
        <v>2048</v>
      </c>
      <c r="AQ341" s="6">
        <v>2049</v>
      </c>
      <c r="AR341" s="6">
        <v>2050</v>
      </c>
      <c r="AS341" s="6">
        <v>2051</v>
      </c>
      <c r="AT341" s="6">
        <v>2052</v>
      </c>
      <c r="AU341" s="6">
        <v>2053</v>
      </c>
      <c r="AV341" s="6">
        <v>2054</v>
      </c>
      <c r="AW341" s="6">
        <v>2055</v>
      </c>
      <c r="AX341" s="6">
        <v>2056</v>
      </c>
      <c r="AY341" s="6">
        <v>2057</v>
      </c>
      <c r="AZ341" s="6">
        <v>2058</v>
      </c>
      <c r="BA341" s="6">
        <v>2059</v>
      </c>
      <c r="BB341" s="6">
        <v>2060</v>
      </c>
      <c r="BC341" s="6">
        <v>2061</v>
      </c>
      <c r="BD341" s="6">
        <v>2062</v>
      </c>
      <c r="BE341" s="6">
        <v>2063</v>
      </c>
      <c r="BF341" s="6">
        <v>2064</v>
      </c>
      <c r="BG341" s="6">
        <v>2065</v>
      </c>
      <c r="BH341" s="6">
        <v>2066</v>
      </c>
      <c r="BI341" s="6">
        <v>2067</v>
      </c>
      <c r="BJ341" s="6">
        <v>2068</v>
      </c>
      <c r="BK341" s="6">
        <v>2069</v>
      </c>
      <c r="BL341" s="7">
        <v>2070</v>
      </c>
      <c r="BM341" s="139"/>
      <c r="BN341" s="139"/>
      <c r="BO341" s="139"/>
      <c r="BP341" s="139"/>
      <c r="BQ341" s="139"/>
    </row>
    <row r="342" spans="3:69" x14ac:dyDescent="0.25">
      <c r="C342" s="129" t="s">
        <v>148</v>
      </c>
      <c r="D342" s="80"/>
      <c r="E342" s="80"/>
      <c r="F342" s="80"/>
      <c r="G342" s="80"/>
      <c r="H342" s="220"/>
      <c r="I342" s="219"/>
      <c r="J342" s="80"/>
      <c r="K342" s="80"/>
      <c r="L342" s="80"/>
      <c r="M342" s="80"/>
      <c r="N342" s="80"/>
      <c r="O342" s="80"/>
      <c r="P342" s="80"/>
      <c r="Q342" s="80"/>
      <c r="R342" s="80"/>
      <c r="S342" s="80"/>
      <c r="T342" s="80"/>
      <c r="U342" s="80"/>
      <c r="V342" s="80"/>
      <c r="W342" s="80"/>
      <c r="X342" s="80"/>
      <c r="Y342" s="80"/>
      <c r="Z342" s="80"/>
      <c r="AA342" s="80"/>
      <c r="AB342" s="80"/>
      <c r="AC342" s="80"/>
      <c r="AD342" s="80"/>
      <c r="AE342" s="80"/>
      <c r="AF342" s="80"/>
      <c r="AG342" s="80"/>
      <c r="AH342" s="80"/>
      <c r="AI342" s="80"/>
      <c r="AJ342" s="80"/>
      <c r="AK342" s="80"/>
      <c r="AL342" s="80"/>
      <c r="AM342" s="80"/>
      <c r="AN342" s="80"/>
      <c r="AO342" s="80"/>
      <c r="AP342" s="80"/>
      <c r="AQ342" s="80"/>
      <c r="AR342" s="80"/>
      <c r="AS342" s="80"/>
      <c r="AT342" s="80"/>
      <c r="AU342" s="80"/>
      <c r="AV342" s="80"/>
      <c r="AW342" s="80"/>
      <c r="AX342" s="80"/>
      <c r="AY342" s="80"/>
      <c r="AZ342" s="80"/>
      <c r="BA342" s="80"/>
      <c r="BB342" s="80"/>
      <c r="BC342" s="80"/>
      <c r="BD342" s="80"/>
      <c r="BE342" s="80"/>
      <c r="BF342" s="80"/>
      <c r="BG342" s="80"/>
      <c r="BH342" s="80"/>
      <c r="BI342" s="80"/>
      <c r="BJ342" s="80"/>
      <c r="BK342" s="80"/>
      <c r="BL342" s="163"/>
      <c r="BM342" s="139"/>
      <c r="BN342" s="139"/>
      <c r="BO342" s="139"/>
      <c r="BP342" s="139"/>
      <c r="BQ342" s="139"/>
    </row>
    <row r="343" spans="3:69" x14ac:dyDescent="0.25">
      <c r="C343" s="129" t="s">
        <v>149</v>
      </c>
      <c r="D343" s="80"/>
      <c r="E343" s="80"/>
      <c r="F343" s="80"/>
      <c r="G343" s="80"/>
      <c r="H343" s="80"/>
      <c r="I343" s="219"/>
      <c r="J343" s="80"/>
      <c r="K343" s="80"/>
      <c r="L343" s="80"/>
      <c r="M343" s="80"/>
      <c r="N343" s="80"/>
      <c r="O343" s="80"/>
      <c r="P343" s="80"/>
      <c r="Q343" s="80"/>
      <c r="R343" s="80"/>
      <c r="S343" s="80"/>
      <c r="T343" s="80"/>
      <c r="U343" s="80"/>
      <c r="V343" s="80"/>
      <c r="W343" s="80"/>
      <c r="X343" s="80"/>
      <c r="Y343" s="80"/>
      <c r="Z343" s="80"/>
      <c r="AA343" s="80"/>
      <c r="AB343" s="80"/>
      <c r="AC343" s="80"/>
      <c r="AD343" s="80"/>
      <c r="AE343" s="80"/>
      <c r="AF343" s="80"/>
      <c r="AG343" s="80"/>
      <c r="AH343" s="80"/>
      <c r="AI343" s="80"/>
      <c r="AJ343" s="80"/>
      <c r="AK343" s="80"/>
      <c r="AL343" s="80"/>
      <c r="AM343" s="80"/>
      <c r="AN343" s="80"/>
      <c r="AO343" s="80"/>
      <c r="AP343" s="80"/>
      <c r="AQ343" s="80"/>
      <c r="AR343" s="80"/>
      <c r="AS343" s="80"/>
      <c r="AT343" s="80"/>
      <c r="AU343" s="80"/>
      <c r="AV343" s="80"/>
      <c r="AW343" s="80"/>
      <c r="AX343" s="80"/>
      <c r="AY343" s="80"/>
      <c r="AZ343" s="80"/>
      <c r="BA343" s="80"/>
      <c r="BB343" s="80"/>
      <c r="BC343" s="80"/>
      <c r="BD343" s="80"/>
      <c r="BE343" s="80"/>
      <c r="BF343" s="80"/>
      <c r="BG343" s="80"/>
      <c r="BH343" s="80"/>
      <c r="BI343" s="80"/>
      <c r="BJ343" s="80"/>
      <c r="BK343" s="80"/>
      <c r="BL343" s="163"/>
      <c r="BM343" s="139"/>
      <c r="BN343" s="139"/>
      <c r="BO343" s="139"/>
      <c r="BP343" s="139"/>
      <c r="BQ343" s="139"/>
    </row>
    <row r="344" spans="3:69" x14ac:dyDescent="0.25">
      <c r="C344" s="129" t="s">
        <v>150</v>
      </c>
      <c r="D344" s="76">
        <f>0.26*Transf2010</f>
        <v>0.2721871531387034</v>
      </c>
      <c r="E344" s="144">
        <f>D344*(1+PARAMETRES!F$14)</f>
        <v>0.27678258615780027</v>
      </c>
      <c r="F344" s="144">
        <f>E344*(1+PARAMETRES!G$14)</f>
        <v>0.27633928145069375</v>
      </c>
      <c r="G344" s="144">
        <f>F344*(1+PARAMETRES!H$14)</f>
        <v>0.27656049552234147</v>
      </c>
      <c r="H344" s="144">
        <f>G344*(1+PARAMETRES!I$14)</f>
        <v>0.2777399593065179</v>
      </c>
      <c r="I344" s="144">
        <f>H344*(1+PARAMETRES!J$14)</f>
        <v>0.27959810791513634</v>
      </c>
      <c r="J344" s="144">
        <f>I344*(1+PARAMETRES!K$14)</f>
        <v>0.28189633531984487</v>
      </c>
      <c r="K344" s="144">
        <f>J344*(1+PARAMETRES!L$14)</f>
        <v>0.2876136764753997</v>
      </c>
      <c r="L344" s="144">
        <f>K344*(1+PARAMETRES!M$14)</f>
        <v>0.29202598440810784</v>
      </c>
      <c r="M344" s="144">
        <f>L344*(1+PARAMETRES!N$14)</f>
        <v>0.29673492158864395</v>
      </c>
      <c r="N344" s="144">
        <f>M344*(1+PARAMETRES!O$14)</f>
        <v>0.27305320742353817</v>
      </c>
      <c r="O344" s="144">
        <f>N344*(1+PARAMETRES!P$14)</f>
        <v>0.291146866300453</v>
      </c>
      <c r="P344" s="144">
        <f>O344*(1+PARAMETRES!Q$14)</f>
        <v>0.29803516616588011</v>
      </c>
      <c r="Q344" s="144">
        <f>P344*(1+PARAMETRES!R$14)</f>
        <v>0.30156446217257016</v>
      </c>
      <c r="R344" s="144">
        <f>Q344*(1+PARAMETRES!S$14)</f>
        <v>0.3056997236334712</v>
      </c>
      <c r="S344" s="144">
        <f>R344*(1+PARAMETRES!T$14)</f>
        <v>0.31030154103366436</v>
      </c>
      <c r="T344" s="144">
        <f>S344*(1+PARAMETRES!U$14)</f>
        <v>0.31501447325449711</v>
      </c>
      <c r="U344" s="144">
        <f>T344*(1+PARAMETRES!V$14)</f>
        <v>0.32015243390349307</v>
      </c>
      <c r="V344" s="144">
        <f>U344*(1+PARAMETRES!W$14)</f>
        <v>0.32170337916395791</v>
      </c>
      <c r="W344" s="144">
        <f>V344*(1+PARAMETRES!X$14)</f>
        <v>0.32326330467114267</v>
      </c>
      <c r="X344" s="144">
        <f>W344*(1+PARAMETRES!Y$14)</f>
        <v>0.32499187194194956</v>
      </c>
      <c r="Y344" s="144">
        <f>X344*(1+PARAMETRES!Z$14)</f>
        <v>0.32685858857955669</v>
      </c>
      <c r="Z344" s="144">
        <f>Y344*(1+PARAMETRES!AA$14)</f>
        <v>0.32866997208080256</v>
      </c>
      <c r="AA344" s="144">
        <f>Z344*(1+PARAMETRES!AB$14)</f>
        <v>0.33186998894640135</v>
      </c>
      <c r="AB344" s="144">
        <f>AA344*(1+PARAMETRES!AC$14)</f>
        <v>0.33523482193074688</v>
      </c>
      <c r="AC344" s="144">
        <f>AB344*(1+PARAMETRES!AD$14)</f>
        <v>0.33880365347690827</v>
      </c>
      <c r="AD344" s="144">
        <f>AC344*(1+PARAMETRES!AE$14)</f>
        <v>0.34227913611669075</v>
      </c>
      <c r="AE344" s="144">
        <f>AD344*(1+PARAMETRES!AF$14)</f>
        <v>0.34565899191604182</v>
      </c>
      <c r="AF344" s="144">
        <f>AE344*(1+PARAMETRES!AG$14)</f>
        <v>0.34911292920446613</v>
      </c>
      <c r="AG344" s="144">
        <f>AF344*(1+PARAMETRES!AH$14)</f>
        <v>0.35250296515249557</v>
      </c>
      <c r="AH344" s="144">
        <f>AG344*(1+PARAMETRES!AI$14)</f>
        <v>0.35564937081471537</v>
      </c>
      <c r="AI344" s="144">
        <f>AH344*(1+PARAMETRES!AJ$14)</f>
        <v>0.35868488614253896</v>
      </c>
      <c r="AJ344" s="144">
        <f>AI344*(1+PARAMETRES!AK$14)</f>
        <v>0.36167567097502762</v>
      </c>
      <c r="AK344" s="144">
        <f>AJ344*(1+PARAMETRES!AL$14)</f>
        <v>0.36468991517252297</v>
      </c>
      <c r="AL344" s="144">
        <f>AK344*(1+PARAMETRES!AM$14)</f>
        <v>0.36779797847187079</v>
      </c>
      <c r="AM344" s="144">
        <f>AL344*(1+PARAMETRES!AN$14)</f>
        <v>0.37088888936120457</v>
      </c>
      <c r="AN344" s="144">
        <f>AM344*(1+PARAMETRES!AO$14)</f>
        <v>0.37373742119393871</v>
      </c>
      <c r="AO344" s="144">
        <f>AN344*(1+PARAMETRES!AP$14)</f>
        <v>0.37667266352683154</v>
      </c>
      <c r="AP344" s="144">
        <f>AO344*(1+PARAMETRES!AQ$14)</f>
        <v>0.37973387051043633</v>
      </c>
      <c r="AQ344" s="144">
        <f>AP344*(1+PARAMETRES!AR$14)</f>
        <v>0.38299965559835097</v>
      </c>
      <c r="AR344" s="144">
        <f>AQ344*(1+PARAMETRES!AS$14)</f>
        <v>0.38616902262391595</v>
      </c>
      <c r="AS344" s="144">
        <f>AR344*(1+PARAMETRES!AT$14)</f>
        <v>0.38943291146451797</v>
      </c>
      <c r="AT344" s="144">
        <f>AS344*(1+PARAMETRES!AU$14)</f>
        <v>0.39291077234644645</v>
      </c>
      <c r="AU344" s="144">
        <f>AT344*(1+PARAMETRES!AV$14)</f>
        <v>0.39652891895709874</v>
      </c>
      <c r="AV344" s="144">
        <f>AU344*(1+PARAMETRES!AW$14)</f>
        <v>0.40037311333721953</v>
      </c>
      <c r="AW344" s="144">
        <f>AV344*(1+PARAMETRES!AX$14)</f>
        <v>0.40440675670569176</v>
      </c>
      <c r="AX344" s="144">
        <f>AW344*(1+PARAMETRES!AY$14)</f>
        <v>0.40834794592441204</v>
      </c>
      <c r="AY344" s="144">
        <f>AX344*(1+PARAMETRES!AZ$14)</f>
        <v>0.41247496294599972</v>
      </c>
      <c r="AZ344" s="144">
        <f>AY344*(1+PARAMETRES!BA$14)</f>
        <v>0.41670477309773191</v>
      </c>
      <c r="BA344" s="144">
        <f>AZ344*(1+PARAMETRES!BB$14)</f>
        <v>0.42107531601421561</v>
      </c>
      <c r="BB344" s="144">
        <f>BA344*(1+PARAMETRES!BC$14)</f>
        <v>0.42545741653265118</v>
      </c>
      <c r="BC344" s="144">
        <f>BB344*(1+PARAMETRES!BD$14)</f>
        <v>0.42980147516164985</v>
      </c>
      <c r="BD344" s="144">
        <f>BC344*(1+PARAMETRES!BE$14)</f>
        <v>0.43422841105727567</v>
      </c>
      <c r="BE344" s="144">
        <f>BD344*(1+PARAMETRES!BF$14)</f>
        <v>0.43873426188504633</v>
      </c>
      <c r="BF344" s="144">
        <f>BE344*(1+PARAMETRES!BG$14)</f>
        <v>0.44318355314644559</v>
      </c>
      <c r="BG344" s="144">
        <f>BF344*(1+PARAMETRES!BH$14)</f>
        <v>0.44748070448625921</v>
      </c>
      <c r="BH344" s="144">
        <f>BG344*(1+PARAMETRES!BI$14)</f>
        <v>0.45157186165739394</v>
      </c>
      <c r="BI344" s="144">
        <f>BH344*(1+PARAMETRES!BJ$14)</f>
        <v>0.45571924126766117</v>
      </c>
      <c r="BJ344" s="144">
        <f>BI344*(1+PARAMETRES!BK$14)</f>
        <v>0.45983155754561916</v>
      </c>
      <c r="BK344" s="144">
        <f>BJ344*(1+PARAMETRES!BL$14)</f>
        <v>0.46390755101155462</v>
      </c>
      <c r="BL344" s="145">
        <f>BK344*(1+PARAMETRES!BM$14)</f>
        <v>0.467808507399047</v>
      </c>
      <c r="BM344" s="139"/>
      <c r="BN344" s="139"/>
      <c r="BO344" s="139"/>
      <c r="BP344" s="139"/>
      <c r="BQ344" s="139"/>
    </row>
    <row r="345" spans="3:69" x14ac:dyDescent="0.25">
      <c r="C345" s="129" t="s">
        <v>151</v>
      </c>
      <c r="D345" s="76">
        <f>0.19*Transf2010</f>
        <v>0.19890599652443708</v>
      </c>
      <c r="E345" s="144">
        <f>D345*(1+PARAMETRES!F$14)</f>
        <v>0.20226419757685402</v>
      </c>
      <c r="F345" s="144">
        <f>E345*(1+PARAMETRES!G$14)</f>
        <v>0.20194024413704539</v>
      </c>
      <c r="G345" s="144">
        <f>F345*(1+PARAMETRES!H$14)</f>
        <v>0.20210190057401872</v>
      </c>
      <c r="H345" s="144">
        <f>G345*(1+PARAMETRES!I$14)</f>
        <v>0.20296381641630148</v>
      </c>
      <c r="I345" s="144">
        <f>H345*(1+PARAMETRES!J$14)</f>
        <v>0.20432169424567648</v>
      </c>
      <c r="J345" s="144">
        <f>I345*(1+PARAMETRES!K$14)</f>
        <v>0.20600116811834812</v>
      </c>
      <c r="K345" s="144">
        <f>J345*(1+PARAMETRES!L$14)</f>
        <v>0.2101792251166382</v>
      </c>
      <c r="L345" s="144">
        <f>K345*(1+PARAMETRES!M$14)</f>
        <v>0.21340360399054029</v>
      </c>
      <c r="M345" s="144">
        <f>L345*(1+PARAMETRES!N$14)</f>
        <v>0.21684475039170129</v>
      </c>
      <c r="N345" s="144">
        <f>M345*(1+PARAMETRES!O$14)</f>
        <v>0.19953888234797015</v>
      </c>
      <c r="O345" s="144">
        <f>N345*(1+PARAMETRES!P$14)</f>
        <v>0.21276117152725407</v>
      </c>
      <c r="P345" s="144">
        <f>O345*(1+PARAMETRES!Q$14)</f>
        <v>0.21779492912122006</v>
      </c>
      <c r="Q345" s="144">
        <f>P345*(1+PARAMETRES!R$14)</f>
        <v>0.22037403004918588</v>
      </c>
      <c r="R345" s="144">
        <f>Q345*(1+PARAMETRES!S$14)</f>
        <v>0.2233959518859982</v>
      </c>
      <c r="S345" s="144">
        <f>R345*(1+PARAMETRES!T$14)</f>
        <v>0.22675881844767781</v>
      </c>
      <c r="T345" s="144">
        <f>S345*(1+PARAMETRES!U$14)</f>
        <v>0.23020288430136326</v>
      </c>
      <c r="U345" s="144">
        <f>T345*(1+PARAMETRES!V$14)</f>
        <v>0.23395754785255263</v>
      </c>
      <c r="V345" s="144">
        <f>U345*(1+PARAMETRES!W$14)</f>
        <v>0.23509093092750771</v>
      </c>
      <c r="W345" s="144">
        <f>V345*(1+PARAMETRES!X$14)</f>
        <v>0.23623087649045044</v>
      </c>
      <c r="X345" s="144">
        <f>W345*(1+PARAMETRES!Y$14)</f>
        <v>0.23749406026527084</v>
      </c>
      <c r="Y345" s="144">
        <f>X345*(1+PARAMETRES!Z$14)</f>
        <v>0.23885819934659913</v>
      </c>
      <c r="Z345" s="144">
        <f>Y345*(1+PARAMETRES!AA$14)</f>
        <v>0.24018190267443265</v>
      </c>
      <c r="AA345" s="144">
        <f>Z345*(1+PARAMETRES!AB$14)</f>
        <v>0.24252037653775485</v>
      </c>
      <c r="AB345" s="144">
        <f>AA345*(1+PARAMETRES!AC$14)</f>
        <v>0.24497929294939197</v>
      </c>
      <c r="AC345" s="144">
        <f>AB345*(1+PARAMETRES!AD$14)</f>
        <v>0.24758728523312526</v>
      </c>
      <c r="AD345" s="144">
        <f>AC345*(1+PARAMETRES!AE$14)</f>
        <v>0.25012706100835091</v>
      </c>
      <c r="AE345" s="144">
        <f>AD345*(1+PARAMETRES!AF$14)</f>
        <v>0.25259695563095358</v>
      </c>
      <c r="AF345" s="144">
        <f>AE345*(1+PARAMETRES!AG$14)</f>
        <v>0.25512098672634054</v>
      </c>
      <c r="AG345" s="144">
        <f>AF345*(1+PARAMETRES!AH$14)</f>
        <v>0.25759832068836203</v>
      </c>
      <c r="AH345" s="144">
        <f>AG345*(1+PARAMETRES!AI$14)</f>
        <v>0.25989761713383031</v>
      </c>
      <c r="AI345" s="144">
        <f>AH345*(1+PARAMETRES!AJ$14)</f>
        <v>0.26211587833493216</v>
      </c>
      <c r="AJ345" s="144">
        <f>AI345*(1+PARAMETRES!AK$14)</f>
        <v>0.26430145186636617</v>
      </c>
      <c r="AK345" s="144">
        <f>AJ345*(1+PARAMETRES!AL$14)</f>
        <v>0.26650416877992045</v>
      </c>
      <c r="AL345" s="144">
        <f>AK345*(1+PARAMETRES!AM$14)</f>
        <v>0.26877544580636692</v>
      </c>
      <c r="AM345" s="144">
        <f>AL345*(1+PARAMETRES!AN$14)</f>
        <v>0.27103418837934157</v>
      </c>
      <c r="AN345" s="144">
        <f>AM345*(1+PARAMETRES!AO$14)</f>
        <v>0.27311580779557038</v>
      </c>
      <c r="AO345" s="144">
        <f>AN345*(1+PARAMETRES!AP$14)</f>
        <v>0.27526079257729974</v>
      </c>
      <c r="AP345" s="144">
        <f>AO345*(1+PARAMETRES!AQ$14)</f>
        <v>0.27749782844993404</v>
      </c>
      <c r="AQ345" s="144">
        <f>AP345*(1+PARAMETRES!AR$14)</f>
        <v>0.27988436370648706</v>
      </c>
      <c r="AR345" s="144">
        <f>AQ345*(1+PARAMETRES!AS$14)</f>
        <v>0.28220043960978453</v>
      </c>
      <c r="AS345" s="144">
        <f>AR345*(1+PARAMETRES!AT$14)</f>
        <v>0.28458558914714754</v>
      </c>
      <c r="AT345" s="144">
        <f>AS345*(1+PARAMETRES!AU$14)</f>
        <v>0.2871271028685568</v>
      </c>
      <c r="AU345" s="144">
        <f>AT345*(1+PARAMETRES!AV$14)</f>
        <v>0.28977113308403352</v>
      </c>
      <c r="AV345" s="144">
        <f>AU345*(1+PARAMETRES!AW$14)</f>
        <v>0.29258035205412181</v>
      </c>
      <c r="AW345" s="144">
        <f>AV345*(1+PARAMETRES!AX$14)</f>
        <v>0.29552801451569766</v>
      </c>
      <c r="AX345" s="144">
        <f>AW345*(1+PARAMETRES!AY$14)</f>
        <v>0.29840811432937786</v>
      </c>
      <c r="AY345" s="144">
        <f>AX345*(1+PARAMETRES!AZ$14)</f>
        <v>0.30142401138361502</v>
      </c>
      <c r="AZ345" s="144">
        <f>AY345*(1+PARAMETRES!BA$14)</f>
        <v>0.30451502649449624</v>
      </c>
      <c r="BA345" s="144">
        <f>AZ345*(1+PARAMETRES!BB$14)</f>
        <v>0.30770888477961894</v>
      </c>
      <c r="BB345" s="144">
        <f>BA345*(1+PARAMETRES!BC$14)</f>
        <v>0.31091118900462955</v>
      </c>
      <c r="BC345" s="144">
        <f>BB345*(1+PARAMETRES!BD$14)</f>
        <v>0.31408569338735931</v>
      </c>
      <c r="BD345" s="144">
        <f>BC345*(1+PARAMETRES!BE$14)</f>
        <v>0.31732076192647052</v>
      </c>
      <c r="BE345" s="144">
        <f>BD345*(1+PARAMETRES!BF$14)</f>
        <v>0.32061349906984138</v>
      </c>
      <c r="BF345" s="144">
        <f>BE345*(1+PARAMETRES!BG$14)</f>
        <v>0.32386490422240238</v>
      </c>
      <c r="BG345" s="144">
        <f>BF345*(1+PARAMETRES!BH$14)</f>
        <v>0.32700513020149696</v>
      </c>
      <c r="BH345" s="144">
        <f>BG345*(1+PARAMETRES!BI$14)</f>
        <v>0.32999482198040309</v>
      </c>
      <c r="BI345" s="144">
        <f>BH345*(1+PARAMETRES!BJ$14)</f>
        <v>0.33302559938790605</v>
      </c>
      <c r="BJ345" s="144">
        <f>BI345*(1+PARAMETRES!BK$14)</f>
        <v>0.33603075359102919</v>
      </c>
      <c r="BK345" s="144">
        <f>BJ345*(1+PARAMETRES!BL$14)</f>
        <v>0.33900936420075123</v>
      </c>
      <c r="BL345" s="145">
        <f>BK345*(1+PARAMETRES!BM$14)</f>
        <v>0.34186006309930339</v>
      </c>
      <c r="BM345" s="139"/>
      <c r="BN345" s="139"/>
      <c r="BO345" s="139"/>
      <c r="BP345" s="139"/>
      <c r="BQ345" s="139"/>
    </row>
    <row r="346" spans="3:69" x14ac:dyDescent="0.25">
      <c r="C346" s="129" t="s">
        <v>152</v>
      </c>
      <c r="D346" s="76">
        <f>0.16*Transf2010</f>
        <v>0.1674997865468944</v>
      </c>
      <c r="E346" s="144">
        <f>D346*(1+PARAMETRES!F$14)</f>
        <v>0.17032774532787709</v>
      </c>
      <c r="F346" s="144">
        <f>E346*(1+PARAMETRES!G$14)</f>
        <v>0.17005494243119615</v>
      </c>
      <c r="G346" s="144">
        <f>F346*(1+PARAMETRES!H$14)</f>
        <v>0.17019107416759474</v>
      </c>
      <c r="H346" s="144">
        <f>G346*(1+PARAMETRES!I$14)</f>
        <v>0.17091689803478022</v>
      </c>
      <c r="I346" s="144">
        <f>H346*(1+PARAMETRES!J$14)</f>
        <v>0.17206037410162231</v>
      </c>
      <c r="J346" s="144">
        <f>I346*(1+PARAMETRES!K$14)</f>
        <v>0.17347466788913526</v>
      </c>
      <c r="K346" s="144">
        <f>J346*(1+PARAMETRES!L$14)</f>
        <v>0.17699303167716901</v>
      </c>
      <c r="L346" s="144">
        <f>K346*(1+PARAMETRES!M$14)</f>
        <v>0.17970829809729708</v>
      </c>
      <c r="M346" s="144">
        <f>L346*(1+PARAMETRES!N$14)</f>
        <v>0.1826061055930116</v>
      </c>
      <c r="N346" s="144">
        <f>M346*(1+PARAMETRES!O$14)</f>
        <v>0.16803274302986959</v>
      </c>
      <c r="O346" s="144">
        <f>N346*(1+PARAMETRES!P$14)</f>
        <v>0.17916730233874026</v>
      </c>
      <c r="P346" s="144">
        <f>O346*(1+PARAMETRES!Q$14)</f>
        <v>0.18340625610208003</v>
      </c>
      <c r="Q346" s="144">
        <f>P346*(1+PARAMETRES!R$14)</f>
        <v>0.18557813056773545</v>
      </c>
      <c r="R346" s="144">
        <f>Q346*(1+PARAMETRES!S$14)</f>
        <v>0.18812290685136687</v>
      </c>
      <c r="S346" s="144">
        <f>R346*(1+PARAMETRES!T$14)</f>
        <v>0.19095479448225497</v>
      </c>
      <c r="T346" s="144">
        <f>S346*(1+PARAMETRES!U$14)</f>
        <v>0.19385506046430587</v>
      </c>
      <c r="U346" s="144">
        <f>T346*(1+PARAMETRES!V$14)</f>
        <v>0.19701688240214954</v>
      </c>
      <c r="V346" s="144">
        <f>U346*(1+PARAMETRES!W$14)</f>
        <v>0.19797131025474329</v>
      </c>
      <c r="W346" s="144">
        <f>V346*(1+PARAMETRES!X$14)</f>
        <v>0.19893126441301084</v>
      </c>
      <c r="X346" s="144">
        <f>W346*(1+PARAMETRES!Y$14)</f>
        <v>0.19999499811812277</v>
      </c>
      <c r="Y346" s="144">
        <f>X346*(1+PARAMETRES!Z$14)</f>
        <v>0.2011437468181887</v>
      </c>
      <c r="Z346" s="144">
        <f>Y346*(1+PARAMETRES!AA$14)</f>
        <v>0.20225844435741691</v>
      </c>
      <c r="AA346" s="144">
        <f>Z346*(1+PARAMETRES!AB$14)</f>
        <v>0.20422768550547771</v>
      </c>
      <c r="AB346" s="144">
        <f>AA346*(1+PARAMETRES!AC$14)</f>
        <v>0.20629835195738264</v>
      </c>
      <c r="AC346" s="144">
        <f>AB346*(1+PARAMETRES!AD$14)</f>
        <v>0.20849455598578961</v>
      </c>
      <c r="AD346" s="144">
        <f>AC346*(1+PARAMETRES!AE$14)</f>
        <v>0.21063331453334808</v>
      </c>
      <c r="AE346" s="144">
        <f>AD346*(1+PARAMETRES!AF$14)</f>
        <v>0.21271322579448718</v>
      </c>
      <c r="AF346" s="144">
        <f>AE346*(1+PARAMETRES!AG$14)</f>
        <v>0.21483872566428674</v>
      </c>
      <c r="AG346" s="144">
        <f>AF346*(1+PARAMETRES!AH$14)</f>
        <v>0.21692490163230485</v>
      </c>
      <c r="AH346" s="144">
        <f>AG346*(1+PARAMETRES!AI$14)</f>
        <v>0.21886115127059394</v>
      </c>
      <c r="AI346" s="144">
        <f>AH346*(1+PARAMETRES!AJ$14)</f>
        <v>0.22072916070310075</v>
      </c>
      <c r="AJ346" s="144">
        <f>AI346*(1+PARAMETRES!AK$14)</f>
        <v>0.2225696436769399</v>
      </c>
      <c r="AK346" s="144">
        <f>AJ346*(1+PARAMETRES!AL$14)</f>
        <v>0.22442456318309087</v>
      </c>
      <c r="AL346" s="144">
        <f>AK346*(1+PARAMETRES!AM$14)</f>
        <v>0.22633721752115107</v>
      </c>
      <c r="AM346" s="144">
        <f>AL346*(1+PARAMETRES!AN$14)</f>
        <v>0.22823931652997184</v>
      </c>
      <c r="AN346" s="144">
        <f>AM346*(1+PARAMETRES!AO$14)</f>
        <v>0.22999225919626978</v>
      </c>
      <c r="AO346" s="144">
        <f>AN346*(1+PARAMETRES!AP$14)</f>
        <v>0.23179856217035766</v>
      </c>
      <c r="AP346" s="144">
        <f>AO346*(1+PARAMETRES!AQ$14)</f>
        <v>0.233682381852576</v>
      </c>
      <c r="AQ346" s="144">
        <f>AP346*(1+PARAMETRES!AR$14)</f>
        <v>0.23569209575283115</v>
      </c>
      <c r="AR346" s="144">
        <f>AQ346*(1+PARAMETRES!AS$14)</f>
        <v>0.23764247546087114</v>
      </c>
      <c r="AS346" s="144">
        <f>AR346*(1+PARAMETRES!AT$14)</f>
        <v>0.23965102243970315</v>
      </c>
      <c r="AT346" s="144">
        <f>AS346*(1+PARAMETRES!AU$14)</f>
        <v>0.24179124452088993</v>
      </c>
      <c r="AU346" s="144">
        <f>AT346*(1+PARAMETRES!AV$14)</f>
        <v>0.24401779628129136</v>
      </c>
      <c r="AV346" s="144">
        <f>AU346*(1+PARAMETRES!AW$14)</f>
        <v>0.24638345436136569</v>
      </c>
      <c r="AW346" s="144">
        <f>AV346*(1+PARAMETRES!AX$14)</f>
        <v>0.24886569643427167</v>
      </c>
      <c r="AX346" s="144">
        <f>AW346*(1+PARAMETRES!AY$14)</f>
        <v>0.25129104364579186</v>
      </c>
      <c r="AY346" s="144">
        <f>AX346*(1+PARAMETRES!AZ$14)</f>
        <v>0.25383074642830733</v>
      </c>
      <c r="AZ346" s="144">
        <f>AY346*(1+PARAMETRES!BA$14)</f>
        <v>0.25643370652168102</v>
      </c>
      <c r="BA346" s="144">
        <f>AZ346*(1+PARAMETRES!BB$14)</f>
        <v>0.25912327139336327</v>
      </c>
      <c r="BB346" s="144">
        <f>BA346*(1+PARAMETRES!BC$14)</f>
        <v>0.26181994863547747</v>
      </c>
      <c r="BC346" s="144">
        <f>BB346*(1+PARAMETRES!BD$14)</f>
        <v>0.26449321548409205</v>
      </c>
      <c r="BD346" s="144">
        <f>BC346*(1+PARAMETRES!BE$14)</f>
        <v>0.26721748372755411</v>
      </c>
      <c r="BE346" s="144">
        <f>BD346*(1+PARAMETRES!BF$14)</f>
        <v>0.2699903150061822</v>
      </c>
      <c r="BF346" s="144">
        <f>BE346*(1+PARAMETRES!BG$14)</f>
        <v>0.27272834039781252</v>
      </c>
      <c r="BG346" s="144">
        <f>BF346*(1+PARAMETRES!BH$14)</f>
        <v>0.2753727412223132</v>
      </c>
      <c r="BH346" s="144">
        <f>BG346*(1+PARAMETRES!BI$14)</f>
        <v>0.27789037640454994</v>
      </c>
      <c r="BI346" s="144">
        <f>BH346*(1+PARAMETRES!BJ$14)</f>
        <v>0.28044261001086823</v>
      </c>
      <c r="BJ346" s="144">
        <f>BI346*(1+PARAMETRES!BK$14)</f>
        <v>0.28297326618191931</v>
      </c>
      <c r="BK346" s="144">
        <f>BJ346*(1+PARAMETRES!BL$14)</f>
        <v>0.28548156985326417</v>
      </c>
      <c r="BL346" s="145">
        <f>BK346*(1+PARAMETRES!BM$14)</f>
        <v>0.28788215839941333</v>
      </c>
      <c r="BM346" s="139"/>
      <c r="BN346" s="139"/>
      <c r="BO346" s="139"/>
      <c r="BP346" s="139"/>
      <c r="BQ346" s="139"/>
    </row>
    <row r="347" spans="3:69" x14ac:dyDescent="0.25">
      <c r="C347" s="129" t="s">
        <v>153</v>
      </c>
      <c r="D347" s="76">
        <f>0.16*Transf2010</f>
        <v>0.1674997865468944</v>
      </c>
      <c r="E347" s="144">
        <f>D347*(1+PARAMETRES!F$14)</f>
        <v>0.17032774532787709</v>
      </c>
      <c r="F347" s="144">
        <f>E347*(1+PARAMETRES!G$14)</f>
        <v>0.17005494243119615</v>
      </c>
      <c r="G347" s="144">
        <f>F347*(1+PARAMETRES!H$14)</f>
        <v>0.17019107416759474</v>
      </c>
      <c r="H347" s="144">
        <f>G347*(1+PARAMETRES!I$14)</f>
        <v>0.17091689803478022</v>
      </c>
      <c r="I347" s="144">
        <f>H347*(1+PARAMETRES!J$14)</f>
        <v>0.17206037410162231</v>
      </c>
      <c r="J347" s="144">
        <f>I347*(1+PARAMETRES!K$14)</f>
        <v>0.17347466788913526</v>
      </c>
      <c r="K347" s="144">
        <f>J347*(1+PARAMETRES!L$14)</f>
        <v>0.17699303167716901</v>
      </c>
      <c r="L347" s="144">
        <f>K347*(1+PARAMETRES!M$14)</f>
        <v>0.17970829809729708</v>
      </c>
      <c r="M347" s="144">
        <f>L347*(1+PARAMETRES!N$14)</f>
        <v>0.1826061055930116</v>
      </c>
      <c r="N347" s="144">
        <f>M347*(1+PARAMETRES!O$14)</f>
        <v>0.16803274302986959</v>
      </c>
      <c r="O347" s="144">
        <f>N347*(1+PARAMETRES!P$14)</f>
        <v>0.17916730233874026</v>
      </c>
      <c r="P347" s="144">
        <f>O347*(1+PARAMETRES!Q$14)</f>
        <v>0.18340625610208003</v>
      </c>
      <c r="Q347" s="144">
        <f>P347*(1+PARAMETRES!R$14)</f>
        <v>0.18557813056773545</v>
      </c>
      <c r="R347" s="144">
        <f>Q347*(1+PARAMETRES!S$14)</f>
        <v>0.18812290685136687</v>
      </c>
      <c r="S347" s="144">
        <f>R347*(1+PARAMETRES!T$14)</f>
        <v>0.19095479448225497</v>
      </c>
      <c r="T347" s="144">
        <f>S347*(1+PARAMETRES!U$14)</f>
        <v>0.19385506046430587</v>
      </c>
      <c r="U347" s="144">
        <f>T347*(1+PARAMETRES!V$14)</f>
        <v>0.19701688240214954</v>
      </c>
      <c r="V347" s="144">
        <f>U347*(1+PARAMETRES!W$14)</f>
        <v>0.19797131025474329</v>
      </c>
      <c r="W347" s="144">
        <f>V347*(1+PARAMETRES!X$14)</f>
        <v>0.19893126441301084</v>
      </c>
      <c r="X347" s="144">
        <f>W347*(1+PARAMETRES!Y$14)</f>
        <v>0.19999499811812277</v>
      </c>
      <c r="Y347" s="144">
        <f>X347*(1+PARAMETRES!Z$14)</f>
        <v>0.2011437468181887</v>
      </c>
      <c r="Z347" s="144">
        <f>Y347*(1+PARAMETRES!AA$14)</f>
        <v>0.20225844435741691</v>
      </c>
      <c r="AA347" s="144">
        <f>Z347*(1+PARAMETRES!AB$14)</f>
        <v>0.20422768550547771</v>
      </c>
      <c r="AB347" s="144">
        <f>AA347*(1+PARAMETRES!AC$14)</f>
        <v>0.20629835195738264</v>
      </c>
      <c r="AC347" s="144">
        <f>AB347*(1+PARAMETRES!AD$14)</f>
        <v>0.20849455598578961</v>
      </c>
      <c r="AD347" s="144">
        <f>AC347*(1+PARAMETRES!AE$14)</f>
        <v>0.21063331453334808</v>
      </c>
      <c r="AE347" s="144">
        <f>AD347*(1+PARAMETRES!AF$14)</f>
        <v>0.21271322579448718</v>
      </c>
      <c r="AF347" s="144">
        <f>AE347*(1+PARAMETRES!AG$14)</f>
        <v>0.21483872566428674</v>
      </c>
      <c r="AG347" s="144">
        <f>AF347*(1+PARAMETRES!AH$14)</f>
        <v>0.21692490163230485</v>
      </c>
      <c r="AH347" s="144">
        <f>AG347*(1+PARAMETRES!AI$14)</f>
        <v>0.21886115127059394</v>
      </c>
      <c r="AI347" s="144">
        <f>AH347*(1+PARAMETRES!AJ$14)</f>
        <v>0.22072916070310075</v>
      </c>
      <c r="AJ347" s="144">
        <f>AI347*(1+PARAMETRES!AK$14)</f>
        <v>0.2225696436769399</v>
      </c>
      <c r="AK347" s="144">
        <f>AJ347*(1+PARAMETRES!AL$14)</f>
        <v>0.22442456318309087</v>
      </c>
      <c r="AL347" s="144">
        <f>AK347*(1+PARAMETRES!AM$14)</f>
        <v>0.22633721752115107</v>
      </c>
      <c r="AM347" s="144">
        <f>AL347*(1+PARAMETRES!AN$14)</f>
        <v>0.22823931652997184</v>
      </c>
      <c r="AN347" s="144">
        <f>AM347*(1+PARAMETRES!AO$14)</f>
        <v>0.22999225919626978</v>
      </c>
      <c r="AO347" s="144">
        <f>AN347*(1+PARAMETRES!AP$14)</f>
        <v>0.23179856217035766</v>
      </c>
      <c r="AP347" s="144">
        <f>AO347*(1+PARAMETRES!AQ$14)</f>
        <v>0.233682381852576</v>
      </c>
      <c r="AQ347" s="144">
        <f>AP347*(1+PARAMETRES!AR$14)</f>
        <v>0.23569209575283115</v>
      </c>
      <c r="AR347" s="144">
        <f>AQ347*(1+PARAMETRES!AS$14)</f>
        <v>0.23764247546087114</v>
      </c>
      <c r="AS347" s="144">
        <f>AR347*(1+PARAMETRES!AT$14)</f>
        <v>0.23965102243970315</v>
      </c>
      <c r="AT347" s="144">
        <f>AS347*(1+PARAMETRES!AU$14)</f>
        <v>0.24179124452088993</v>
      </c>
      <c r="AU347" s="144">
        <f>AT347*(1+PARAMETRES!AV$14)</f>
        <v>0.24401779628129136</v>
      </c>
      <c r="AV347" s="144">
        <f>AU347*(1+PARAMETRES!AW$14)</f>
        <v>0.24638345436136569</v>
      </c>
      <c r="AW347" s="144">
        <f>AV347*(1+PARAMETRES!AX$14)</f>
        <v>0.24886569643427167</v>
      </c>
      <c r="AX347" s="144">
        <f>AW347*(1+PARAMETRES!AY$14)</f>
        <v>0.25129104364579186</v>
      </c>
      <c r="AY347" s="144">
        <f>AX347*(1+PARAMETRES!AZ$14)</f>
        <v>0.25383074642830733</v>
      </c>
      <c r="AZ347" s="144">
        <f>AY347*(1+PARAMETRES!BA$14)</f>
        <v>0.25643370652168102</v>
      </c>
      <c r="BA347" s="144">
        <f>AZ347*(1+PARAMETRES!BB$14)</f>
        <v>0.25912327139336327</v>
      </c>
      <c r="BB347" s="144">
        <f>BA347*(1+PARAMETRES!BC$14)</f>
        <v>0.26181994863547747</v>
      </c>
      <c r="BC347" s="144">
        <f>BB347*(1+PARAMETRES!BD$14)</f>
        <v>0.26449321548409205</v>
      </c>
      <c r="BD347" s="144">
        <f>BC347*(1+PARAMETRES!BE$14)</f>
        <v>0.26721748372755411</v>
      </c>
      <c r="BE347" s="144">
        <f>BD347*(1+PARAMETRES!BF$14)</f>
        <v>0.2699903150061822</v>
      </c>
      <c r="BF347" s="144">
        <f>BE347*(1+PARAMETRES!BG$14)</f>
        <v>0.27272834039781252</v>
      </c>
      <c r="BG347" s="144">
        <f>BF347*(1+PARAMETRES!BH$14)</f>
        <v>0.2753727412223132</v>
      </c>
      <c r="BH347" s="144">
        <f>BG347*(1+PARAMETRES!BI$14)</f>
        <v>0.27789037640454994</v>
      </c>
      <c r="BI347" s="144">
        <f>BH347*(1+PARAMETRES!BJ$14)</f>
        <v>0.28044261001086823</v>
      </c>
      <c r="BJ347" s="144">
        <f>BI347*(1+PARAMETRES!BK$14)</f>
        <v>0.28297326618191931</v>
      </c>
      <c r="BK347" s="144">
        <f>BJ347*(1+PARAMETRES!BL$14)</f>
        <v>0.28548156985326417</v>
      </c>
      <c r="BL347" s="145">
        <f>BK347*(1+PARAMETRES!BM$14)</f>
        <v>0.28788215839941333</v>
      </c>
    </row>
    <row r="348" spans="3:69" x14ac:dyDescent="0.25">
      <c r="C348" s="129" t="s">
        <v>154</v>
      </c>
      <c r="D348" s="76">
        <f>0.17*Transf2010</f>
        <v>0.17796852320607531</v>
      </c>
      <c r="E348" s="144">
        <f>D348*(1+PARAMETRES!F$14)</f>
        <v>0.18097322941086944</v>
      </c>
      <c r="F348" s="144">
        <f>E348*(1+PARAMETRES!G$14)</f>
        <v>0.18068337633314593</v>
      </c>
      <c r="G348" s="144">
        <f>F348*(1+PARAMETRES!H$14)</f>
        <v>0.18082801630306944</v>
      </c>
      <c r="H348" s="144">
        <f>G348*(1+PARAMETRES!I$14)</f>
        <v>0.18159920416195402</v>
      </c>
      <c r="I348" s="144">
        <f>H348*(1+PARAMETRES!J$14)</f>
        <v>0.18281414748297375</v>
      </c>
      <c r="J348" s="144">
        <f>I348*(1+PARAMETRES!K$14)</f>
        <v>0.18431683463220627</v>
      </c>
      <c r="K348" s="144">
        <f>J348*(1+PARAMETRES!L$14)</f>
        <v>0.18805509615699212</v>
      </c>
      <c r="L348" s="144">
        <f>K348*(1+PARAMETRES!M$14)</f>
        <v>0.19094006672837818</v>
      </c>
      <c r="M348" s="144">
        <f>L348*(1+PARAMETRES!N$14)</f>
        <v>0.19401898719257488</v>
      </c>
      <c r="N348" s="144">
        <f>M348*(1+PARAMETRES!O$14)</f>
        <v>0.17853478946923648</v>
      </c>
      <c r="O348" s="144">
        <f>N348*(1+PARAMETRES!P$14)</f>
        <v>0.19036525873491159</v>
      </c>
      <c r="P348" s="144">
        <f>O348*(1+PARAMETRES!Q$14)</f>
        <v>0.19486914710846009</v>
      </c>
      <c r="Q348" s="144">
        <f>P348*(1+PARAMETRES!R$14)</f>
        <v>0.19717676372821899</v>
      </c>
      <c r="R348" s="144">
        <f>Q348*(1+PARAMETRES!S$14)</f>
        <v>0.19988058852957738</v>
      </c>
      <c r="S348" s="144">
        <f>R348*(1+PARAMETRES!T$14)</f>
        <v>0.202889469137396</v>
      </c>
      <c r="T348" s="144">
        <f>S348*(1+PARAMETRES!U$14)</f>
        <v>0.20597100174332508</v>
      </c>
      <c r="U348" s="144">
        <f>T348*(1+PARAMETRES!V$14)</f>
        <v>0.20933043755228398</v>
      </c>
      <c r="V348" s="144">
        <f>U348*(1+PARAMETRES!W$14)</f>
        <v>0.21034451714566485</v>
      </c>
      <c r="W348" s="144">
        <f>V348*(1+PARAMETRES!X$14)</f>
        <v>0.21136446843882412</v>
      </c>
      <c r="X348" s="144">
        <f>W348*(1+PARAMETRES!Y$14)</f>
        <v>0.21249468550050554</v>
      </c>
      <c r="Y348" s="144">
        <f>X348*(1+PARAMETRES!Z$14)</f>
        <v>0.2137152309943256</v>
      </c>
      <c r="Z348" s="144">
        <f>Y348*(1+PARAMETRES!AA$14)</f>
        <v>0.21489959712975559</v>
      </c>
      <c r="AA348" s="144">
        <f>Z348*(1+PARAMETRES!AB$14)</f>
        <v>0.2169919158495702</v>
      </c>
      <c r="AB348" s="144">
        <f>AA348*(1+PARAMETRES!AC$14)</f>
        <v>0.21919199895471919</v>
      </c>
      <c r="AC348" s="144">
        <f>AB348*(1+PARAMETRES!AD$14)</f>
        <v>0.22152546573490162</v>
      </c>
      <c r="AD348" s="144">
        <f>AC348*(1+PARAMETRES!AE$14)</f>
        <v>0.22379789669168249</v>
      </c>
      <c r="AE348" s="144">
        <f>AD348*(1+PARAMETRES!AF$14)</f>
        <v>0.22600780240664278</v>
      </c>
      <c r="AF348" s="144">
        <f>AE348*(1+PARAMETRES!AG$14)</f>
        <v>0.22826614601830483</v>
      </c>
      <c r="AG348" s="144">
        <f>AF348*(1+PARAMETRES!AH$14)</f>
        <v>0.23048270798432408</v>
      </c>
      <c r="AH348" s="144">
        <f>AG348*(1+PARAMETRES!AI$14)</f>
        <v>0.23253997322500625</v>
      </c>
      <c r="AI348" s="144">
        <f>AH348*(1+PARAMETRES!AJ$14)</f>
        <v>0.23452473324704476</v>
      </c>
      <c r="AJ348" s="144">
        <f>AI348*(1+PARAMETRES!AK$14)</f>
        <v>0.23648024640674886</v>
      </c>
      <c r="AK348" s="144">
        <f>AJ348*(1+PARAMETRES!AL$14)</f>
        <v>0.23845109838203427</v>
      </c>
      <c r="AL348" s="144">
        <f>AK348*(1+PARAMETRES!AM$14)</f>
        <v>0.24048329361622323</v>
      </c>
      <c r="AM348" s="144">
        <f>AL348*(1+PARAMETRES!AN$14)</f>
        <v>0.24250427381309531</v>
      </c>
      <c r="AN348" s="144">
        <f>AM348*(1+PARAMETRES!AO$14)</f>
        <v>0.24436677539603688</v>
      </c>
      <c r="AO348" s="144">
        <f>AN348*(1+PARAMETRES!AP$14)</f>
        <v>0.24628597230600527</v>
      </c>
      <c r="AP348" s="144">
        <f>AO348*(1+PARAMETRES!AQ$14)</f>
        <v>0.24828753071836226</v>
      </c>
      <c r="AQ348" s="144">
        <f>AP348*(1+PARAMETRES!AR$14)</f>
        <v>0.25042285173738338</v>
      </c>
      <c r="AR348" s="144">
        <f>AQ348*(1+PARAMETRES!AS$14)</f>
        <v>0.25249513017717584</v>
      </c>
      <c r="AS348" s="144">
        <f>AR348*(1+PARAMETRES!AT$14)</f>
        <v>0.25462921134218486</v>
      </c>
      <c r="AT348" s="144">
        <f>AS348*(1+PARAMETRES!AU$14)</f>
        <v>0.2569031973034458</v>
      </c>
      <c r="AU348" s="144">
        <f>AT348*(1+PARAMETRES!AV$14)</f>
        <v>0.2592689085488723</v>
      </c>
      <c r="AV348" s="144">
        <f>AU348*(1+PARAMETRES!AW$14)</f>
        <v>0.26178242025895126</v>
      </c>
      <c r="AW348" s="144">
        <f>AV348*(1+PARAMETRES!AX$14)</f>
        <v>0.26441980246141389</v>
      </c>
      <c r="AX348" s="144">
        <f>AW348*(1+PARAMETRES!AY$14)</f>
        <v>0.26699673387365408</v>
      </c>
      <c r="AY348" s="144">
        <f>AX348*(1+PARAMETRES!AZ$14)</f>
        <v>0.26969516808007676</v>
      </c>
      <c r="AZ348" s="144">
        <f>AY348*(1+PARAMETRES!BA$14)</f>
        <v>0.27246081317928628</v>
      </c>
      <c r="BA348" s="144">
        <f>AZ348*(1+PARAMETRES!BB$14)</f>
        <v>0.27531847585544872</v>
      </c>
      <c r="BB348" s="144">
        <f>BA348*(1+PARAMETRES!BC$14)</f>
        <v>0.27818369542519505</v>
      </c>
      <c r="BC348" s="144">
        <f>BB348*(1+PARAMETRES!BD$14)</f>
        <v>0.28102404145184801</v>
      </c>
      <c r="BD348" s="144">
        <f>BC348*(1+PARAMETRES!BE$14)</f>
        <v>0.28391857646052643</v>
      </c>
      <c r="BE348" s="144">
        <f>BD348*(1+PARAMETRES!BF$14)</f>
        <v>0.2868647096940688</v>
      </c>
      <c r="BF348" s="144">
        <f>BE348*(1+PARAMETRES!BG$14)</f>
        <v>0.28977386167267599</v>
      </c>
      <c r="BG348" s="144">
        <f>BF348*(1+PARAMETRES!BH$14)</f>
        <v>0.29258353754870797</v>
      </c>
      <c r="BH348" s="144">
        <f>BG348*(1+PARAMETRES!BI$14)</f>
        <v>0.29525852492983451</v>
      </c>
      <c r="BI348" s="144">
        <f>BH348*(1+PARAMETRES!BJ$14)</f>
        <v>0.29797027313654773</v>
      </c>
      <c r="BJ348" s="144">
        <f>BI348*(1+PARAMETRES!BK$14)</f>
        <v>0.30065909531828949</v>
      </c>
      <c r="BK348" s="144">
        <f>BJ348*(1+PARAMETRES!BL$14)</f>
        <v>0.30332416796909345</v>
      </c>
      <c r="BL348" s="145">
        <f>BK348*(1+PARAMETRES!BM$14)</f>
        <v>0.30587479329937695</v>
      </c>
    </row>
    <row r="349" spans="3:69" ht="16.5" thickBot="1" x14ac:dyDescent="0.3">
      <c r="C349" s="133" t="s">
        <v>155</v>
      </c>
      <c r="D349" s="82">
        <f>0.16*Transf2010</f>
        <v>0.1674997865468944</v>
      </c>
      <c r="E349" s="146">
        <f>D349*(1+PARAMETRES!F$14)</f>
        <v>0.17032774532787709</v>
      </c>
      <c r="F349" s="146">
        <f>E349*(1+PARAMETRES!G$14)</f>
        <v>0.17005494243119615</v>
      </c>
      <c r="G349" s="146">
        <f>F349*(1+PARAMETRES!H$14)</f>
        <v>0.17019107416759474</v>
      </c>
      <c r="H349" s="146">
        <f>G349*(1+PARAMETRES!I$14)</f>
        <v>0.17091689803478022</v>
      </c>
      <c r="I349" s="146">
        <f>H349*(1+PARAMETRES!J$14)</f>
        <v>0.17206037410162231</v>
      </c>
      <c r="J349" s="146">
        <f>I349*(1+PARAMETRES!K$14)</f>
        <v>0.17347466788913526</v>
      </c>
      <c r="K349" s="146">
        <f>J349*(1+PARAMETRES!L$14)</f>
        <v>0.17699303167716901</v>
      </c>
      <c r="L349" s="146">
        <f>K349*(1+PARAMETRES!M$14)</f>
        <v>0.17970829809729708</v>
      </c>
      <c r="M349" s="146">
        <f>L349*(1+PARAMETRES!N$14)</f>
        <v>0.1826061055930116</v>
      </c>
      <c r="N349" s="146">
        <f>M349*(1+PARAMETRES!O$14)</f>
        <v>0.16803274302986959</v>
      </c>
      <c r="O349" s="146">
        <f>N349*(1+PARAMETRES!P$14)</f>
        <v>0.17916730233874026</v>
      </c>
      <c r="P349" s="146">
        <f>O349*(1+PARAMETRES!Q$14)</f>
        <v>0.18340625610208003</v>
      </c>
      <c r="Q349" s="146">
        <f>P349*(1+PARAMETRES!R$14)</f>
        <v>0.18557813056773545</v>
      </c>
      <c r="R349" s="146">
        <f>Q349*(1+PARAMETRES!S$14)</f>
        <v>0.18812290685136687</v>
      </c>
      <c r="S349" s="146">
        <f>R349*(1+PARAMETRES!T$14)</f>
        <v>0.19095479448225497</v>
      </c>
      <c r="T349" s="146">
        <f>S349*(1+PARAMETRES!U$14)</f>
        <v>0.19385506046430587</v>
      </c>
      <c r="U349" s="146">
        <f>T349*(1+PARAMETRES!V$14)</f>
        <v>0.19701688240214954</v>
      </c>
      <c r="V349" s="146">
        <f>U349*(1+PARAMETRES!W$14)</f>
        <v>0.19797131025474329</v>
      </c>
      <c r="W349" s="146">
        <f>V349*(1+PARAMETRES!X$14)</f>
        <v>0.19893126441301084</v>
      </c>
      <c r="X349" s="146">
        <f>W349*(1+PARAMETRES!Y$14)</f>
        <v>0.19999499811812277</v>
      </c>
      <c r="Y349" s="146">
        <f>X349*(1+PARAMETRES!Z$14)</f>
        <v>0.2011437468181887</v>
      </c>
      <c r="Z349" s="146">
        <f>Y349*(1+PARAMETRES!AA$14)</f>
        <v>0.20225844435741691</v>
      </c>
      <c r="AA349" s="146">
        <f>Z349*(1+PARAMETRES!AB$14)</f>
        <v>0.20422768550547771</v>
      </c>
      <c r="AB349" s="146">
        <f>AA349*(1+PARAMETRES!AC$14)</f>
        <v>0.20629835195738264</v>
      </c>
      <c r="AC349" s="146">
        <f>AB349*(1+PARAMETRES!AD$14)</f>
        <v>0.20849455598578961</v>
      </c>
      <c r="AD349" s="146">
        <f>AC349*(1+PARAMETRES!AE$14)</f>
        <v>0.21063331453334808</v>
      </c>
      <c r="AE349" s="146">
        <f>AD349*(1+PARAMETRES!AF$14)</f>
        <v>0.21271322579448718</v>
      </c>
      <c r="AF349" s="146">
        <f>AE349*(1+PARAMETRES!AG$14)</f>
        <v>0.21483872566428674</v>
      </c>
      <c r="AG349" s="146">
        <f>AF349*(1+PARAMETRES!AH$14)</f>
        <v>0.21692490163230485</v>
      </c>
      <c r="AH349" s="146">
        <f>AG349*(1+PARAMETRES!AI$14)</f>
        <v>0.21886115127059394</v>
      </c>
      <c r="AI349" s="146">
        <f>AH349*(1+PARAMETRES!AJ$14)</f>
        <v>0.22072916070310075</v>
      </c>
      <c r="AJ349" s="146">
        <f>AI349*(1+PARAMETRES!AK$14)</f>
        <v>0.2225696436769399</v>
      </c>
      <c r="AK349" s="146">
        <f>AJ349*(1+PARAMETRES!AL$14)</f>
        <v>0.22442456318309087</v>
      </c>
      <c r="AL349" s="146">
        <f>AK349*(1+PARAMETRES!AM$14)</f>
        <v>0.22633721752115107</v>
      </c>
      <c r="AM349" s="146">
        <f>AL349*(1+PARAMETRES!AN$14)</f>
        <v>0.22823931652997184</v>
      </c>
      <c r="AN349" s="146">
        <f>AM349*(1+PARAMETRES!AO$14)</f>
        <v>0.22999225919626978</v>
      </c>
      <c r="AO349" s="146">
        <f>AN349*(1+PARAMETRES!AP$14)</f>
        <v>0.23179856217035766</v>
      </c>
      <c r="AP349" s="146">
        <f>AO349*(1+PARAMETRES!AQ$14)</f>
        <v>0.233682381852576</v>
      </c>
      <c r="AQ349" s="146">
        <f>AP349*(1+PARAMETRES!AR$14)</f>
        <v>0.23569209575283115</v>
      </c>
      <c r="AR349" s="146">
        <f>AQ349*(1+PARAMETRES!AS$14)</f>
        <v>0.23764247546087114</v>
      </c>
      <c r="AS349" s="146">
        <f>AR349*(1+PARAMETRES!AT$14)</f>
        <v>0.23965102243970315</v>
      </c>
      <c r="AT349" s="146">
        <f>AS349*(1+PARAMETRES!AU$14)</f>
        <v>0.24179124452088993</v>
      </c>
      <c r="AU349" s="146">
        <f>AT349*(1+PARAMETRES!AV$14)</f>
        <v>0.24401779628129136</v>
      </c>
      <c r="AV349" s="146">
        <f>AU349*(1+PARAMETRES!AW$14)</f>
        <v>0.24638345436136569</v>
      </c>
      <c r="AW349" s="146">
        <f>AV349*(1+PARAMETRES!AX$14)</f>
        <v>0.24886569643427167</v>
      </c>
      <c r="AX349" s="146">
        <f>AW349*(1+PARAMETRES!AY$14)</f>
        <v>0.25129104364579186</v>
      </c>
      <c r="AY349" s="146">
        <f>AX349*(1+PARAMETRES!AZ$14)</f>
        <v>0.25383074642830733</v>
      </c>
      <c r="AZ349" s="146">
        <f>AY349*(1+PARAMETRES!BA$14)</f>
        <v>0.25643370652168102</v>
      </c>
      <c r="BA349" s="146">
        <f>AZ349*(1+PARAMETRES!BB$14)</f>
        <v>0.25912327139336327</v>
      </c>
      <c r="BB349" s="146">
        <f>BA349*(1+PARAMETRES!BC$14)</f>
        <v>0.26181994863547747</v>
      </c>
      <c r="BC349" s="146">
        <f>BB349*(1+PARAMETRES!BD$14)</f>
        <v>0.26449321548409205</v>
      </c>
      <c r="BD349" s="146">
        <f>BC349*(1+PARAMETRES!BE$14)</f>
        <v>0.26721748372755411</v>
      </c>
      <c r="BE349" s="146">
        <f>BD349*(1+PARAMETRES!BF$14)</f>
        <v>0.2699903150061822</v>
      </c>
      <c r="BF349" s="146">
        <f>BE349*(1+PARAMETRES!BG$14)</f>
        <v>0.27272834039781252</v>
      </c>
      <c r="BG349" s="146">
        <f>BF349*(1+PARAMETRES!BH$14)</f>
        <v>0.2753727412223132</v>
      </c>
      <c r="BH349" s="146">
        <f>BG349*(1+PARAMETRES!BI$14)</f>
        <v>0.27789037640454994</v>
      </c>
      <c r="BI349" s="146">
        <f>BH349*(1+PARAMETRES!BJ$14)</f>
        <v>0.28044261001086823</v>
      </c>
      <c r="BJ349" s="146">
        <f>BI349*(1+PARAMETRES!BK$14)</f>
        <v>0.28297326618191931</v>
      </c>
      <c r="BK349" s="146">
        <f>BJ349*(1+PARAMETRES!BL$14)</f>
        <v>0.28548156985326417</v>
      </c>
      <c r="BL349" s="147">
        <f>BK349*(1+PARAMETRES!BM$14)</f>
        <v>0.28788215839941333</v>
      </c>
    </row>
  </sheetData>
  <mergeCells count="121">
    <mergeCell ref="C228:H228"/>
    <mergeCell ref="C238:H238"/>
    <mergeCell ref="C248:H248"/>
    <mergeCell ref="C259:H259"/>
    <mergeCell ref="C275:H275"/>
    <mergeCell ref="C267:H267"/>
    <mergeCell ref="C283:H283"/>
    <mergeCell ref="C291:H291"/>
    <mergeCell ref="C300:H300"/>
    <mergeCell ref="C299:H299"/>
    <mergeCell ref="E2:F2"/>
    <mergeCell ref="C165:H165"/>
    <mergeCell ref="C166:H166"/>
    <mergeCell ref="C258:H258"/>
    <mergeCell ref="G157:H157"/>
    <mergeCell ref="G158:H158"/>
    <mergeCell ref="C157:D157"/>
    <mergeCell ref="C158:D158"/>
    <mergeCell ref="C153:J154"/>
    <mergeCell ref="C151:J152"/>
    <mergeCell ref="C156:D156"/>
    <mergeCell ref="G156:H156"/>
    <mergeCell ref="C155:F155"/>
    <mergeCell ref="G155:J155"/>
    <mergeCell ref="B2:D2"/>
    <mergeCell ref="E122:F122"/>
    <mergeCell ref="C122:D122"/>
    <mergeCell ref="C123:D123"/>
    <mergeCell ref="C124:D124"/>
    <mergeCell ref="C125:D125"/>
    <mergeCell ref="E123:F123"/>
    <mergeCell ref="C218:H218"/>
    <mergeCell ref="C191:H191"/>
    <mergeCell ref="C199:H199"/>
    <mergeCell ref="A130:A137"/>
    <mergeCell ref="C146:F146"/>
    <mergeCell ref="G144:H144"/>
    <mergeCell ref="G146:H146"/>
    <mergeCell ref="G140:H140"/>
    <mergeCell ref="G133:H133"/>
    <mergeCell ref="G134:H134"/>
    <mergeCell ref="G135:H135"/>
    <mergeCell ref="G136:H136"/>
    <mergeCell ref="G137:H137"/>
    <mergeCell ref="G139:H139"/>
    <mergeCell ref="C144:F144"/>
    <mergeCell ref="G132:H132"/>
    <mergeCell ref="C134:F134"/>
    <mergeCell ref="C135:F135"/>
    <mergeCell ref="C136:F136"/>
    <mergeCell ref="C137:F137"/>
    <mergeCell ref="C208:H208"/>
    <mergeCell ref="C207:H207"/>
    <mergeCell ref="A139:A148"/>
    <mergeCell ref="C131:H131"/>
    <mergeCell ref="C5:H5"/>
    <mergeCell ref="E116:F116"/>
    <mergeCell ref="C116:D116"/>
    <mergeCell ref="C117:D117"/>
    <mergeCell ref="E117:F117"/>
    <mergeCell ref="G141:H141"/>
    <mergeCell ref="G142:H142"/>
    <mergeCell ref="C142:F142"/>
    <mergeCell ref="C141:F141"/>
    <mergeCell ref="C133:F133"/>
    <mergeCell ref="C139:F139"/>
    <mergeCell ref="C140:F140"/>
    <mergeCell ref="C130:H130"/>
    <mergeCell ref="C132:F132"/>
    <mergeCell ref="C68:H68"/>
    <mergeCell ref="C74:H74"/>
    <mergeCell ref="C126:D126"/>
    <mergeCell ref="E126:F126"/>
    <mergeCell ref="E120:F120"/>
    <mergeCell ref="C119:D119"/>
    <mergeCell ref="E119:F119"/>
    <mergeCell ref="C120:D120"/>
    <mergeCell ref="C108:H108"/>
    <mergeCell ref="C115:H115"/>
    <mergeCell ref="C6:H6"/>
    <mergeCell ref="C67:H67"/>
    <mergeCell ref="C118:D118"/>
    <mergeCell ref="E118:F118"/>
    <mergeCell ref="C167:H167"/>
    <mergeCell ref="C121:H121"/>
    <mergeCell ref="E124:F124"/>
    <mergeCell ref="E125:F125"/>
    <mergeCell ref="C175:H175"/>
    <mergeCell ref="C183:H183"/>
    <mergeCell ref="C159:D159"/>
    <mergeCell ref="C160:D160"/>
    <mergeCell ref="C161:D161"/>
    <mergeCell ref="C162:D162"/>
    <mergeCell ref="G159:H159"/>
    <mergeCell ref="G160:H160"/>
    <mergeCell ref="G161:H161"/>
    <mergeCell ref="G162:H162"/>
    <mergeCell ref="A4:A6"/>
    <mergeCell ref="C310:H310"/>
    <mergeCell ref="C320:H320"/>
    <mergeCell ref="C330:H330"/>
    <mergeCell ref="C340:H340"/>
    <mergeCell ref="A9:B13"/>
    <mergeCell ref="C138:H138"/>
    <mergeCell ref="C143:H143"/>
    <mergeCell ref="C145:H145"/>
    <mergeCell ref="C4:H4"/>
    <mergeCell ref="C7:H7"/>
    <mergeCell ref="C19:H19"/>
    <mergeCell ref="C31:H31"/>
    <mergeCell ref="C43:H43"/>
    <mergeCell ref="C55:H55"/>
    <mergeCell ref="C98:H98"/>
    <mergeCell ref="C114:H114"/>
    <mergeCell ref="C80:H80"/>
    <mergeCell ref="C86:H86"/>
    <mergeCell ref="C92:H92"/>
    <mergeCell ref="C111:H111"/>
    <mergeCell ref="C99:H99"/>
    <mergeCell ref="C102:H102"/>
    <mergeCell ref="C105:H105"/>
  </mergeCells>
  <conditionalFormatting sqref="D10">
    <cfRule type="containsText" dxfId="9" priority="9" operator="containsText" text="#VALEUR!">
      <formula>NOT(ISERROR(SEARCH("#VALEUR!",D10)))</formula>
    </cfRule>
    <cfRule type="cellIs" dxfId="8" priority="10" operator="equal">
      <formula>0</formula>
    </cfRule>
  </conditionalFormatting>
  <conditionalFormatting sqref="D22">
    <cfRule type="containsText" dxfId="7" priority="7" operator="containsText" text="#VALEUR!">
      <formula>NOT(ISERROR(SEARCH("#VALEUR!",D22)))</formula>
    </cfRule>
    <cfRule type="cellIs" dxfId="6" priority="8" operator="equal">
      <formula>0</formula>
    </cfRule>
  </conditionalFormatting>
  <conditionalFormatting sqref="D34">
    <cfRule type="containsText" dxfId="5" priority="5" operator="containsText" text="#VALEUR!">
      <formula>NOT(ISERROR(SEARCH("#VALEUR!",D34)))</formula>
    </cfRule>
    <cfRule type="cellIs" dxfId="4" priority="6" operator="equal">
      <formula>0</formula>
    </cfRule>
  </conditionalFormatting>
  <conditionalFormatting sqref="D46">
    <cfRule type="containsText" dxfId="3" priority="3" operator="containsText" text="#VALEUR!">
      <formula>NOT(ISERROR(SEARCH("#VALEUR!",D46)))</formula>
    </cfRule>
    <cfRule type="cellIs" dxfId="2" priority="4" operator="equal">
      <formula>0</formula>
    </cfRule>
  </conditionalFormatting>
  <conditionalFormatting sqref="D58">
    <cfRule type="containsText" dxfId="1" priority="1" operator="containsText" text="#VALEUR!">
      <formula>NOT(ISERROR(SEARCH("#VALEUR!",D58)))</formula>
    </cfRule>
    <cfRule type="cellIs" dxfId="0" priority="2" operator="equal">
      <formula>0</formula>
    </cfRule>
  </conditionalFormatting>
  <pageMargins left="0.7" right="0.7" top="0.75" bottom="0.75" header="0.3" footer="0.3"/>
  <pageSetup paperSize="9"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R95"/>
  <sheetViews>
    <sheetView zoomScaleNormal="100" workbookViewId="0">
      <selection activeCell="K8" sqref="K8"/>
    </sheetView>
  </sheetViews>
  <sheetFormatPr baseColWidth="10" defaultRowHeight="15.75" x14ac:dyDescent="0.25"/>
  <cols>
    <col min="1" max="1" width="23.7109375" style="41" customWidth="1"/>
    <col min="2" max="2" width="11.42578125" style="41"/>
    <col min="3" max="3" width="7.140625" style="41" bestFit="1" customWidth="1"/>
    <col min="4" max="4" width="18.85546875" style="41" customWidth="1"/>
    <col min="5" max="5" width="26.42578125" style="182" customWidth="1"/>
    <col min="6" max="6" width="21.85546875" style="41" bestFit="1" customWidth="1"/>
    <col min="7" max="7" width="18.28515625" style="41" bestFit="1" customWidth="1"/>
    <col min="8" max="8" width="19.5703125" style="41" customWidth="1"/>
    <col min="9" max="9" width="13.42578125" style="41" bestFit="1" customWidth="1"/>
    <col min="10" max="41" width="9.28515625" style="41" bestFit="1" customWidth="1"/>
    <col min="42" max="70" width="10.42578125" style="41" bestFit="1" customWidth="1"/>
    <col min="71" max="16384" width="11.42578125" style="41"/>
  </cols>
  <sheetData>
    <row r="1" spans="1:70" ht="16.5" thickBot="1" x14ac:dyDescent="0.3"/>
    <row r="2" spans="1:70" ht="27" thickBot="1" x14ac:dyDescent="0.45">
      <c r="B2" s="525" t="s">
        <v>81</v>
      </c>
      <c r="C2" s="526"/>
      <c r="D2" s="527"/>
      <c r="E2" s="531" t="s">
        <v>250</v>
      </c>
      <c r="F2" s="532"/>
      <c r="G2" s="257">
        <f>IF(INTRODUCTION!M10="",2015,INTRODUCTION!M10)</f>
        <v>2015</v>
      </c>
    </row>
    <row r="3" spans="1:70" ht="16.5" customHeight="1" thickBot="1" x14ac:dyDescent="0.3">
      <c r="A3" s="668" t="s">
        <v>237</v>
      </c>
    </row>
    <row r="4" spans="1:70" ht="15" customHeight="1" x14ac:dyDescent="0.25">
      <c r="A4" s="669"/>
      <c r="C4" s="814" t="s">
        <v>101</v>
      </c>
      <c r="D4" s="815"/>
      <c r="E4" s="815"/>
      <c r="F4" s="815"/>
      <c r="G4" s="815"/>
      <c r="H4" s="816"/>
    </row>
    <row r="5" spans="1:70" ht="15" customHeight="1" x14ac:dyDescent="0.25">
      <c r="A5" s="669"/>
      <c r="C5" s="817"/>
      <c r="D5" s="818"/>
      <c r="E5" s="818"/>
      <c r="F5" s="818"/>
      <c r="G5" s="818"/>
      <c r="H5" s="819"/>
    </row>
    <row r="6" spans="1:70" ht="24.95" customHeight="1" thickBot="1" x14ac:dyDescent="0.3">
      <c r="A6" s="670"/>
      <c r="C6" s="820" t="s">
        <v>182</v>
      </c>
      <c r="D6" s="821"/>
      <c r="E6" s="821"/>
      <c r="F6" s="821"/>
      <c r="G6" s="821"/>
      <c r="H6" s="822"/>
      <c r="J6" s="184"/>
      <c r="K6" s="184"/>
      <c r="L6" s="184"/>
    </row>
    <row r="7" spans="1:70" ht="27.75" customHeight="1" thickBot="1" x14ac:dyDescent="0.3">
      <c r="A7" s="94" t="s">
        <v>27</v>
      </c>
      <c r="C7" s="95" t="s">
        <v>8</v>
      </c>
      <c r="D7" s="96" t="s">
        <v>9</v>
      </c>
      <c r="E7" s="115" t="s">
        <v>11</v>
      </c>
      <c r="F7" s="97"/>
      <c r="G7" s="97"/>
      <c r="H7" s="221" t="s">
        <v>79</v>
      </c>
      <c r="I7" s="98" t="s">
        <v>167</v>
      </c>
      <c r="J7" s="73">
        <v>2010</v>
      </c>
      <c r="K7" s="6">
        <v>2011</v>
      </c>
      <c r="L7" s="6">
        <v>2012</v>
      </c>
      <c r="M7" s="6">
        <v>2013</v>
      </c>
      <c r="N7" s="6">
        <v>2014</v>
      </c>
      <c r="O7" s="6">
        <v>2015</v>
      </c>
      <c r="P7" s="6">
        <v>2016</v>
      </c>
      <c r="Q7" s="6">
        <v>2017</v>
      </c>
      <c r="R7" s="6">
        <v>2018</v>
      </c>
      <c r="S7" s="6">
        <v>2019</v>
      </c>
      <c r="T7" s="6">
        <v>2020</v>
      </c>
      <c r="U7" s="6">
        <v>2021</v>
      </c>
      <c r="V7" s="6">
        <v>2022</v>
      </c>
      <c r="W7" s="6">
        <v>2023</v>
      </c>
      <c r="X7" s="6">
        <v>2024</v>
      </c>
      <c r="Y7" s="6">
        <v>2025</v>
      </c>
      <c r="Z7" s="6">
        <v>2026</v>
      </c>
      <c r="AA7" s="6">
        <v>2027</v>
      </c>
      <c r="AB7" s="6">
        <v>2028</v>
      </c>
      <c r="AC7" s="6">
        <v>2029</v>
      </c>
      <c r="AD7" s="6">
        <v>2030</v>
      </c>
      <c r="AE7" s="6">
        <v>2031</v>
      </c>
      <c r="AF7" s="6">
        <v>2032</v>
      </c>
      <c r="AG7" s="6">
        <v>2033</v>
      </c>
      <c r="AH7" s="6">
        <v>2034</v>
      </c>
      <c r="AI7" s="6">
        <v>2035</v>
      </c>
      <c r="AJ7" s="6">
        <v>2036</v>
      </c>
      <c r="AK7" s="6">
        <v>2037</v>
      </c>
      <c r="AL7" s="6">
        <v>2038</v>
      </c>
      <c r="AM7" s="6">
        <v>2039</v>
      </c>
      <c r="AN7" s="6">
        <v>2040</v>
      </c>
      <c r="AO7" s="6">
        <v>2041</v>
      </c>
      <c r="AP7" s="6">
        <v>2042</v>
      </c>
      <c r="AQ7" s="6">
        <v>2043</v>
      </c>
      <c r="AR7" s="6">
        <v>2044</v>
      </c>
      <c r="AS7" s="6">
        <v>2045</v>
      </c>
      <c r="AT7" s="6">
        <v>2046</v>
      </c>
      <c r="AU7" s="6">
        <v>2047</v>
      </c>
      <c r="AV7" s="6">
        <v>2048</v>
      </c>
      <c r="AW7" s="6">
        <v>2049</v>
      </c>
      <c r="AX7" s="6">
        <v>2050</v>
      </c>
      <c r="AY7" s="6">
        <v>2051</v>
      </c>
      <c r="AZ7" s="6">
        <v>2052</v>
      </c>
      <c r="BA7" s="6">
        <v>2053</v>
      </c>
      <c r="BB7" s="6">
        <v>2054</v>
      </c>
      <c r="BC7" s="6">
        <v>2055</v>
      </c>
      <c r="BD7" s="6">
        <v>2056</v>
      </c>
      <c r="BE7" s="6">
        <v>2057</v>
      </c>
      <c r="BF7" s="6">
        <v>2058</v>
      </c>
      <c r="BG7" s="6">
        <v>2059</v>
      </c>
      <c r="BH7" s="6">
        <v>2060</v>
      </c>
      <c r="BI7" s="6">
        <v>2061</v>
      </c>
      <c r="BJ7" s="6">
        <v>2062</v>
      </c>
      <c r="BK7" s="6">
        <v>2063</v>
      </c>
      <c r="BL7" s="6">
        <v>2064</v>
      </c>
      <c r="BM7" s="6">
        <v>2065</v>
      </c>
      <c r="BN7" s="6">
        <v>2066</v>
      </c>
      <c r="BO7" s="6">
        <v>2067</v>
      </c>
      <c r="BP7" s="6">
        <v>2068</v>
      </c>
      <c r="BQ7" s="6">
        <v>2069</v>
      </c>
      <c r="BR7" s="7">
        <v>2070</v>
      </c>
    </row>
    <row r="8" spans="1:70" x14ac:dyDescent="0.25">
      <c r="A8" s="832"/>
      <c r="C8" s="837" t="s">
        <v>12</v>
      </c>
      <c r="D8" s="839" t="s">
        <v>10</v>
      </c>
      <c r="E8" s="746" t="s">
        <v>20</v>
      </c>
      <c r="F8" s="793" t="s">
        <v>13</v>
      </c>
      <c r="G8" s="749">
        <f>IFERROR(17.5*Transf2010,"")</f>
        <v>18.320289153566574</v>
      </c>
      <c r="H8" s="99" t="str">
        <f>IFERROR(IF($A$39&gt;0,G8*(1+0.08*$A$39),"/"),"")</f>
        <v>/</v>
      </c>
      <c r="I8" s="100" t="str">
        <f>IF(H8="/","/","Assis")</f>
        <v>/</v>
      </c>
      <c r="J8" s="101">
        <f>IF($A$39&gt;0,H8,G8)</f>
        <v>18.320289153566574</v>
      </c>
      <c r="K8" s="173">
        <f>IFERROR(J8*(1+PARAMETRES!F$14)^0.7,"")</f>
        <v>18.536260394315537</v>
      </c>
      <c r="L8" s="173">
        <f>IFERROR(K8*(1+PARAMETRES!G$14)^0.7,"")</f>
        <v>18.515473570326254</v>
      </c>
      <c r="M8" s="173">
        <f>IFERROR(L8*(1+PARAMETRES!H$14)^0.7,"")</f>
        <v>18.525847680499833</v>
      </c>
      <c r="N8" s="173">
        <f>IFERROR(M8*(1+PARAMETRES!I$14)^0.7,"")</f>
        <v>18.581118155122386</v>
      </c>
      <c r="O8" s="173">
        <f>IFERROR(N8*(1+PARAMETRES!J$14)^0.7,"")</f>
        <v>18.668049654940404</v>
      </c>
      <c r="P8" s="173">
        <f>IFERROR(O8*(1+PARAMETRES!K$14)^0.7,"")</f>
        <v>18.775330419394606</v>
      </c>
      <c r="Q8" s="173">
        <f>IFERROR(P8*(1+PARAMETRES!L$14)^0.7,"")</f>
        <v>19.041083660601412</v>
      </c>
      <c r="R8" s="173">
        <f>IFERROR(Q8*(1+PARAMETRES!M$14)^0.7,"")</f>
        <v>19.245093938800903</v>
      </c>
      <c r="S8" s="173">
        <f>IFERROR(R8*(1+PARAMETRES!N$14)^0.7,"")</f>
        <v>19.461801986448211</v>
      </c>
      <c r="T8" s="173">
        <f>IFERROR(S8*(1+PARAMETRES!O$14)^0.7,"")</f>
        <v>18.361074186135891</v>
      </c>
      <c r="U8" s="173">
        <f>IFERROR(T8*(1+PARAMETRES!P$14)^0.7,"")</f>
        <v>19.204520657981735</v>
      </c>
      <c r="V8" s="173">
        <f>IFERROR(U8*(1+PARAMETRES!Q$14)^0.7,"")</f>
        <v>19.52145775935773</v>
      </c>
      <c r="W8" s="173">
        <f>IFERROR(V8*(1+PARAMETRES!R$14)^0.7,"")</f>
        <v>19.682991288929866</v>
      </c>
      <c r="X8" s="173">
        <f>IFERROR(W8*(1+PARAMETRES!S$14)^0.7,"")</f>
        <v>19.871539757263289</v>
      </c>
      <c r="Y8" s="173">
        <f>IFERROR(X8*(1+PARAMETRES!T$14)^0.7,"")</f>
        <v>20.080463839275758</v>
      </c>
      <c r="Z8" s="173">
        <f>IFERROR(Y8*(1+PARAMETRES!U$14)^0.7,"")</f>
        <v>20.293471370379272</v>
      </c>
      <c r="AA8" s="173">
        <f>IFERROR(Z8*(1+PARAMETRES!V$14)^0.7,"")</f>
        <v>20.524602418379416</v>
      </c>
      <c r="AB8" s="173">
        <f>IFERROR(AA8*(1+PARAMETRES!W$14)^0.7,"")</f>
        <v>20.594152463734876</v>
      </c>
      <c r="AC8" s="173">
        <f>IFERROR(AB8*(1+PARAMETRES!X$14)^0.7,"")</f>
        <v>20.664003823799689</v>
      </c>
      <c r="AD8" s="173">
        <f>IFERROR(AC8*(1+PARAMETRES!Y$14)^0.7,"")</f>
        <v>20.741288735443497</v>
      </c>
      <c r="AE8" s="173">
        <f>IFERROR(AD8*(1+PARAMETRES!Z$14)^0.7,"")</f>
        <v>20.824611997342462</v>
      </c>
      <c r="AF8" s="173">
        <f>IFERROR(AE8*(1+PARAMETRES!AA$14)^0.7,"")</f>
        <v>20.905329025602413</v>
      </c>
      <c r="AG8" s="173">
        <f>IFERROR(AF8*(1+PARAMETRES!AB$14)^0.7,"")</f>
        <v>21.047599646627887</v>
      </c>
      <c r="AH8" s="173">
        <f>IFERROR(AG8*(1+PARAMETRES!AC$14)^0.7,"")</f>
        <v>21.196754721835365</v>
      </c>
      <c r="AI8" s="173">
        <f>IFERROR(AH8*(1+PARAMETRES!AD$14)^0.7,"")</f>
        <v>21.354462626126274</v>
      </c>
      <c r="AJ8" s="173">
        <f>IFERROR(AI8*(1+PARAMETRES!AE$14)^0.7,"")</f>
        <v>21.507567111187495</v>
      </c>
      <c r="AK8" s="173">
        <f>IFERROR(AJ8*(1+PARAMETRES!AF$14)^0.7,"")</f>
        <v>21.656012279107998</v>
      </c>
      <c r="AL8" s="173">
        <f>IFERROR(AK8*(1+PARAMETRES!AG$14)^0.7,"")</f>
        <v>21.807261969590055</v>
      </c>
      <c r="AM8" s="173">
        <f>IFERROR(AL8*(1+PARAMETRES!AH$14)^0.7,"")</f>
        <v>21.955277458240111</v>
      </c>
      <c r="AN8" s="173">
        <f>IFERROR(AM8*(1+PARAMETRES!AI$14)^0.7,"")</f>
        <v>22.092273901179691</v>
      </c>
      <c r="AO8" s="173">
        <f>IFERROR(AN8*(1+PARAMETRES!AJ$14)^0.7,"")</f>
        <v>22.224097912553219</v>
      </c>
      <c r="AP8" s="173">
        <f>IFERROR(AO8*(1+PARAMETRES!AK$14)^0.7,"")</f>
        <v>22.353652472919276</v>
      </c>
      <c r="AQ8" s="173">
        <f>IFERROR(AP8*(1+PARAMETRES!AL$14)^0.7,"")</f>
        <v>22.483898464999761</v>
      </c>
      <c r="AR8" s="173">
        <f>IFERROR(AQ8*(1+PARAMETRES!AM$14)^0.7,"")</f>
        <v>22.617860659844411</v>
      </c>
      <c r="AS8" s="173">
        <f>IFERROR(AR8*(1+PARAMETRES!AN$14)^0.7,"")</f>
        <v>22.750747168634511</v>
      </c>
      <c r="AT8" s="173">
        <f>IFERROR(AS8*(1+PARAMETRES!AO$14)^0.7,"")</f>
        <v>22.872919258625178</v>
      </c>
      <c r="AU8" s="173">
        <f>IFERROR(AT8*(1+PARAMETRES!AP$14)^0.7,"")</f>
        <v>22.998518443839366</v>
      </c>
      <c r="AV8" s="173">
        <f>IFERROR(AU8*(1+PARAMETRES!AQ$14)^0.7,"")</f>
        <v>23.129195277444854</v>
      </c>
      <c r="AW8" s="173">
        <f>IFERROR(AV8*(1+PARAMETRES!AR$14)^0.7,"")</f>
        <v>23.268257220939219</v>
      </c>
      <c r="AX8" s="173">
        <f>IFERROR(AW8*(1+PARAMETRES!AS$14)^0.7,"")</f>
        <v>23.402873804267422</v>
      </c>
      <c r="AY8" s="173">
        <f>IFERROR(AX8*(1+PARAMETRES!AT$14)^0.7,"")</f>
        <v>23.541159169385878</v>
      </c>
      <c r="AZ8" s="173">
        <f>IFERROR(AY8*(1+PARAMETRES!AU$14)^0.7,"")</f>
        <v>23.688128093808793</v>
      </c>
      <c r="BA8" s="173">
        <f>IFERROR(AZ8*(1+PARAMETRES!AV$14)^0.7,"")</f>
        <v>23.840611678416149</v>
      </c>
      <c r="BB8" s="173">
        <f>IFERROR(BA8*(1+PARAMETRES!AW$14)^0.7,"")</f>
        <v>24.002165242091042</v>
      </c>
      <c r="BC8" s="173">
        <f>IFERROR(BB8*(1+PARAMETRES!AX$14)^0.7,"")</f>
        <v>24.171180962881802</v>
      </c>
      <c r="BD8" s="173">
        <f>IFERROR(BC8*(1+PARAMETRES!AY$14)^0.7,"")</f>
        <v>24.335834903485139</v>
      </c>
      <c r="BE8" s="173">
        <f>IFERROR(BD8*(1+PARAMETRES!AZ$14)^0.7,"")</f>
        <v>24.507742140218671</v>
      </c>
      <c r="BF8" s="173">
        <f>IFERROR(BE8*(1+PARAMETRES!BA$14)^0.7,"")</f>
        <v>24.683396539894513</v>
      </c>
      <c r="BG8" s="173">
        <f>IFERROR(BF8*(1+PARAMETRES!BB$14)^0.7,"")</f>
        <v>24.864334284879849</v>
      </c>
      <c r="BH8" s="173">
        <f>IFERROR(BG8*(1+PARAMETRES!BC$14)^0.7,"")</f>
        <v>25.045185733402732</v>
      </c>
      <c r="BI8" s="173">
        <f>IFERROR(BH8*(1+PARAMETRES!BD$14)^0.7,"")</f>
        <v>25.223916432170878</v>
      </c>
      <c r="BJ8" s="173">
        <f>IFERROR(BI8*(1+PARAMETRES!BE$14)^0.7,"")</f>
        <v>25.405500345450658</v>
      </c>
      <c r="BK8" s="173">
        <f>IFERROR(BJ8*(1+PARAMETRES!BF$14)^0.7,"")</f>
        <v>25.589751783435673</v>
      </c>
      <c r="BL8" s="173">
        <f>IFERROR(BK8*(1+PARAMETRES!BG$14)^0.7,"")</f>
        <v>25.771134184612158</v>
      </c>
      <c r="BM8" s="173">
        <f>IFERROR(BL8*(1+PARAMETRES!BH$14)^0.7,"")</f>
        <v>25.945796464755581</v>
      </c>
      <c r="BN8" s="173">
        <f>IFERROR(BM8*(1+PARAMETRES!BI$14)^0.7,"")</f>
        <v>26.111618885053137</v>
      </c>
      <c r="BO8" s="173">
        <f>IFERROR(BN8*(1+PARAMETRES!BJ$14)^0.7,"")</f>
        <v>26.279260721172637</v>
      </c>
      <c r="BP8" s="173">
        <f>IFERROR(BO8*(1+PARAMETRES!BK$14)^0.7,"")</f>
        <v>26.445033940271973</v>
      </c>
      <c r="BQ8" s="173">
        <f>IFERROR(BP8*(1+PARAMETRES!BL$14)^0.7,"")</f>
        <v>26.608904620288875</v>
      </c>
      <c r="BR8" s="173">
        <f>IFERROR(BQ8*(1+PARAMETRES!BM$14)^0.7,"")</f>
        <v>26.765334078801363</v>
      </c>
    </row>
    <row r="9" spans="1:70" ht="16.5" thickBot="1" x14ac:dyDescent="0.3">
      <c r="A9" s="833"/>
      <c r="C9" s="838"/>
      <c r="D9" s="840"/>
      <c r="E9" s="747"/>
      <c r="F9" s="794"/>
      <c r="G9" s="750"/>
      <c r="H9" s="102" t="str">
        <f>IFERROR(IF($A$39&gt;0,G8*(1.25+0.09*$A$39),"/"),"")</f>
        <v>/</v>
      </c>
      <c r="I9" s="100" t="str">
        <f>IF(H9="/","/","Debout")</f>
        <v>/</v>
      </c>
      <c r="J9" s="259" t="str">
        <f>IF($A$39&gt;0,H9,"/")</f>
        <v>/</v>
      </c>
      <c r="K9" s="105" t="str">
        <f>IF(J9="/","/",J9*(1+PARAMETRES!F$14)^0.7)</f>
        <v>/</v>
      </c>
      <c r="L9" s="105" t="str">
        <f>IF(K9="/","/",K9*(1+PARAMETRES!G$14)^0.7)</f>
        <v>/</v>
      </c>
      <c r="M9" s="105" t="str">
        <f>IF(L9="/","/",L9*(1+PARAMETRES!H$14)^0.7)</f>
        <v>/</v>
      </c>
      <c r="N9" s="105" t="str">
        <f>IF(M9="/","/",M9*(1+PARAMETRES!I$14)^0.7)</f>
        <v>/</v>
      </c>
      <c r="O9" s="105" t="str">
        <f>IF(N9="/","/",N9*(1+PARAMETRES!J$14)^0.7)</f>
        <v>/</v>
      </c>
      <c r="P9" s="105" t="str">
        <f>IF(O9="/","/",O9*(1+PARAMETRES!K$14)^0.7)</f>
        <v>/</v>
      </c>
      <c r="Q9" s="105" t="str">
        <f>IF(P9="/","/",P9*(1+PARAMETRES!L$14)^0.7)</f>
        <v>/</v>
      </c>
      <c r="R9" s="105" t="str">
        <f>IF(Q9="/","/",Q9*(1+PARAMETRES!M$14)^0.7)</f>
        <v>/</v>
      </c>
      <c r="S9" s="105" t="str">
        <f>IF(R9="/","/",R9*(1+PARAMETRES!N$14)^0.7)</f>
        <v>/</v>
      </c>
      <c r="T9" s="105" t="str">
        <f>IF(S9="/","/",S9*(1+PARAMETRES!O$14)^0.7)</f>
        <v>/</v>
      </c>
      <c r="U9" s="105" t="str">
        <f>IF(T9="/","/",T9*(1+PARAMETRES!P$14)^0.7)</f>
        <v>/</v>
      </c>
      <c r="V9" s="105" t="str">
        <f>IF(U9="/","/",U9*(1+PARAMETRES!Q$14)^0.7)</f>
        <v>/</v>
      </c>
      <c r="W9" s="105" t="str">
        <f>IF(V9="/","/",V9*(1+PARAMETRES!R$14)^0.7)</f>
        <v>/</v>
      </c>
      <c r="X9" s="105" t="str">
        <f>IF(W9="/","/",W9*(1+PARAMETRES!S$14)^0.7)</f>
        <v>/</v>
      </c>
      <c r="Y9" s="105" t="str">
        <f>IF(X9="/","/",X9*(1+PARAMETRES!T$14)^0.7)</f>
        <v>/</v>
      </c>
      <c r="Z9" s="105" t="str">
        <f>IF(Y9="/","/",Y9*(1+PARAMETRES!U$14)^0.7)</f>
        <v>/</v>
      </c>
      <c r="AA9" s="105" t="str">
        <f>IF(Z9="/","/",Z9*(1+PARAMETRES!V$14)^0.7)</f>
        <v>/</v>
      </c>
      <c r="AB9" s="105" t="str">
        <f>IF(AA9="/","/",AA9*(1+PARAMETRES!W$14)^0.7)</f>
        <v>/</v>
      </c>
      <c r="AC9" s="105" t="str">
        <f>IF(AB9="/","/",AB9*(1+PARAMETRES!X$14)^0.7)</f>
        <v>/</v>
      </c>
      <c r="AD9" s="105" t="str">
        <f>IF(AC9="/","/",AC9*(1+PARAMETRES!Y$14)^0.7)</f>
        <v>/</v>
      </c>
      <c r="AE9" s="105" t="str">
        <f>IF(AD9="/","/",AD9*(1+PARAMETRES!Z$14)^0.7)</f>
        <v>/</v>
      </c>
      <c r="AF9" s="105" t="str">
        <f>IF(AE9="/","/",AE9*(1+PARAMETRES!AA$14)^0.7)</f>
        <v>/</v>
      </c>
      <c r="AG9" s="105" t="str">
        <f>IF(AF9="/","/",AF9*(1+PARAMETRES!AB$14)^0.7)</f>
        <v>/</v>
      </c>
      <c r="AH9" s="105" t="str">
        <f>IF(AG9="/","/",AG9*(1+PARAMETRES!AC$14)^0.7)</f>
        <v>/</v>
      </c>
      <c r="AI9" s="105" t="str">
        <f>IF(AH9="/","/",AH9*(1+PARAMETRES!AD$14)^0.7)</f>
        <v>/</v>
      </c>
      <c r="AJ9" s="105" t="str">
        <f>IF(AI9="/","/",AI9*(1+PARAMETRES!AE$14)^0.7)</f>
        <v>/</v>
      </c>
      <c r="AK9" s="105" t="str">
        <f>IF(AJ9="/","/",AJ9*(1+PARAMETRES!AF$14)^0.7)</f>
        <v>/</v>
      </c>
      <c r="AL9" s="105" t="str">
        <f>IF(AK9="/","/",AK9*(1+PARAMETRES!AG$14)^0.7)</f>
        <v>/</v>
      </c>
      <c r="AM9" s="105" t="str">
        <f>IF(AL9="/","/",AL9*(1+PARAMETRES!AH$14)^0.7)</f>
        <v>/</v>
      </c>
      <c r="AN9" s="105" t="str">
        <f>IF(AM9="/","/",AM9*(1+PARAMETRES!AI$14)^0.7)</f>
        <v>/</v>
      </c>
      <c r="AO9" s="105" t="str">
        <f>IF(AN9="/","/",AN9*(1+PARAMETRES!AJ$14)^0.7)</f>
        <v>/</v>
      </c>
      <c r="AP9" s="105" t="str">
        <f>IF(AO9="/","/",AO9*(1+PARAMETRES!AK$14)^0.7)</f>
        <v>/</v>
      </c>
      <c r="AQ9" s="105" t="str">
        <f>IF(AP9="/","/",AP9*(1+PARAMETRES!AL$14)^0.7)</f>
        <v>/</v>
      </c>
      <c r="AR9" s="105" t="str">
        <f>IF(AQ9="/","/",AQ9*(1+PARAMETRES!AM$14)^0.7)</f>
        <v>/</v>
      </c>
      <c r="AS9" s="105" t="str">
        <f>IF(AR9="/","/",AR9*(1+PARAMETRES!AN$14)^0.7)</f>
        <v>/</v>
      </c>
      <c r="AT9" s="105" t="str">
        <f>IF(AS9="/","/",AS9*(1+PARAMETRES!AO$14)^0.7)</f>
        <v>/</v>
      </c>
      <c r="AU9" s="105" t="str">
        <f>IF(AT9="/","/",AT9*(1+PARAMETRES!AP$14)^0.7)</f>
        <v>/</v>
      </c>
      <c r="AV9" s="105" t="str">
        <f>IF(AU9="/","/",AU9*(1+PARAMETRES!AQ$14)^0.7)</f>
        <v>/</v>
      </c>
      <c r="AW9" s="105" t="str">
        <f>IF(AV9="/","/",AV9*(1+PARAMETRES!AR$14)^0.7)</f>
        <v>/</v>
      </c>
      <c r="AX9" s="105" t="str">
        <f>IF(AW9="/","/",AW9*(1+PARAMETRES!AS$14)^0.7)</f>
        <v>/</v>
      </c>
      <c r="AY9" s="105" t="str">
        <f>IF(AX9="/","/",AX9*(1+PARAMETRES!AT$14)^0.7)</f>
        <v>/</v>
      </c>
      <c r="AZ9" s="105" t="str">
        <f>IF(AY9="/","/",AY9*(1+PARAMETRES!AU$14)^0.7)</f>
        <v>/</v>
      </c>
      <c r="BA9" s="105" t="str">
        <f>IF(AZ9="/","/",AZ9*(1+PARAMETRES!AV$14)^0.7)</f>
        <v>/</v>
      </c>
      <c r="BB9" s="105" t="str">
        <f>IF(BA9="/","/",BA9*(1+PARAMETRES!AW$14)^0.7)</f>
        <v>/</v>
      </c>
      <c r="BC9" s="105" t="str">
        <f>IF(BB9="/","/",BB9*(1+PARAMETRES!AX$14)^0.7)</f>
        <v>/</v>
      </c>
      <c r="BD9" s="105" t="str">
        <f>IF(BC9="/","/",BC9*(1+PARAMETRES!AY$14)^0.7)</f>
        <v>/</v>
      </c>
      <c r="BE9" s="105" t="str">
        <f>IF(BD9="/","/",BD9*(1+PARAMETRES!AZ$14)^0.7)</f>
        <v>/</v>
      </c>
      <c r="BF9" s="105" t="str">
        <f>IF(BE9="/","/",BE9*(1+PARAMETRES!BA$14)^0.7)</f>
        <v>/</v>
      </c>
      <c r="BG9" s="105" t="str">
        <f>IF(BF9="/","/",BF9*(1+PARAMETRES!BB$14)^0.7)</f>
        <v>/</v>
      </c>
      <c r="BH9" s="105" t="str">
        <f>IF(BG9="/","/",BG9*(1+PARAMETRES!BC$14)^0.7)</f>
        <v>/</v>
      </c>
      <c r="BI9" s="105" t="str">
        <f>IF(BH9="/","/",BH9*(1+PARAMETRES!BD$14)^0.7)</f>
        <v>/</v>
      </c>
      <c r="BJ9" s="105" t="str">
        <f>IF(BI9="/","/",BI9*(1+PARAMETRES!BE$14)^0.7)</f>
        <v>/</v>
      </c>
      <c r="BK9" s="105" t="str">
        <f>IF(BJ9="/","/",BJ9*(1+PARAMETRES!BF$14)^0.7)</f>
        <v>/</v>
      </c>
      <c r="BL9" s="105" t="str">
        <f>IF(BK9="/","/",BK9*(1+PARAMETRES!BG$14)^0.7)</f>
        <v>/</v>
      </c>
      <c r="BM9" s="105" t="str">
        <f>IF(BL9="/","/",BL9*(1+PARAMETRES!BH$14)^0.7)</f>
        <v>/</v>
      </c>
      <c r="BN9" s="105" t="str">
        <f>IF(BM9="/","/",BM9*(1+PARAMETRES!BI$14)^0.7)</f>
        <v>/</v>
      </c>
      <c r="BO9" s="105" t="str">
        <f>IF(BN9="/","/",BN9*(1+PARAMETRES!BJ$14)^0.7)</f>
        <v>/</v>
      </c>
      <c r="BP9" s="105" t="str">
        <f>IF(BO9="/","/",BO9*(1+PARAMETRES!BK$14)^0.7)</f>
        <v>/</v>
      </c>
      <c r="BQ9" s="105" t="str">
        <f>IF(BP9="/","/",BP9*(1+PARAMETRES!BL$14)^0.7)</f>
        <v>/</v>
      </c>
      <c r="BR9" s="261" t="str">
        <f>IF(BQ9="/","/",BQ9*(1+PARAMETRES!BM$14)^0.7)</f>
        <v>/</v>
      </c>
    </row>
    <row r="10" spans="1:70" x14ac:dyDescent="0.25">
      <c r="C10" s="838"/>
      <c r="D10" s="840"/>
      <c r="E10" s="747"/>
      <c r="F10" s="791" t="s">
        <v>29</v>
      </c>
      <c r="G10" s="751">
        <f>IFERROR(22.3*Transf2010,"")</f>
        <v>23.345282749973407</v>
      </c>
      <c r="H10" s="99" t="str">
        <f>IFERROR(IF($A$39&gt;0,G10*(1+0.08*$A$39),"/"),"")</f>
        <v>/</v>
      </c>
      <c r="I10" s="100" t="str">
        <f t="shared" ref="I10:I22" si="0">IF(H10="/","/","Assis")</f>
        <v>/</v>
      </c>
      <c r="J10" s="260">
        <f>IF($A$39&gt;0,H10,G10)</f>
        <v>23.345282749973407</v>
      </c>
      <c r="K10" s="104">
        <f>IFERROR(J10*(1+PARAMETRES!F$14)^0.7,"")</f>
        <v>23.62049181675637</v>
      </c>
      <c r="L10" s="104">
        <f>IFERROR(K10*(1+PARAMETRES!G$14)^0.7,"")</f>
        <v>23.594003463901458</v>
      </c>
      <c r="M10" s="104">
        <f>IFERROR(L10*(1+PARAMETRES!H$14)^0.7,"")</f>
        <v>23.607223044294077</v>
      </c>
      <c r="N10" s="104">
        <f>IFERROR(M10*(1+PARAMETRES!I$14)^0.7,"")</f>
        <v>23.677653420527388</v>
      </c>
      <c r="O10" s="104">
        <f>IFERROR(N10*(1+PARAMETRES!J$14)^0.7,"")</f>
        <v>23.788428988866919</v>
      </c>
      <c r="P10" s="104">
        <f>IFERROR(O10*(1+PARAMETRES!K$14)^0.7,"")</f>
        <v>23.92513533442856</v>
      </c>
      <c r="Q10" s="104">
        <f>IFERROR(P10*(1+PARAMETRES!L$14)^0.7,"")</f>
        <v>24.263780893223519</v>
      </c>
      <c r="R10" s="104">
        <f>IFERROR(Q10*(1+PARAMETRES!M$14)^0.7,"")</f>
        <v>24.523748276300587</v>
      </c>
      <c r="S10" s="104">
        <f>IFERROR(R10*(1+PARAMETRES!N$14)^0.7,"")</f>
        <v>24.7998962455883</v>
      </c>
      <c r="T10" s="104">
        <f>IFERROR(S10*(1+PARAMETRES!O$14)^0.7,"")</f>
        <v>23.397254534333172</v>
      </c>
      <c r="U10" s="104">
        <f>IFERROR(T10*(1+PARAMETRES!P$14)^0.7,"")</f>
        <v>24.472046324171018</v>
      </c>
      <c r="V10" s="104">
        <f>IFERROR(U10*(1+PARAMETRES!Q$14)^0.7,"")</f>
        <v>24.875914744781571</v>
      </c>
      <c r="W10" s="104">
        <f>IFERROR(V10*(1+PARAMETRES!R$14)^0.7,"")</f>
        <v>25.081754613893494</v>
      </c>
      <c r="X10" s="104">
        <f>IFERROR(W10*(1+PARAMETRES!S$14)^0.7,"")</f>
        <v>25.32201923354123</v>
      </c>
      <c r="Y10" s="104">
        <f>IFERROR(X10*(1+PARAMETRES!T$14)^0.7,"")</f>
        <v>25.588248206619976</v>
      </c>
      <c r="Z10" s="104">
        <f>IFERROR(Y10*(1+PARAMETRES!U$14)^0.7,"")</f>
        <v>25.859680660540455</v>
      </c>
      <c r="AA10" s="104">
        <f>IFERROR(Z10*(1+PARAMETRES!V$14)^0.7,"")</f>
        <v>26.154207653134925</v>
      </c>
      <c r="AB10" s="104">
        <f>IFERROR(AA10*(1+PARAMETRES!W$14)^0.7,"")</f>
        <v>26.242834282359311</v>
      </c>
      <c r="AC10" s="104">
        <f>IFERROR(AB10*(1+PARAMETRES!X$14)^0.7,"")</f>
        <v>26.331844872613331</v>
      </c>
      <c r="AD10" s="104">
        <f>IFERROR(AC10*(1+PARAMETRES!Y$14)^0.7,"")</f>
        <v>26.430327931450869</v>
      </c>
      <c r="AE10" s="104">
        <f>IFERROR(AD10*(1+PARAMETRES!Z$14)^0.7,"")</f>
        <v>26.536505573756404</v>
      </c>
      <c r="AF10" s="104">
        <f>IFERROR(AE10*(1+PARAMETRES!AA$14)^0.7,"")</f>
        <v>26.639362129767655</v>
      </c>
      <c r="AG10" s="104">
        <f>IFERROR(AF10*(1+PARAMETRES!AB$14)^0.7,"")</f>
        <v>26.820655549702973</v>
      </c>
      <c r="AH10" s="104">
        <f>IFERROR(AG10*(1+PARAMETRES!AC$14)^0.7,"")</f>
        <v>27.010721731253074</v>
      </c>
      <c r="AI10" s="104">
        <f>IFERROR(AH10*(1+PARAMETRES!AD$14)^0.7,"")</f>
        <v>27.211686660720918</v>
      </c>
      <c r="AJ10" s="104">
        <f>IFERROR(AI10*(1+PARAMETRES!AE$14)^0.7,"")</f>
        <v>27.406785518827505</v>
      </c>
      <c r="AK10" s="104">
        <f>IFERROR(AJ10*(1+PARAMETRES!AF$14)^0.7,"")</f>
        <v>27.595947075663346</v>
      </c>
      <c r="AL10" s="104">
        <f>IFERROR(AK10*(1+PARAMETRES!AG$14)^0.7,"")</f>
        <v>27.788682395534767</v>
      </c>
      <c r="AM10" s="104">
        <f>IFERROR(AL10*(1+PARAMETRES!AH$14)^0.7,"")</f>
        <v>27.97729641821455</v>
      </c>
      <c r="AN10" s="104">
        <f>IFERROR(AM10*(1+PARAMETRES!AI$14)^0.7,"")</f>
        <v>28.151869028360416</v>
      </c>
      <c r="AO10" s="104">
        <f>IFERROR(AN10*(1+PARAMETRES!AJ$14)^0.7,"")</f>
        <v>28.319850482853539</v>
      </c>
      <c r="AP10" s="104">
        <f>IFERROR(AO10*(1+PARAMETRES!AK$14)^0.7,"")</f>
        <v>28.484940008348573</v>
      </c>
      <c r="AQ10" s="104">
        <f>IFERROR(AP10*(1+PARAMETRES!AL$14)^0.7,"")</f>
        <v>28.650910615399706</v>
      </c>
      <c r="AR10" s="104">
        <f>IFERROR(AQ10*(1+PARAMETRES!AM$14)^0.7,"")</f>
        <v>28.821616726544601</v>
      </c>
      <c r="AS10" s="104">
        <f>IFERROR(AR10*(1+PARAMETRES!AN$14)^0.7,"")</f>
        <v>28.990952106317131</v>
      </c>
      <c r="AT10" s="104">
        <f>IFERROR(AS10*(1+PARAMETRES!AO$14)^0.7,"")</f>
        <v>29.146634255276666</v>
      </c>
      <c r="AU10" s="104">
        <f>IFERROR(AT10*(1+PARAMETRES!AP$14)^0.7,"")</f>
        <v>29.306683502721029</v>
      </c>
      <c r="AV10" s="104">
        <f>IFERROR(AU10*(1+PARAMETRES!AQ$14)^0.7,"")</f>
        <v>29.473203124972592</v>
      </c>
      <c r="AW10" s="104">
        <f>IFERROR(AV10*(1+PARAMETRES!AR$14)^0.7,"")</f>
        <v>29.650407772968268</v>
      </c>
      <c r="AX10" s="104">
        <f>IFERROR(AW10*(1+PARAMETRES!AS$14)^0.7,"")</f>
        <v>29.821947762009348</v>
      </c>
      <c r="AY10" s="104">
        <f>IFERROR(AX10*(1+PARAMETRES!AT$14)^0.7,"")</f>
        <v>29.998162827274584</v>
      </c>
      <c r="AZ10" s="104">
        <f>IFERROR(AY10*(1+PARAMETRES!AU$14)^0.7,"")</f>
        <v>30.185443228110643</v>
      </c>
      <c r="BA10" s="104">
        <f>IFERROR(AZ10*(1+PARAMETRES!AV$14)^0.7,"")</f>
        <v>30.379750881638877</v>
      </c>
      <c r="BB10" s="104">
        <f>IFERROR(BA10*(1+PARAMETRES!AW$14)^0.7,"")</f>
        <v>30.585616279921741</v>
      </c>
      <c r="BC10" s="104">
        <f>IFERROR(BB10*(1+PARAMETRES!AX$14)^0.7,"")</f>
        <v>30.800990598415108</v>
      </c>
      <c r="BD10" s="104">
        <f>IFERROR(BC10*(1+PARAMETRES!AY$14)^0.7,"")</f>
        <v>31.010806762726787</v>
      </c>
      <c r="BE10" s="104">
        <f>IFERROR(BD10*(1+PARAMETRES!AZ$14)^0.7,"")</f>
        <v>31.229865698678658</v>
      </c>
      <c r="BF10" s="104">
        <f>IFERROR(BE10*(1+PARAMETRES!BA$14)^0.7,"")</f>
        <v>31.453699590837019</v>
      </c>
      <c r="BG10" s="104">
        <f>IFERROR(BF10*(1+PARAMETRES!BB$14)^0.7,"")</f>
        <v>31.684265974446905</v>
      </c>
      <c r="BH10" s="104">
        <f>IFERROR(BG10*(1+PARAMETRES!BC$14)^0.7,"")</f>
        <v>31.914722391707496</v>
      </c>
      <c r="BI10" s="104">
        <f>IFERROR(BH10*(1+PARAMETRES!BD$14)^0.7,"")</f>
        <v>32.142476367852048</v>
      </c>
      <c r="BJ10" s="104">
        <f>IFERROR(BI10*(1+PARAMETRES!BE$14)^0.7,"")</f>
        <v>32.373866154488567</v>
      </c>
      <c r="BK10" s="104">
        <f>IFERROR(BJ10*(1+PARAMETRES!BF$14)^0.7,"")</f>
        <v>32.608655129749472</v>
      </c>
      <c r="BL10" s="104">
        <f>IFERROR(BK10*(1+PARAMETRES!BG$14)^0.7,"")</f>
        <v>32.839788132391512</v>
      </c>
      <c r="BM10" s="104">
        <f>IFERROR(BL10*(1+PARAMETRES!BH$14)^0.7,"")</f>
        <v>33.062357780802841</v>
      </c>
      <c r="BN10" s="104">
        <f>IFERROR(BM10*(1+PARAMETRES!BI$14)^0.7,"")</f>
        <v>33.2736629220963</v>
      </c>
      <c r="BO10" s="104">
        <f>IFERROR(BN10*(1+PARAMETRES!BJ$14)^0.7,"")</f>
        <v>33.487286518980007</v>
      </c>
      <c r="BP10" s="104">
        <f>IFERROR(BO10*(1+PARAMETRES!BK$14)^0.7,"")</f>
        <v>33.698528963889444</v>
      </c>
      <c r="BQ10" s="104">
        <f>IFERROR(BP10*(1+PARAMETRES!BL$14)^0.7,"")</f>
        <v>33.907347030425271</v>
      </c>
      <c r="BR10" s="262">
        <f>IFERROR(BQ10*(1+PARAMETRES!BM$14)^0.7,"")</f>
        <v>34.106682854701184</v>
      </c>
    </row>
    <row r="11" spans="1:70" x14ac:dyDescent="0.25">
      <c r="C11" s="838"/>
      <c r="D11" s="840"/>
      <c r="E11" s="748"/>
      <c r="F11" s="792"/>
      <c r="G11" s="752"/>
      <c r="H11" s="102" t="str">
        <f>IFERROR(IF($A$39&gt;0,G10*(1.25+0.09*$A$39),"/"),"")</f>
        <v>/</v>
      </c>
      <c r="I11" s="100" t="str">
        <f>IF(H11="/","/","Debout")</f>
        <v>/</v>
      </c>
      <c r="J11" s="103" t="str">
        <f>IF($A$39&gt;0,H11,"/")</f>
        <v>/</v>
      </c>
      <c r="K11" s="105" t="str">
        <f>IF(J11="/","/",J11*(1+PARAMETRES!F$14)^0.7)</f>
        <v>/</v>
      </c>
      <c r="L11" s="105" t="str">
        <f>IF(K11="/","/",K11*(1+PARAMETRES!G$14)^0.7)</f>
        <v>/</v>
      </c>
      <c r="M11" s="105" t="str">
        <f>IF(L11="/","/",L11*(1+PARAMETRES!H$14)^0.7)</f>
        <v>/</v>
      </c>
      <c r="N11" s="105" t="str">
        <f>IF(M11="/","/",M11*(1+PARAMETRES!I$14)^0.7)</f>
        <v>/</v>
      </c>
      <c r="O11" s="105" t="str">
        <f>IF(N11="/","/",N11*(1+PARAMETRES!J$14)^0.7)</f>
        <v>/</v>
      </c>
      <c r="P11" s="105" t="str">
        <f>IF(O11="/","/",O11*(1+PARAMETRES!K$14)^0.7)</f>
        <v>/</v>
      </c>
      <c r="Q11" s="105" t="str">
        <f>IF(P11="/","/",P11*(1+PARAMETRES!L$14)^0.7)</f>
        <v>/</v>
      </c>
      <c r="R11" s="105" t="str">
        <f>IF(Q11="/","/",Q11*(1+PARAMETRES!M$14)^0.7)</f>
        <v>/</v>
      </c>
      <c r="S11" s="105" t="str">
        <f>IF(R11="/","/",R11*(1+PARAMETRES!N$14)^0.7)</f>
        <v>/</v>
      </c>
      <c r="T11" s="105" t="str">
        <f>IF(S11="/","/",S11*(1+PARAMETRES!O$14)^0.7)</f>
        <v>/</v>
      </c>
      <c r="U11" s="105" t="str">
        <f>IF(T11="/","/",T11*(1+PARAMETRES!P$14)^0.7)</f>
        <v>/</v>
      </c>
      <c r="V11" s="105" t="str">
        <f>IF(U11="/","/",U11*(1+PARAMETRES!Q$14)^0.7)</f>
        <v>/</v>
      </c>
      <c r="W11" s="105" t="str">
        <f>IF(V11="/","/",V11*(1+PARAMETRES!R$14)^0.7)</f>
        <v>/</v>
      </c>
      <c r="X11" s="105" t="str">
        <f>IF(W11="/","/",W11*(1+PARAMETRES!S$14)^0.7)</f>
        <v>/</v>
      </c>
      <c r="Y11" s="105" t="str">
        <f>IF(X11="/","/",X11*(1+PARAMETRES!T$14)^0.7)</f>
        <v>/</v>
      </c>
      <c r="Z11" s="105" t="str">
        <f>IF(Y11="/","/",Y11*(1+PARAMETRES!U$14)^0.7)</f>
        <v>/</v>
      </c>
      <c r="AA11" s="105" t="str">
        <f>IF(Z11="/","/",Z11*(1+PARAMETRES!V$14)^0.7)</f>
        <v>/</v>
      </c>
      <c r="AB11" s="105" t="str">
        <f>IF(AA11="/","/",AA11*(1+PARAMETRES!W$14)^0.7)</f>
        <v>/</v>
      </c>
      <c r="AC11" s="105" t="str">
        <f>IF(AB11="/","/",AB11*(1+PARAMETRES!X$14)^0.7)</f>
        <v>/</v>
      </c>
      <c r="AD11" s="105" t="str">
        <f>IF(AC11="/","/",AC11*(1+PARAMETRES!Y$14)^0.7)</f>
        <v>/</v>
      </c>
      <c r="AE11" s="105" t="str">
        <f>IF(AD11="/","/",AD11*(1+PARAMETRES!Z$14)^0.7)</f>
        <v>/</v>
      </c>
      <c r="AF11" s="105" t="str">
        <f>IF(AE11="/","/",AE11*(1+PARAMETRES!AA$14)^0.7)</f>
        <v>/</v>
      </c>
      <c r="AG11" s="105" t="str">
        <f>IF(AF11="/","/",AF11*(1+PARAMETRES!AB$14)^0.7)</f>
        <v>/</v>
      </c>
      <c r="AH11" s="105" t="str">
        <f>IF(AG11="/","/",AG11*(1+PARAMETRES!AC$14)^0.7)</f>
        <v>/</v>
      </c>
      <c r="AI11" s="105" t="str">
        <f>IF(AH11="/","/",AH11*(1+PARAMETRES!AD$14)^0.7)</f>
        <v>/</v>
      </c>
      <c r="AJ11" s="105" t="str">
        <f>IF(AI11="/","/",AI11*(1+PARAMETRES!AE$14)^0.7)</f>
        <v>/</v>
      </c>
      <c r="AK11" s="105" t="str">
        <f>IF(AJ11="/","/",AJ11*(1+PARAMETRES!AF$14)^0.7)</f>
        <v>/</v>
      </c>
      <c r="AL11" s="105" t="str">
        <f>IF(AK11="/","/",AK11*(1+PARAMETRES!AG$14)^0.7)</f>
        <v>/</v>
      </c>
      <c r="AM11" s="105" t="str">
        <f>IF(AL11="/","/",AL11*(1+PARAMETRES!AH$14)^0.7)</f>
        <v>/</v>
      </c>
      <c r="AN11" s="105" t="str">
        <f>IF(AM11="/","/",AM11*(1+PARAMETRES!AI$14)^0.7)</f>
        <v>/</v>
      </c>
      <c r="AO11" s="105" t="str">
        <f>IF(AN11="/","/",AN11*(1+PARAMETRES!AJ$14)^0.7)</f>
        <v>/</v>
      </c>
      <c r="AP11" s="105" t="str">
        <f>IF(AO11="/","/",AO11*(1+PARAMETRES!AK$14)^0.7)</f>
        <v>/</v>
      </c>
      <c r="AQ11" s="105" t="str">
        <f>IF(AP11="/","/",AP11*(1+PARAMETRES!AL$14)^0.7)</f>
        <v>/</v>
      </c>
      <c r="AR11" s="105" t="str">
        <f>IF(AQ11="/","/",AQ11*(1+PARAMETRES!AM$14)^0.7)</f>
        <v>/</v>
      </c>
      <c r="AS11" s="105" t="str">
        <f>IF(AR11="/","/",AR11*(1+PARAMETRES!AN$14)^0.7)</f>
        <v>/</v>
      </c>
      <c r="AT11" s="105" t="str">
        <f>IF(AS11="/","/",AS11*(1+PARAMETRES!AO$14)^0.7)</f>
        <v>/</v>
      </c>
      <c r="AU11" s="105" t="str">
        <f>IF(AT11="/","/",AT11*(1+PARAMETRES!AP$14)^0.7)</f>
        <v>/</v>
      </c>
      <c r="AV11" s="105" t="str">
        <f>IF(AU11="/","/",AU11*(1+PARAMETRES!AQ$14)^0.7)</f>
        <v>/</v>
      </c>
      <c r="AW11" s="105" t="str">
        <f>IF(AV11="/","/",AV11*(1+PARAMETRES!AR$14)^0.7)</f>
        <v>/</v>
      </c>
      <c r="AX11" s="105" t="str">
        <f>IF(AW11="/","/",AW11*(1+PARAMETRES!AS$14)^0.7)</f>
        <v>/</v>
      </c>
      <c r="AY11" s="105" t="str">
        <f>IF(AX11="/","/",AX11*(1+PARAMETRES!AT$14)^0.7)</f>
        <v>/</v>
      </c>
      <c r="AZ11" s="105" t="str">
        <f>IF(AY11="/","/",AY11*(1+PARAMETRES!AU$14)^0.7)</f>
        <v>/</v>
      </c>
      <c r="BA11" s="105" t="str">
        <f>IF(AZ11="/","/",AZ11*(1+PARAMETRES!AV$14)^0.7)</f>
        <v>/</v>
      </c>
      <c r="BB11" s="105" t="str">
        <f>IF(BA11="/","/",BA11*(1+PARAMETRES!AW$14)^0.7)</f>
        <v>/</v>
      </c>
      <c r="BC11" s="105" t="str">
        <f>IF(BB11="/","/",BB11*(1+PARAMETRES!AX$14)^0.7)</f>
        <v>/</v>
      </c>
      <c r="BD11" s="105" t="str">
        <f>IF(BC11="/","/",BC11*(1+PARAMETRES!AY$14)^0.7)</f>
        <v>/</v>
      </c>
      <c r="BE11" s="105" t="str">
        <f>IF(BD11="/","/",BD11*(1+PARAMETRES!AZ$14)^0.7)</f>
        <v>/</v>
      </c>
      <c r="BF11" s="105" t="str">
        <f>IF(BE11="/","/",BE11*(1+PARAMETRES!BA$14)^0.7)</f>
        <v>/</v>
      </c>
      <c r="BG11" s="105" t="str">
        <f>IF(BF11="/","/",BF11*(1+PARAMETRES!BB$14)^0.7)</f>
        <v>/</v>
      </c>
      <c r="BH11" s="105" t="str">
        <f>IF(BG11="/","/",BG11*(1+PARAMETRES!BC$14)^0.7)</f>
        <v>/</v>
      </c>
      <c r="BI11" s="105" t="str">
        <f>IF(BH11="/","/",BH11*(1+PARAMETRES!BD$14)^0.7)</f>
        <v>/</v>
      </c>
      <c r="BJ11" s="105" t="str">
        <f>IF(BI11="/","/",BI11*(1+PARAMETRES!BE$14)^0.7)</f>
        <v>/</v>
      </c>
      <c r="BK11" s="105" t="str">
        <f>IF(BJ11="/","/",BJ11*(1+PARAMETRES!BF$14)^0.7)</f>
        <v>/</v>
      </c>
      <c r="BL11" s="105" t="str">
        <f>IF(BK11="/","/",BK11*(1+PARAMETRES!BG$14)^0.7)</f>
        <v>/</v>
      </c>
      <c r="BM11" s="105" t="str">
        <f>IF(BL11="/","/",BL11*(1+PARAMETRES!BH$14)^0.7)</f>
        <v>/</v>
      </c>
      <c r="BN11" s="105" t="str">
        <f>IF(BM11="/","/",BM11*(1+PARAMETRES!BI$14)^0.7)</f>
        <v>/</v>
      </c>
      <c r="BO11" s="105" t="str">
        <f>IF(BN11="/","/",BN11*(1+PARAMETRES!BJ$14)^0.7)</f>
        <v>/</v>
      </c>
      <c r="BP11" s="105" t="str">
        <f>IF(BO11="/","/",BO11*(1+PARAMETRES!BK$14)^0.7)</f>
        <v>/</v>
      </c>
      <c r="BQ11" s="105" t="str">
        <f>IF(BP11="/","/",BP11*(1+PARAMETRES!BL$14)^0.7)</f>
        <v>/</v>
      </c>
      <c r="BR11" s="105" t="str">
        <f>IF(BQ11="/","/",BQ11*(1+PARAMETRES!BM$14)^0.7)</f>
        <v>/</v>
      </c>
    </row>
    <row r="12" spans="1:70" x14ac:dyDescent="0.25">
      <c r="A12" s="11"/>
      <c r="C12" s="838"/>
      <c r="D12" s="840"/>
      <c r="E12" s="746" t="s">
        <v>14</v>
      </c>
      <c r="F12" s="793" t="s">
        <v>13</v>
      </c>
      <c r="G12" s="749">
        <f>IFERROR(10*Transf2010,"")</f>
        <v>10.4687366591809</v>
      </c>
      <c r="H12" s="99" t="str">
        <f>IFERROR(IF($A$39&gt;0,G12*(1+0.08*$A$39),"/"),"")</f>
        <v>/</v>
      </c>
      <c r="I12" s="100" t="str">
        <f t="shared" si="0"/>
        <v>/</v>
      </c>
      <c r="J12" s="101">
        <f t="shared" ref="J12:J22" si="1">IF($A$39&gt;0,H12,G12)</f>
        <v>10.4687366591809</v>
      </c>
      <c r="K12" s="104">
        <f>IFERROR(J12*(1+PARAMETRES!F$14)^0.7,"")</f>
        <v>10.592148796751736</v>
      </c>
      <c r="L12" s="104">
        <f>IFERROR(K12*(1+PARAMETRES!G$14)^0.7,"")</f>
        <v>10.580270611615004</v>
      </c>
      <c r="M12" s="104">
        <f>IFERROR(L12*(1+PARAMETRES!H$14)^0.7,"")</f>
        <v>10.586198674571335</v>
      </c>
      <c r="N12" s="104">
        <f>IFERROR(M12*(1+PARAMETRES!I$14)^0.7,"")</f>
        <v>10.61778180292708</v>
      </c>
      <c r="O12" s="104">
        <f>IFERROR(N12*(1+PARAMETRES!J$14)^0.7,"")</f>
        <v>10.667456945680234</v>
      </c>
      <c r="P12" s="104">
        <f>IFERROR(O12*(1+PARAMETRES!K$14)^0.7,"")</f>
        <v>10.728760239654063</v>
      </c>
      <c r="Q12" s="104">
        <f>IFERROR(P12*(1+PARAMETRES!L$14)^0.7,"")</f>
        <v>10.88061923462938</v>
      </c>
      <c r="R12" s="104">
        <f>IFERROR(Q12*(1+PARAMETRES!M$14)^0.7,"")</f>
        <v>10.997196536457661</v>
      </c>
      <c r="S12" s="104">
        <f>IFERROR(R12*(1+PARAMETRES!N$14)^0.7,"")</f>
        <v>11.121029706541837</v>
      </c>
      <c r="T12" s="104">
        <f>IFERROR(S12*(1+PARAMETRES!O$14)^0.7,"")</f>
        <v>10.492042392077654</v>
      </c>
      <c r="U12" s="104">
        <f>IFERROR(T12*(1+PARAMETRES!P$14)^0.7,"")</f>
        <v>10.974011804560993</v>
      </c>
      <c r="V12" s="104">
        <f>IFERROR(U12*(1+PARAMETRES!Q$14)^0.7,"")</f>
        <v>11.15511871963299</v>
      </c>
      <c r="W12" s="104">
        <f>IFERROR(V12*(1+PARAMETRES!R$14)^0.7,"")</f>
        <v>11.247423593674212</v>
      </c>
      <c r="X12" s="104">
        <f>IFERROR(W12*(1+PARAMETRES!S$14)^0.7,"")</f>
        <v>11.355165575579026</v>
      </c>
      <c r="Y12" s="104">
        <f>IFERROR(X12*(1+PARAMETRES!T$14)^0.7,"")</f>
        <v>11.474550765300437</v>
      </c>
      <c r="Z12" s="104">
        <f>IFERROR(Y12*(1+PARAMETRES!U$14)^0.7,"")</f>
        <v>11.596269354502445</v>
      </c>
      <c r="AA12" s="104">
        <f>IFERROR(Z12*(1+PARAMETRES!V$14)^0.7,"")</f>
        <v>11.728344239073955</v>
      </c>
      <c r="AB12" s="104">
        <f>IFERROR(AA12*(1+PARAMETRES!W$14)^0.7,"")</f>
        <v>11.768087122134219</v>
      </c>
      <c r="AC12" s="104">
        <f>IFERROR(AB12*(1+PARAMETRES!X$14)^0.7,"")</f>
        <v>11.808002185028398</v>
      </c>
      <c r="AD12" s="104">
        <f>IFERROR(AC12*(1+PARAMETRES!Y$14)^0.7,"")</f>
        <v>11.852164991682002</v>
      </c>
      <c r="AE12" s="104">
        <f>IFERROR(AD12*(1+PARAMETRES!Z$14)^0.7,"")</f>
        <v>11.899778284195696</v>
      </c>
      <c r="AF12" s="104">
        <f>IFERROR(AE12*(1+PARAMETRES!AA$14)^0.7,"")</f>
        <v>11.945902300344239</v>
      </c>
      <c r="AG12" s="104">
        <f>IFERROR(AF12*(1+PARAMETRES!AB$14)^0.7,"")</f>
        <v>12.027199798073081</v>
      </c>
      <c r="AH12" s="104">
        <f>IFERROR(AG12*(1+PARAMETRES!AC$14)^0.7,"")</f>
        <v>12.112431269620211</v>
      </c>
      <c r="AI12" s="104">
        <f>IFERROR(AH12*(1+PARAMETRES!AD$14)^0.7,"")</f>
        <v>12.202550072072158</v>
      </c>
      <c r="AJ12" s="104">
        <f>IFERROR(AI12*(1+PARAMETRES!AE$14)^0.7,"")</f>
        <v>12.290038349249999</v>
      </c>
      <c r="AK12" s="104">
        <f>IFERROR(AJ12*(1+PARAMETRES!AF$14)^0.7,"")</f>
        <v>12.374864159490286</v>
      </c>
      <c r="AL12" s="104">
        <f>IFERROR(AK12*(1+PARAMETRES!AG$14)^0.7,"")</f>
        <v>12.461292554051463</v>
      </c>
      <c r="AM12" s="104">
        <f>IFERROR(AL12*(1+PARAMETRES!AH$14)^0.7,"")</f>
        <v>12.545872833280065</v>
      </c>
      <c r="AN12" s="104">
        <f>IFERROR(AM12*(1+PARAMETRES!AI$14)^0.7,"")</f>
        <v>12.624156514959825</v>
      </c>
      <c r="AO12" s="104">
        <f>IFERROR(AN12*(1+PARAMETRES!AJ$14)^0.7,"")</f>
        <v>12.699484521458984</v>
      </c>
      <c r="AP12" s="104">
        <f>IFERROR(AO12*(1+PARAMETRES!AK$14)^0.7,"")</f>
        <v>12.773515698811018</v>
      </c>
      <c r="AQ12" s="104">
        <f>IFERROR(AP12*(1+PARAMETRES!AL$14)^0.7,"")</f>
        <v>12.847941979999867</v>
      </c>
      <c r="AR12" s="104">
        <f>IFERROR(AQ12*(1+PARAMETRES!AM$14)^0.7,"")</f>
        <v>12.924491805625379</v>
      </c>
      <c r="AS12" s="104">
        <f>IFERROR(AR12*(1+PARAMETRES!AN$14)^0.7,"")</f>
        <v>13.000426953505437</v>
      </c>
      <c r="AT12" s="104">
        <f>IFERROR(AS12*(1+PARAMETRES!AO$14)^0.7,"")</f>
        <v>13.070239576357247</v>
      </c>
      <c r="AU12" s="104">
        <f>IFERROR(AT12*(1+PARAMETRES!AP$14)^0.7,"")</f>
        <v>13.142010539336782</v>
      </c>
      <c r="AV12" s="104">
        <f>IFERROR(AU12*(1+PARAMETRES!AQ$14)^0.7,"")</f>
        <v>13.216683015682774</v>
      </c>
      <c r="AW12" s="104">
        <f>IFERROR(AV12*(1+PARAMETRES!AR$14)^0.7,"")</f>
        <v>13.296146983393839</v>
      </c>
      <c r="AX12" s="104">
        <f>IFERROR(AW12*(1+PARAMETRES!AS$14)^0.7,"")</f>
        <v>13.373070745295669</v>
      </c>
      <c r="AY12" s="104">
        <f>IFERROR(AX12*(1+PARAMETRES!AT$14)^0.7,"")</f>
        <v>13.452090953934787</v>
      </c>
      <c r="AZ12" s="104">
        <f>IFERROR(AY12*(1+PARAMETRES!AU$14)^0.7,"")</f>
        <v>13.536073196462167</v>
      </c>
      <c r="BA12" s="104">
        <f>IFERROR(AZ12*(1+PARAMETRES!AV$14)^0.7,"")</f>
        <v>13.623206673380658</v>
      </c>
      <c r="BB12" s="104">
        <f>IFERROR(BA12*(1+PARAMETRES!AW$14)^0.7,"")</f>
        <v>13.715522995480596</v>
      </c>
      <c r="BC12" s="104">
        <f>IFERROR(BB12*(1+PARAMETRES!AX$14)^0.7,"")</f>
        <v>13.812103407361031</v>
      </c>
      <c r="BD12" s="104">
        <f>IFERROR(BC12*(1+PARAMETRES!AY$14)^0.7,"")</f>
        <v>13.90619137342008</v>
      </c>
      <c r="BE12" s="104">
        <f>IFERROR(BD12*(1+PARAMETRES!AZ$14)^0.7,"")</f>
        <v>14.004424080124956</v>
      </c>
      <c r="BF12" s="104">
        <f>IFERROR(BE12*(1+PARAMETRES!BA$14)^0.7,"")</f>
        <v>14.104798022796865</v>
      </c>
      <c r="BG12" s="104">
        <f>IFERROR(BF12*(1+PARAMETRES!BB$14)^0.7,"")</f>
        <v>14.208191019931343</v>
      </c>
      <c r="BH12" s="104">
        <f>IFERROR(BG12*(1+PARAMETRES!BC$14)^0.7,"")</f>
        <v>14.311534704801563</v>
      </c>
      <c r="BI12" s="104">
        <f>IFERROR(BH12*(1+PARAMETRES!BD$14)^0.7,"")</f>
        <v>14.413666532669076</v>
      </c>
      <c r="BJ12" s="104">
        <f>IFERROR(BI12*(1+PARAMETRES!BE$14)^0.7,"")</f>
        <v>14.517428768828951</v>
      </c>
      <c r="BK12" s="104">
        <f>IFERROR(BJ12*(1+PARAMETRES!BF$14)^0.7,"")</f>
        <v>14.622715304820389</v>
      </c>
      <c r="BL12" s="104">
        <f>IFERROR(BK12*(1+PARAMETRES!BG$14)^0.7,"")</f>
        <v>14.726362391206953</v>
      </c>
      <c r="BM12" s="104">
        <f>IFERROR(BL12*(1+PARAMETRES!BH$14)^0.7,"")</f>
        <v>14.826169408431767</v>
      </c>
      <c r="BN12" s="104">
        <f>IFERROR(BM12*(1+PARAMETRES!BI$14)^0.7,"")</f>
        <v>14.920925077173226</v>
      </c>
      <c r="BO12" s="104">
        <f>IFERROR(BN12*(1+PARAMETRES!BJ$14)^0.7,"")</f>
        <v>15.016720412098655</v>
      </c>
      <c r="BP12" s="104">
        <f>IFERROR(BO12*(1+PARAMETRES!BK$14)^0.7,"")</f>
        <v>15.111447965869704</v>
      </c>
      <c r="BQ12" s="104">
        <f>IFERROR(BP12*(1+PARAMETRES!BL$14)^0.7,"")</f>
        <v>15.20508835445079</v>
      </c>
      <c r="BR12" s="104">
        <f>IFERROR(BQ12*(1+PARAMETRES!BM$14)^0.7,"")</f>
        <v>15.294476616457926</v>
      </c>
    </row>
    <row r="13" spans="1:70" ht="16.5" thickBot="1" x14ac:dyDescent="0.3">
      <c r="A13" s="11"/>
      <c r="C13" s="838"/>
      <c r="D13" s="840"/>
      <c r="E13" s="747"/>
      <c r="F13" s="794"/>
      <c r="G13" s="750"/>
      <c r="H13" s="102" t="str">
        <f>IFERROR(IF($A$39&gt;0,G12*(1.25+0.09*$A$39),"/"),"")</f>
        <v>/</v>
      </c>
      <c r="I13" s="100" t="str">
        <f>IF(H13="/","/","Debout")</f>
        <v>/</v>
      </c>
      <c r="J13" s="103" t="str">
        <f>IF($A$39&gt;0,H13,"/")</f>
        <v>/</v>
      </c>
      <c r="K13" s="105" t="str">
        <f>IF(J13="/","/",J13*(1+PARAMETRES!F$14)^0.7)</f>
        <v>/</v>
      </c>
      <c r="L13" s="105" t="str">
        <f>IF(K13="/","/",K13*(1+PARAMETRES!G$14)^0.7)</f>
        <v>/</v>
      </c>
      <c r="M13" s="105" t="str">
        <f>IF(L13="/","/",L13*(1+PARAMETRES!H$14)^0.7)</f>
        <v>/</v>
      </c>
      <c r="N13" s="105" t="str">
        <f>IF(M13="/","/",M13*(1+PARAMETRES!I$14)^0.7)</f>
        <v>/</v>
      </c>
      <c r="O13" s="105" t="str">
        <f>IF(N13="/","/",N13*(1+PARAMETRES!J$14)^0.7)</f>
        <v>/</v>
      </c>
      <c r="P13" s="105" t="str">
        <f>IF(O13="/","/",O13*(1+PARAMETRES!K$14)^0.7)</f>
        <v>/</v>
      </c>
      <c r="Q13" s="105" t="str">
        <f>IF(P13="/","/",P13*(1+PARAMETRES!L$14)^0.7)</f>
        <v>/</v>
      </c>
      <c r="R13" s="105" t="str">
        <f>IF(Q13="/","/",Q13*(1+PARAMETRES!M$14)^0.7)</f>
        <v>/</v>
      </c>
      <c r="S13" s="105" t="str">
        <f>IF(R13="/","/",R13*(1+PARAMETRES!N$14)^0.7)</f>
        <v>/</v>
      </c>
      <c r="T13" s="105" t="str">
        <f>IF(S13="/","/",S13*(1+PARAMETRES!O$14)^0.7)</f>
        <v>/</v>
      </c>
      <c r="U13" s="105" t="str">
        <f>IF(T13="/","/",T13*(1+PARAMETRES!P$14)^0.7)</f>
        <v>/</v>
      </c>
      <c r="V13" s="105" t="str">
        <f>IF(U13="/","/",U13*(1+PARAMETRES!Q$14)^0.7)</f>
        <v>/</v>
      </c>
      <c r="W13" s="105" t="str">
        <f>IF(V13="/","/",V13*(1+PARAMETRES!R$14)^0.7)</f>
        <v>/</v>
      </c>
      <c r="X13" s="105" t="str">
        <f>IF(W13="/","/",W13*(1+PARAMETRES!S$14)^0.7)</f>
        <v>/</v>
      </c>
      <c r="Y13" s="105" t="str">
        <f>IF(X13="/","/",X13*(1+PARAMETRES!T$14)^0.7)</f>
        <v>/</v>
      </c>
      <c r="Z13" s="105" t="str">
        <f>IF(Y13="/","/",Y13*(1+PARAMETRES!U$14)^0.7)</f>
        <v>/</v>
      </c>
      <c r="AA13" s="105" t="str">
        <f>IF(Z13="/","/",Z13*(1+PARAMETRES!V$14)^0.7)</f>
        <v>/</v>
      </c>
      <c r="AB13" s="105" t="str">
        <f>IF(AA13="/","/",AA13*(1+PARAMETRES!W$14)^0.7)</f>
        <v>/</v>
      </c>
      <c r="AC13" s="105" t="str">
        <f>IF(AB13="/","/",AB13*(1+PARAMETRES!X$14)^0.7)</f>
        <v>/</v>
      </c>
      <c r="AD13" s="105" t="str">
        <f>IF(AC13="/","/",AC13*(1+PARAMETRES!Y$14)^0.7)</f>
        <v>/</v>
      </c>
      <c r="AE13" s="105" t="str">
        <f>IF(AD13="/","/",AD13*(1+PARAMETRES!Z$14)^0.7)</f>
        <v>/</v>
      </c>
      <c r="AF13" s="105" t="str">
        <f>IF(AE13="/","/",AE13*(1+PARAMETRES!AA$14)^0.7)</f>
        <v>/</v>
      </c>
      <c r="AG13" s="105" t="str">
        <f>IF(AF13="/","/",AF13*(1+PARAMETRES!AB$14)^0.7)</f>
        <v>/</v>
      </c>
      <c r="AH13" s="105" t="str">
        <f>IF(AG13="/","/",AG13*(1+PARAMETRES!AC$14)^0.7)</f>
        <v>/</v>
      </c>
      <c r="AI13" s="105" t="str">
        <f>IF(AH13="/","/",AH13*(1+PARAMETRES!AD$14)^0.7)</f>
        <v>/</v>
      </c>
      <c r="AJ13" s="105" t="str">
        <f>IF(AI13="/","/",AI13*(1+PARAMETRES!AE$14)^0.7)</f>
        <v>/</v>
      </c>
      <c r="AK13" s="105" t="str">
        <f>IF(AJ13="/","/",AJ13*(1+PARAMETRES!AF$14)^0.7)</f>
        <v>/</v>
      </c>
      <c r="AL13" s="105" t="str">
        <f>IF(AK13="/","/",AK13*(1+PARAMETRES!AG$14)^0.7)</f>
        <v>/</v>
      </c>
      <c r="AM13" s="105" t="str">
        <f>IF(AL13="/","/",AL13*(1+PARAMETRES!AH$14)^0.7)</f>
        <v>/</v>
      </c>
      <c r="AN13" s="105" t="str">
        <f>IF(AM13="/","/",AM13*(1+PARAMETRES!AI$14)^0.7)</f>
        <v>/</v>
      </c>
      <c r="AO13" s="105" t="str">
        <f>IF(AN13="/","/",AN13*(1+PARAMETRES!AJ$14)^0.7)</f>
        <v>/</v>
      </c>
      <c r="AP13" s="105" t="str">
        <f>IF(AO13="/","/",AO13*(1+PARAMETRES!AK$14)^0.7)</f>
        <v>/</v>
      </c>
      <c r="AQ13" s="105" t="str">
        <f>IF(AP13="/","/",AP13*(1+PARAMETRES!AL$14)^0.7)</f>
        <v>/</v>
      </c>
      <c r="AR13" s="105" t="str">
        <f>IF(AQ13="/","/",AQ13*(1+PARAMETRES!AM$14)^0.7)</f>
        <v>/</v>
      </c>
      <c r="AS13" s="105" t="str">
        <f>IF(AR13="/","/",AR13*(1+PARAMETRES!AN$14)^0.7)</f>
        <v>/</v>
      </c>
      <c r="AT13" s="105" t="str">
        <f>IF(AS13="/","/",AS13*(1+PARAMETRES!AO$14)^0.7)</f>
        <v>/</v>
      </c>
      <c r="AU13" s="105" t="str">
        <f>IF(AT13="/","/",AT13*(1+PARAMETRES!AP$14)^0.7)</f>
        <v>/</v>
      </c>
      <c r="AV13" s="105" t="str">
        <f>IF(AU13="/","/",AU13*(1+PARAMETRES!AQ$14)^0.7)</f>
        <v>/</v>
      </c>
      <c r="AW13" s="105" t="str">
        <f>IF(AV13="/","/",AV13*(1+PARAMETRES!AR$14)^0.7)</f>
        <v>/</v>
      </c>
      <c r="AX13" s="105" t="str">
        <f>IF(AW13="/","/",AW13*(1+PARAMETRES!AS$14)^0.7)</f>
        <v>/</v>
      </c>
      <c r="AY13" s="105" t="str">
        <f>IF(AX13="/","/",AX13*(1+PARAMETRES!AT$14)^0.7)</f>
        <v>/</v>
      </c>
      <c r="AZ13" s="105" t="str">
        <f>IF(AY13="/","/",AY13*(1+PARAMETRES!AU$14)^0.7)</f>
        <v>/</v>
      </c>
      <c r="BA13" s="105" t="str">
        <f>IF(AZ13="/","/",AZ13*(1+PARAMETRES!AV$14)^0.7)</f>
        <v>/</v>
      </c>
      <c r="BB13" s="105" t="str">
        <f>IF(BA13="/","/",BA13*(1+PARAMETRES!AW$14)^0.7)</f>
        <v>/</v>
      </c>
      <c r="BC13" s="105" t="str">
        <f>IF(BB13="/","/",BB13*(1+PARAMETRES!AX$14)^0.7)</f>
        <v>/</v>
      </c>
      <c r="BD13" s="105" t="str">
        <f>IF(BC13="/","/",BC13*(1+PARAMETRES!AY$14)^0.7)</f>
        <v>/</v>
      </c>
      <c r="BE13" s="105" t="str">
        <f>IF(BD13="/","/",BD13*(1+PARAMETRES!AZ$14)^0.7)</f>
        <v>/</v>
      </c>
      <c r="BF13" s="105" t="str">
        <f>IF(BE13="/","/",BE13*(1+PARAMETRES!BA$14)^0.7)</f>
        <v>/</v>
      </c>
      <c r="BG13" s="105" t="str">
        <f>IF(BF13="/","/",BF13*(1+PARAMETRES!BB$14)^0.7)</f>
        <v>/</v>
      </c>
      <c r="BH13" s="105" t="str">
        <f>IF(BG13="/","/",BG13*(1+PARAMETRES!BC$14)^0.7)</f>
        <v>/</v>
      </c>
      <c r="BI13" s="105" t="str">
        <f>IF(BH13="/","/",BH13*(1+PARAMETRES!BD$14)^0.7)</f>
        <v>/</v>
      </c>
      <c r="BJ13" s="105" t="str">
        <f>IF(BI13="/","/",BI13*(1+PARAMETRES!BE$14)^0.7)</f>
        <v>/</v>
      </c>
      <c r="BK13" s="105" t="str">
        <f>IF(BJ13="/","/",BJ13*(1+PARAMETRES!BF$14)^0.7)</f>
        <v>/</v>
      </c>
      <c r="BL13" s="105" t="str">
        <f>IF(BK13="/","/",BK13*(1+PARAMETRES!BG$14)^0.7)</f>
        <v>/</v>
      </c>
      <c r="BM13" s="105" t="str">
        <f>IF(BL13="/","/",BL13*(1+PARAMETRES!BH$14)^0.7)</f>
        <v>/</v>
      </c>
      <c r="BN13" s="105" t="str">
        <f>IF(BM13="/","/",BM13*(1+PARAMETRES!BI$14)^0.7)</f>
        <v>/</v>
      </c>
      <c r="BO13" s="105" t="str">
        <f>IF(BN13="/","/",BN13*(1+PARAMETRES!BJ$14)^0.7)</f>
        <v>/</v>
      </c>
      <c r="BP13" s="105" t="str">
        <f>IF(BO13="/","/",BO13*(1+PARAMETRES!BK$14)^0.7)</f>
        <v>/</v>
      </c>
      <c r="BQ13" s="105" t="str">
        <f>IF(BP13="/","/",BP13*(1+PARAMETRES!BL$14)^0.7)</f>
        <v>/</v>
      </c>
      <c r="BR13" s="105" t="str">
        <f>IF(BQ13="/","/",BQ13*(1+PARAMETRES!BM$14)^0.7)</f>
        <v>/</v>
      </c>
    </row>
    <row r="14" spans="1:70" x14ac:dyDescent="0.25">
      <c r="A14" s="671" t="s">
        <v>201</v>
      </c>
      <c r="C14" s="838"/>
      <c r="D14" s="840"/>
      <c r="E14" s="747"/>
      <c r="F14" s="791" t="s">
        <v>29</v>
      </c>
      <c r="G14" s="751">
        <f>IFERROR(12.6*Transf2010,"")</f>
        <v>13.190608190567932</v>
      </c>
      <c r="H14" s="99" t="str">
        <f>IFERROR(IF($A$39&gt;0,G14*(1+0.08*$A$39),"/"),"")</f>
        <v>/</v>
      </c>
      <c r="I14" s="100" t="str">
        <f t="shared" si="0"/>
        <v>/</v>
      </c>
      <c r="J14" s="101">
        <f t="shared" si="1"/>
        <v>13.190608190567932</v>
      </c>
      <c r="K14" s="104">
        <f>IFERROR(J14*(1+PARAMETRES!F$14)^0.7,"")</f>
        <v>13.346107483907184</v>
      </c>
      <c r="L14" s="104">
        <f>IFERROR(K14*(1+PARAMETRES!G$14)^0.7,"")</f>
        <v>13.331140970634902</v>
      </c>
      <c r="M14" s="104">
        <f>IFERROR(L14*(1+PARAMETRES!H$14)^0.7,"")</f>
        <v>13.338610329959879</v>
      </c>
      <c r="N14" s="104">
        <f>IFERROR(M14*(1+PARAMETRES!I$14)^0.7,"")</f>
        <v>13.378405071688118</v>
      </c>
      <c r="O14" s="104">
        <f>IFERROR(N14*(1+PARAMETRES!J$14)^0.7,"")</f>
        <v>13.440995751557091</v>
      </c>
      <c r="P14" s="104">
        <f>IFERROR(O14*(1+PARAMETRES!K$14)^0.7,"")</f>
        <v>13.518237901964117</v>
      </c>
      <c r="Q14" s="104">
        <f>IFERROR(P14*(1+PARAMETRES!L$14)^0.7,"")</f>
        <v>13.709580235633016</v>
      </c>
      <c r="R14" s="104">
        <f>IFERROR(Q14*(1+PARAMETRES!M$14)^0.7,"")</f>
        <v>13.856467635936649</v>
      </c>
      <c r="S14" s="104">
        <f>IFERROR(R14*(1+PARAMETRES!N$14)^0.7,"")</f>
        <v>14.012497430242711</v>
      </c>
      <c r="T14" s="104">
        <f>IFERROR(S14*(1+PARAMETRES!O$14)^0.7,"")</f>
        <v>13.21997341401784</v>
      </c>
      <c r="U14" s="104">
        <f>IFERROR(T14*(1+PARAMETRES!P$14)^0.7,"")</f>
        <v>13.827254873746847</v>
      </c>
      <c r="V14" s="104">
        <f>IFERROR(U14*(1+PARAMETRES!Q$14)^0.7,"")</f>
        <v>14.055449586737565</v>
      </c>
      <c r="W14" s="104">
        <f>IFERROR(V14*(1+PARAMETRES!R$14)^0.7,"")</f>
        <v>14.171753728029504</v>
      </c>
      <c r="X14" s="104">
        <f>IFERROR(W14*(1+PARAMETRES!S$14)^0.7,"")</f>
        <v>14.30750862522957</v>
      </c>
      <c r="Y14" s="104">
        <f>IFERROR(X14*(1+PARAMETRES!T$14)^0.7,"")</f>
        <v>14.457933964278549</v>
      </c>
      <c r="Z14" s="104">
        <f>IFERROR(Y14*(1+PARAMETRES!U$14)^0.7,"")</f>
        <v>14.61129938667308</v>
      </c>
      <c r="AA14" s="104">
        <f>IFERROR(Z14*(1+PARAMETRES!V$14)^0.7,"")</f>
        <v>14.777713741233184</v>
      </c>
      <c r="AB14" s="104">
        <f>IFERROR(AA14*(1+PARAMETRES!W$14)^0.7,"")</f>
        <v>14.827789773889116</v>
      </c>
      <c r="AC14" s="104">
        <f>IFERROR(AB14*(1+PARAMETRES!X$14)^0.7,"")</f>
        <v>14.87808275313578</v>
      </c>
      <c r="AD14" s="104">
        <f>IFERROR(AC14*(1+PARAMETRES!Y$14)^0.7,"")</f>
        <v>14.933727889519322</v>
      </c>
      <c r="AE14" s="104">
        <f>IFERROR(AD14*(1+PARAMETRES!Z$14)^0.7,"")</f>
        <v>14.993720638086575</v>
      </c>
      <c r="AF14" s="104">
        <f>IFERROR(AE14*(1+PARAMETRES!AA$14)^0.7,"")</f>
        <v>15.05183689843374</v>
      </c>
      <c r="AG14" s="104">
        <f>IFERROR(AF14*(1+PARAMETRES!AB$14)^0.7,"")</f>
        <v>15.15427174557208</v>
      </c>
      <c r="AH14" s="104">
        <f>IFERROR(AG14*(1+PARAMETRES!AC$14)^0.7,"")</f>
        <v>15.261663399721463</v>
      </c>
      <c r="AI14" s="104">
        <f>IFERROR(AH14*(1+PARAMETRES!AD$14)^0.7,"")</f>
        <v>15.375213090810918</v>
      </c>
      <c r="AJ14" s="104">
        <f>IFERROR(AI14*(1+PARAMETRES!AE$14)^0.7,"")</f>
        <v>15.485448320054997</v>
      </c>
      <c r="AK14" s="104">
        <f>IFERROR(AJ14*(1+PARAMETRES!AF$14)^0.7,"")</f>
        <v>15.592328840957761</v>
      </c>
      <c r="AL14" s="104">
        <f>IFERROR(AK14*(1+PARAMETRES!AG$14)^0.7,"")</f>
        <v>15.701228618104842</v>
      </c>
      <c r="AM14" s="104">
        <f>IFERROR(AL14*(1+PARAMETRES!AH$14)^0.7,"")</f>
        <v>15.807799769932881</v>
      </c>
      <c r="AN14" s="104">
        <f>IFERROR(AM14*(1+PARAMETRES!AI$14)^0.7,"")</f>
        <v>15.906437208849379</v>
      </c>
      <c r="AO14" s="104">
        <f>IFERROR(AN14*(1+PARAMETRES!AJ$14)^0.7,"")</f>
        <v>16.00135049703832</v>
      </c>
      <c r="AP14" s="104">
        <f>IFERROR(AO14*(1+PARAMETRES!AK$14)^0.7,"")</f>
        <v>16.094629780501883</v>
      </c>
      <c r="AQ14" s="104">
        <f>IFERROR(AP14*(1+PARAMETRES!AL$14)^0.7,"")</f>
        <v>16.188406894799833</v>
      </c>
      <c r="AR14" s="104">
        <f>IFERROR(AQ14*(1+PARAMETRES!AM$14)^0.7,"")</f>
        <v>16.284859675087979</v>
      </c>
      <c r="AS14" s="104">
        <f>IFERROR(AR14*(1+PARAMETRES!AN$14)^0.7,"")</f>
        <v>16.380537961416852</v>
      </c>
      <c r="AT14" s="104">
        <f>IFERROR(AS14*(1+PARAMETRES!AO$14)^0.7,"")</f>
        <v>16.468501866210133</v>
      </c>
      <c r="AU14" s="104">
        <f>IFERROR(AT14*(1+PARAMETRES!AP$14)^0.7,"")</f>
        <v>16.558933279564346</v>
      </c>
      <c r="AV14" s="104">
        <f>IFERROR(AU14*(1+PARAMETRES!AQ$14)^0.7,"")</f>
        <v>16.653020599760296</v>
      </c>
      <c r="AW14" s="104">
        <f>IFERROR(AV14*(1+PARAMETRES!AR$14)^0.7,"")</f>
        <v>16.75314519907624</v>
      </c>
      <c r="AX14" s="104">
        <f>IFERROR(AW14*(1+PARAMETRES!AS$14)^0.7,"")</f>
        <v>16.850069139072545</v>
      </c>
      <c r="AY14" s="104">
        <f>IFERROR(AX14*(1+PARAMETRES!AT$14)^0.7,"")</f>
        <v>16.949634601957836</v>
      </c>
      <c r="AZ14" s="104">
        <f>IFERROR(AY14*(1+PARAMETRES!AU$14)^0.7,"")</f>
        <v>17.055452227542336</v>
      </c>
      <c r="BA14" s="104">
        <f>IFERROR(AZ14*(1+PARAMETRES!AV$14)^0.7,"")</f>
        <v>17.165240408459635</v>
      </c>
      <c r="BB14" s="104">
        <f>IFERROR(BA14*(1+PARAMETRES!AW$14)^0.7,"")</f>
        <v>17.281558974305558</v>
      </c>
      <c r="BC14" s="104">
        <f>IFERROR(BB14*(1+PARAMETRES!AX$14)^0.7,"")</f>
        <v>17.403250293274905</v>
      </c>
      <c r="BD14" s="104">
        <f>IFERROR(BC14*(1+PARAMETRES!AY$14)^0.7,"")</f>
        <v>17.521801130509306</v>
      </c>
      <c r="BE14" s="104">
        <f>IFERROR(BD14*(1+PARAMETRES!AZ$14)^0.7,"")</f>
        <v>17.645574340957449</v>
      </c>
      <c r="BF14" s="104">
        <f>IFERROR(BE14*(1+PARAMETRES!BA$14)^0.7,"")</f>
        <v>17.772045508724055</v>
      </c>
      <c r="BG14" s="104">
        <f>IFERROR(BF14*(1+PARAMETRES!BB$14)^0.7,"")</f>
        <v>17.902320685113498</v>
      </c>
      <c r="BH14" s="104">
        <f>IFERROR(BG14*(1+PARAMETRES!BC$14)^0.7,"")</f>
        <v>18.032533728049973</v>
      </c>
      <c r="BI14" s="104">
        <f>IFERROR(BH14*(1+PARAMETRES!BD$14)^0.7,"")</f>
        <v>18.161219831163038</v>
      </c>
      <c r="BJ14" s="104">
        <f>IFERROR(BI14*(1+PARAMETRES!BE$14)^0.7,"")</f>
        <v>18.291960248724479</v>
      </c>
      <c r="BK14" s="104">
        <f>IFERROR(BJ14*(1+PARAMETRES!BF$14)^0.7,"")</f>
        <v>18.424621284073687</v>
      </c>
      <c r="BL14" s="104">
        <f>IFERROR(BK14*(1+PARAMETRES!BG$14)^0.7,"")</f>
        <v>18.555216612920759</v>
      </c>
      <c r="BM14" s="104">
        <f>IFERROR(BL14*(1+PARAMETRES!BH$14)^0.7,"")</f>
        <v>18.680973454624024</v>
      </c>
      <c r="BN14" s="104">
        <f>IFERROR(BM14*(1+PARAMETRES!BI$14)^0.7,"")</f>
        <v>18.800365597238265</v>
      </c>
      <c r="BO14" s="104">
        <f>IFERROR(BN14*(1+PARAMETRES!BJ$14)^0.7,"")</f>
        <v>18.921067719244306</v>
      </c>
      <c r="BP14" s="104">
        <f>IFERROR(BO14*(1+PARAMETRES!BK$14)^0.7,"")</f>
        <v>19.040424436995828</v>
      </c>
      <c r="BQ14" s="104">
        <f>IFERROR(BP14*(1+PARAMETRES!BL$14)^0.7,"")</f>
        <v>19.158411326607997</v>
      </c>
      <c r="BR14" s="104">
        <f>IFERROR(BQ14*(1+PARAMETRES!BM$14)^0.7,"")</f>
        <v>19.271040536736987</v>
      </c>
    </row>
    <row r="15" spans="1:70" x14ac:dyDescent="0.25">
      <c r="A15" s="672"/>
      <c r="C15" s="838"/>
      <c r="D15" s="840"/>
      <c r="E15" s="748"/>
      <c r="F15" s="792"/>
      <c r="G15" s="752"/>
      <c r="H15" s="102" t="str">
        <f>IFERROR(IF($A$39&gt;0,G14*(1.25+0.09*$A$39),"/"),"")</f>
        <v>/</v>
      </c>
      <c r="I15" s="100" t="str">
        <f>IF(H15="/","/","Debout")</f>
        <v>/</v>
      </c>
      <c r="J15" s="103" t="str">
        <f>IF($A$39&gt;0,H15,"/")</f>
        <v>/</v>
      </c>
      <c r="K15" s="105" t="str">
        <f>IF(J15="/","/",J15*(1+PARAMETRES!F$14)^0.7)</f>
        <v>/</v>
      </c>
      <c r="L15" s="105" t="str">
        <f>IF(K15="/","/",K15*(1+PARAMETRES!G$14)^0.7)</f>
        <v>/</v>
      </c>
      <c r="M15" s="105" t="str">
        <f>IF(L15="/","/",L15*(1+PARAMETRES!H$14)^0.7)</f>
        <v>/</v>
      </c>
      <c r="N15" s="105" t="str">
        <f>IF(M15="/","/",M15*(1+PARAMETRES!I$14)^0.7)</f>
        <v>/</v>
      </c>
      <c r="O15" s="105" t="str">
        <f>IF(N15="/","/",N15*(1+PARAMETRES!J$14)^0.7)</f>
        <v>/</v>
      </c>
      <c r="P15" s="105" t="str">
        <f>IF(O15="/","/",O15*(1+PARAMETRES!K$14)^0.7)</f>
        <v>/</v>
      </c>
      <c r="Q15" s="105" t="str">
        <f>IF(P15="/","/",P15*(1+PARAMETRES!L$14)^0.7)</f>
        <v>/</v>
      </c>
      <c r="R15" s="105" t="str">
        <f>IF(Q15="/","/",Q15*(1+PARAMETRES!M$14)^0.7)</f>
        <v>/</v>
      </c>
      <c r="S15" s="105" t="str">
        <f>IF(R15="/","/",R15*(1+PARAMETRES!N$14)^0.7)</f>
        <v>/</v>
      </c>
      <c r="T15" s="105" t="str">
        <f>IF(S15="/","/",S15*(1+PARAMETRES!O$14)^0.7)</f>
        <v>/</v>
      </c>
      <c r="U15" s="105" t="str">
        <f>IF(T15="/","/",T15*(1+PARAMETRES!P$14)^0.7)</f>
        <v>/</v>
      </c>
      <c r="V15" s="105" t="str">
        <f>IF(U15="/","/",U15*(1+PARAMETRES!Q$14)^0.7)</f>
        <v>/</v>
      </c>
      <c r="W15" s="105" t="str">
        <f>IF(V15="/","/",V15*(1+PARAMETRES!R$14)^0.7)</f>
        <v>/</v>
      </c>
      <c r="X15" s="105" t="str">
        <f>IF(W15="/","/",W15*(1+PARAMETRES!S$14)^0.7)</f>
        <v>/</v>
      </c>
      <c r="Y15" s="105" t="str">
        <f>IF(X15="/","/",X15*(1+PARAMETRES!T$14)^0.7)</f>
        <v>/</v>
      </c>
      <c r="Z15" s="105" t="str">
        <f>IF(Y15="/","/",Y15*(1+PARAMETRES!U$14)^0.7)</f>
        <v>/</v>
      </c>
      <c r="AA15" s="105" t="str">
        <f>IF(Z15="/","/",Z15*(1+PARAMETRES!V$14)^0.7)</f>
        <v>/</v>
      </c>
      <c r="AB15" s="105" t="str">
        <f>IF(AA15="/","/",AA15*(1+PARAMETRES!W$14)^0.7)</f>
        <v>/</v>
      </c>
      <c r="AC15" s="105" t="str">
        <f>IF(AB15="/","/",AB15*(1+PARAMETRES!X$14)^0.7)</f>
        <v>/</v>
      </c>
      <c r="AD15" s="105" t="str">
        <f>IF(AC15="/","/",AC15*(1+PARAMETRES!Y$14)^0.7)</f>
        <v>/</v>
      </c>
      <c r="AE15" s="105" t="str">
        <f>IF(AD15="/","/",AD15*(1+PARAMETRES!Z$14)^0.7)</f>
        <v>/</v>
      </c>
      <c r="AF15" s="105" t="str">
        <f>IF(AE15="/","/",AE15*(1+PARAMETRES!AA$14)^0.7)</f>
        <v>/</v>
      </c>
      <c r="AG15" s="105" t="str">
        <f>IF(AF15="/","/",AF15*(1+PARAMETRES!AB$14)^0.7)</f>
        <v>/</v>
      </c>
      <c r="AH15" s="105" t="str">
        <f>IF(AG15="/","/",AG15*(1+PARAMETRES!AC$14)^0.7)</f>
        <v>/</v>
      </c>
      <c r="AI15" s="105" t="str">
        <f>IF(AH15="/","/",AH15*(1+PARAMETRES!AD$14)^0.7)</f>
        <v>/</v>
      </c>
      <c r="AJ15" s="105" t="str">
        <f>IF(AI15="/","/",AI15*(1+PARAMETRES!AE$14)^0.7)</f>
        <v>/</v>
      </c>
      <c r="AK15" s="105" t="str">
        <f>IF(AJ15="/","/",AJ15*(1+PARAMETRES!AF$14)^0.7)</f>
        <v>/</v>
      </c>
      <c r="AL15" s="105" t="str">
        <f>IF(AK15="/","/",AK15*(1+PARAMETRES!AG$14)^0.7)</f>
        <v>/</v>
      </c>
      <c r="AM15" s="105" t="str">
        <f>IF(AL15="/","/",AL15*(1+PARAMETRES!AH$14)^0.7)</f>
        <v>/</v>
      </c>
      <c r="AN15" s="105" t="str">
        <f>IF(AM15="/","/",AM15*(1+PARAMETRES!AI$14)^0.7)</f>
        <v>/</v>
      </c>
      <c r="AO15" s="105" t="str">
        <f>IF(AN15="/","/",AN15*(1+PARAMETRES!AJ$14)^0.7)</f>
        <v>/</v>
      </c>
      <c r="AP15" s="105" t="str">
        <f>IF(AO15="/","/",AO15*(1+PARAMETRES!AK$14)^0.7)</f>
        <v>/</v>
      </c>
      <c r="AQ15" s="105" t="str">
        <f>IF(AP15="/","/",AP15*(1+PARAMETRES!AL$14)^0.7)</f>
        <v>/</v>
      </c>
      <c r="AR15" s="105" t="str">
        <f>IF(AQ15="/","/",AQ15*(1+PARAMETRES!AM$14)^0.7)</f>
        <v>/</v>
      </c>
      <c r="AS15" s="105" t="str">
        <f>IF(AR15="/","/",AR15*(1+PARAMETRES!AN$14)^0.7)</f>
        <v>/</v>
      </c>
      <c r="AT15" s="105" t="str">
        <f>IF(AS15="/","/",AS15*(1+PARAMETRES!AO$14)^0.7)</f>
        <v>/</v>
      </c>
      <c r="AU15" s="105" t="str">
        <f>IF(AT15="/","/",AT15*(1+PARAMETRES!AP$14)^0.7)</f>
        <v>/</v>
      </c>
      <c r="AV15" s="105" t="str">
        <f>IF(AU15="/","/",AU15*(1+PARAMETRES!AQ$14)^0.7)</f>
        <v>/</v>
      </c>
      <c r="AW15" s="105" t="str">
        <f>IF(AV15="/","/",AV15*(1+PARAMETRES!AR$14)^0.7)</f>
        <v>/</v>
      </c>
      <c r="AX15" s="105" t="str">
        <f>IF(AW15="/","/",AW15*(1+PARAMETRES!AS$14)^0.7)</f>
        <v>/</v>
      </c>
      <c r="AY15" s="105" t="str">
        <f>IF(AX15="/","/",AX15*(1+PARAMETRES!AT$14)^0.7)</f>
        <v>/</v>
      </c>
      <c r="AZ15" s="105" t="str">
        <f>IF(AY15="/","/",AY15*(1+PARAMETRES!AU$14)^0.7)</f>
        <v>/</v>
      </c>
      <c r="BA15" s="105" t="str">
        <f>IF(AZ15="/","/",AZ15*(1+PARAMETRES!AV$14)^0.7)</f>
        <v>/</v>
      </c>
      <c r="BB15" s="105" t="str">
        <f>IF(BA15="/","/",BA15*(1+PARAMETRES!AW$14)^0.7)</f>
        <v>/</v>
      </c>
      <c r="BC15" s="105" t="str">
        <f>IF(BB15="/","/",BB15*(1+PARAMETRES!AX$14)^0.7)</f>
        <v>/</v>
      </c>
      <c r="BD15" s="105" t="str">
        <f>IF(BC15="/","/",BC15*(1+PARAMETRES!AY$14)^0.7)</f>
        <v>/</v>
      </c>
      <c r="BE15" s="105" t="str">
        <f>IF(BD15="/","/",BD15*(1+PARAMETRES!AZ$14)^0.7)</f>
        <v>/</v>
      </c>
      <c r="BF15" s="105" t="str">
        <f>IF(BE15="/","/",BE15*(1+PARAMETRES!BA$14)^0.7)</f>
        <v>/</v>
      </c>
      <c r="BG15" s="105" t="str">
        <f>IF(BF15="/","/",BF15*(1+PARAMETRES!BB$14)^0.7)</f>
        <v>/</v>
      </c>
      <c r="BH15" s="105" t="str">
        <f>IF(BG15="/","/",BG15*(1+PARAMETRES!BC$14)^0.7)</f>
        <v>/</v>
      </c>
      <c r="BI15" s="105" t="str">
        <f>IF(BH15="/","/",BH15*(1+PARAMETRES!BD$14)^0.7)</f>
        <v>/</v>
      </c>
      <c r="BJ15" s="105" t="str">
        <f>IF(BI15="/","/",BI15*(1+PARAMETRES!BE$14)^0.7)</f>
        <v>/</v>
      </c>
      <c r="BK15" s="105" t="str">
        <f>IF(BJ15="/","/",BJ15*(1+PARAMETRES!BF$14)^0.7)</f>
        <v>/</v>
      </c>
      <c r="BL15" s="105" t="str">
        <f>IF(BK15="/","/",BK15*(1+PARAMETRES!BG$14)^0.7)</f>
        <v>/</v>
      </c>
      <c r="BM15" s="105" t="str">
        <f>IF(BL15="/","/",BL15*(1+PARAMETRES!BH$14)^0.7)</f>
        <v>/</v>
      </c>
      <c r="BN15" s="105" t="str">
        <f>IF(BM15="/","/",BM15*(1+PARAMETRES!BI$14)^0.7)</f>
        <v>/</v>
      </c>
      <c r="BO15" s="105" t="str">
        <f>IF(BN15="/","/",BN15*(1+PARAMETRES!BJ$14)^0.7)</f>
        <v>/</v>
      </c>
      <c r="BP15" s="105" t="str">
        <f>IF(BO15="/","/",BO15*(1+PARAMETRES!BK$14)^0.7)</f>
        <v>/</v>
      </c>
      <c r="BQ15" s="105" t="str">
        <f>IF(BP15="/","/",BP15*(1+PARAMETRES!BL$14)^0.7)</f>
        <v>/</v>
      </c>
      <c r="BR15" s="105" t="str">
        <f>IF(BQ15="/","/",BQ15*(1+PARAMETRES!BM$14)^0.7)</f>
        <v>/</v>
      </c>
    </row>
    <row r="16" spans="1:70" x14ac:dyDescent="0.25">
      <c r="A16" s="672"/>
      <c r="C16" s="838"/>
      <c r="D16" s="840"/>
      <c r="E16" s="746" t="s">
        <v>15</v>
      </c>
      <c r="F16" s="793" t="s">
        <v>13</v>
      </c>
      <c r="G16" s="749">
        <f>IFERROR(6.8*Transf2010,"")</f>
        <v>7.1187409282430112</v>
      </c>
      <c r="H16" s="99" t="str">
        <f>IFERROR(IF($A$39&gt;0,G16*(1+0.08*$A$39),"/"),"")</f>
        <v>/</v>
      </c>
      <c r="I16" s="100" t="str">
        <f t="shared" si="0"/>
        <v>/</v>
      </c>
      <c r="J16" s="101">
        <f t="shared" si="1"/>
        <v>7.1187409282430112</v>
      </c>
      <c r="K16" s="104">
        <f>IFERROR(J16*(1+PARAMETRES!F$14)^0.7,"")</f>
        <v>7.2026611817911794</v>
      </c>
      <c r="L16" s="104">
        <f>IFERROR(K16*(1+PARAMETRES!G$14)^0.7,"")</f>
        <v>7.1945840158982008</v>
      </c>
      <c r="M16" s="104">
        <f>IFERROR(L16*(1+PARAMETRES!H$14)^0.7,"")</f>
        <v>7.1986150987085065</v>
      </c>
      <c r="N16" s="104">
        <f>IFERROR(M16*(1+PARAMETRES!I$14)^0.7,"")</f>
        <v>7.2200916259904124</v>
      </c>
      <c r="O16" s="104">
        <f>IFERROR(N16*(1+PARAMETRES!J$14)^0.7,"")</f>
        <v>7.2538707230625565</v>
      </c>
      <c r="P16" s="104">
        <f>IFERROR(O16*(1+PARAMETRES!K$14)^0.7,"")</f>
        <v>7.2955569629647607</v>
      </c>
      <c r="Q16" s="104">
        <f>IFERROR(P16*(1+PARAMETRES!L$14)^0.7,"")</f>
        <v>7.3988210795479761</v>
      </c>
      <c r="R16" s="104">
        <f>IFERROR(Q16*(1+PARAMETRES!M$14)^0.7,"")</f>
        <v>7.4780936447912074</v>
      </c>
      <c r="S16" s="104">
        <f>IFERROR(R16*(1+PARAMETRES!N$14)^0.7,"")</f>
        <v>7.5623002004484468</v>
      </c>
      <c r="T16" s="104">
        <f>IFERROR(S16*(1+PARAMETRES!O$14)^0.7,"")</f>
        <v>7.134588826612803</v>
      </c>
      <c r="U16" s="104">
        <f>IFERROR(T16*(1+PARAMETRES!P$14)^0.7,"")</f>
        <v>7.4623280271014742</v>
      </c>
      <c r="V16" s="104">
        <f>IFERROR(U16*(1+PARAMETRES!Q$14)^0.7,"")</f>
        <v>7.585480729350432</v>
      </c>
      <c r="W16" s="104">
        <f>IFERROR(V16*(1+PARAMETRES!R$14)^0.7,"")</f>
        <v>7.6482480436984623</v>
      </c>
      <c r="X16" s="104">
        <f>IFERROR(W16*(1+PARAMETRES!S$14)^0.7,"")</f>
        <v>7.7215125913937355</v>
      </c>
      <c r="Y16" s="104">
        <f>IFERROR(X16*(1+PARAMETRES!T$14)^0.7,"")</f>
        <v>7.8026945204042955</v>
      </c>
      <c r="Z16" s="104">
        <f>IFERROR(Y16*(1+PARAMETRES!U$14)^0.7,"")</f>
        <v>7.8854631610616615</v>
      </c>
      <c r="AA16" s="104">
        <f>IFERROR(Z16*(1+PARAMETRES!V$14)^0.7,"")</f>
        <v>7.975274082570289</v>
      </c>
      <c r="AB16" s="104">
        <f>IFERROR(AA16*(1+PARAMETRES!W$14)^0.7,"")</f>
        <v>8.0022992430512687</v>
      </c>
      <c r="AC16" s="104">
        <f>IFERROR(AB16*(1+PARAMETRES!X$14)^0.7,"")</f>
        <v>8.0294414858193104</v>
      </c>
      <c r="AD16" s="104">
        <f>IFERROR(AC16*(1+PARAMETRES!Y$14)^0.7,"")</f>
        <v>8.0594721943437619</v>
      </c>
      <c r="AE16" s="104">
        <f>IFERROR(AD16*(1+PARAMETRES!Z$14)^0.7,"")</f>
        <v>8.0918492332530736</v>
      </c>
      <c r="AF16" s="104">
        <f>IFERROR(AE16*(1+PARAMETRES!AA$14)^0.7,"")</f>
        <v>8.1232135642340833</v>
      </c>
      <c r="AG16" s="104">
        <f>IFERROR(AF16*(1+PARAMETRES!AB$14)^0.7,"")</f>
        <v>8.1784958626896955</v>
      </c>
      <c r="AH16" s="104">
        <f>IFERROR(AG16*(1+PARAMETRES!AC$14)^0.7,"")</f>
        <v>8.236453263341744</v>
      </c>
      <c r="AI16" s="104">
        <f>IFERROR(AH16*(1+PARAMETRES!AD$14)^0.7,"")</f>
        <v>8.297734049009069</v>
      </c>
      <c r="AJ16" s="104">
        <f>IFERROR(AI16*(1+PARAMETRES!AE$14)^0.7,"")</f>
        <v>8.3572260774900009</v>
      </c>
      <c r="AK16" s="104">
        <f>IFERROR(AJ16*(1+PARAMETRES!AF$14)^0.7,"")</f>
        <v>8.4149076284533972</v>
      </c>
      <c r="AL16" s="104">
        <f>IFERROR(AK16*(1+PARAMETRES!AG$14)^0.7,"")</f>
        <v>8.4736789367549967</v>
      </c>
      <c r="AM16" s="104">
        <f>IFERROR(AL16*(1+PARAMETRES!AH$14)^0.7,"")</f>
        <v>8.5311935266304459</v>
      </c>
      <c r="AN16" s="104">
        <f>IFERROR(AM16*(1+PARAMETRES!AI$14)^0.7,"")</f>
        <v>8.5844264301726838</v>
      </c>
      <c r="AO16" s="104">
        <f>IFERROR(AN16*(1+PARAMETRES!AJ$14)^0.7,"")</f>
        <v>8.6356494745921122</v>
      </c>
      <c r="AP16" s="104">
        <f>IFERROR(AO16*(1+PARAMETRES!AK$14)^0.7,"")</f>
        <v>8.6859906751914941</v>
      </c>
      <c r="AQ16" s="104">
        <f>IFERROR(AP16*(1+PARAMETRES!AL$14)^0.7,"")</f>
        <v>8.7366005463999112</v>
      </c>
      <c r="AR16" s="104">
        <f>IFERROR(AQ16*(1+PARAMETRES!AM$14)^0.7,"")</f>
        <v>8.7886544278252607</v>
      </c>
      <c r="AS16" s="104">
        <f>IFERROR(AR16*(1+PARAMETRES!AN$14)^0.7,"")</f>
        <v>8.8402903283837002</v>
      </c>
      <c r="AT16" s="104">
        <f>IFERROR(AS16*(1+PARAMETRES!AO$14)^0.7,"")</f>
        <v>8.8877629119229304</v>
      </c>
      <c r="AU16" s="104">
        <f>IFERROR(AT16*(1+PARAMETRES!AP$14)^0.7,"")</f>
        <v>8.9365671667490147</v>
      </c>
      <c r="AV16" s="104">
        <f>IFERROR(AU16*(1+PARAMETRES!AQ$14)^0.7,"")</f>
        <v>8.9873444506642901</v>
      </c>
      <c r="AW16" s="104">
        <f>IFERROR(AV16*(1+PARAMETRES!AR$14)^0.7,"")</f>
        <v>9.0413799487078155</v>
      </c>
      <c r="AX16" s="104">
        <f>IFERROR(AW16*(1+PARAMETRES!AS$14)^0.7,"")</f>
        <v>9.0936881068010589</v>
      </c>
      <c r="AY16" s="104">
        <f>IFERROR(AX16*(1+PARAMETRES!AT$14)^0.7,"")</f>
        <v>9.1474218486756591</v>
      </c>
      <c r="AZ16" s="104">
        <f>IFERROR(AY16*(1+PARAMETRES!AU$14)^0.7,"")</f>
        <v>9.2045297735942775</v>
      </c>
      <c r="BA16" s="104">
        <f>IFERROR(AZ16*(1+PARAMETRES!AV$14)^0.7,"")</f>
        <v>9.2637805378988514</v>
      </c>
      <c r="BB16" s="104">
        <f>IFERROR(BA16*(1+PARAMETRES!AW$14)^0.7,"")</f>
        <v>9.326555636926809</v>
      </c>
      <c r="BC16" s="104">
        <f>IFERROR(BB16*(1+PARAMETRES!AX$14)^0.7,"")</f>
        <v>9.3922303170055041</v>
      </c>
      <c r="BD16" s="104">
        <f>IFERROR(BC16*(1+PARAMETRES!AY$14)^0.7,"")</f>
        <v>9.4562101339256568</v>
      </c>
      <c r="BE16" s="104">
        <f>IFERROR(BD16*(1+PARAMETRES!AZ$14)^0.7,"")</f>
        <v>9.5230083744849718</v>
      </c>
      <c r="BF16" s="104">
        <f>IFERROR(BE16*(1+PARAMETRES!BA$14)^0.7,"")</f>
        <v>9.5912626555018701</v>
      </c>
      <c r="BG16" s="104">
        <f>IFERROR(BF16*(1+PARAMETRES!BB$14)^0.7,"")</f>
        <v>9.661569893553315</v>
      </c>
      <c r="BH16" s="104">
        <f>IFERROR(BG16*(1+PARAMETRES!BC$14)^0.7,"")</f>
        <v>9.7318435992650638</v>
      </c>
      <c r="BI16" s="104">
        <f>IFERROR(BH16*(1+PARAMETRES!BD$14)^0.7,"")</f>
        <v>9.8012932422149728</v>
      </c>
      <c r="BJ16" s="104">
        <f>IFERROR(BI16*(1+PARAMETRES!BE$14)^0.7,"")</f>
        <v>9.8718515628036876</v>
      </c>
      <c r="BK16" s="104">
        <f>IFERROR(BJ16*(1+PARAMETRES!BF$14)^0.7,"")</f>
        <v>9.9434464072778646</v>
      </c>
      <c r="BL16" s="104">
        <f>IFERROR(BK16*(1+PARAMETRES!BG$14)^0.7,"")</f>
        <v>10.013926426020728</v>
      </c>
      <c r="BM16" s="104">
        <f>IFERROR(BL16*(1+PARAMETRES!BH$14)^0.7,"")</f>
        <v>10.0817951977336</v>
      </c>
      <c r="BN16" s="104">
        <f>IFERROR(BM16*(1+PARAMETRES!BI$14)^0.7,"")</f>
        <v>10.146229052477793</v>
      </c>
      <c r="BO16" s="104">
        <f>IFERROR(BN16*(1+PARAMETRES!BJ$14)^0.7,"")</f>
        <v>10.211369880227084</v>
      </c>
      <c r="BP16" s="104">
        <f>IFERROR(BO16*(1+PARAMETRES!BK$14)^0.7,"")</f>
        <v>10.275784616791396</v>
      </c>
      <c r="BQ16" s="104">
        <f>IFERROR(BP16*(1+PARAMETRES!BL$14)^0.7,"")</f>
        <v>10.339460081026536</v>
      </c>
      <c r="BR16" s="104">
        <f>IFERROR(BQ16*(1+PARAMETRES!BM$14)^0.7,"")</f>
        <v>10.400244099191386</v>
      </c>
    </row>
    <row r="17" spans="1:70" x14ac:dyDescent="0.25">
      <c r="A17" s="672"/>
      <c r="C17" s="838"/>
      <c r="D17" s="840"/>
      <c r="E17" s="747"/>
      <c r="F17" s="794"/>
      <c r="G17" s="750"/>
      <c r="H17" s="102" t="str">
        <f>IFERROR(IF($A$39&gt;0,G16*(1.25+0.09*$A$39),"/"),"")</f>
        <v>/</v>
      </c>
      <c r="I17" s="100" t="str">
        <f>IF(H17="/","/","Debout")</f>
        <v>/</v>
      </c>
      <c r="J17" s="103" t="str">
        <f>IF($A$39&gt;0,H17,"/")</f>
        <v>/</v>
      </c>
      <c r="K17" s="105" t="str">
        <f>IF(J17="/","/",J17*(1+PARAMETRES!F$14)^0.7)</f>
        <v>/</v>
      </c>
      <c r="L17" s="105" t="str">
        <f>IF(K17="/","/",K17*(1+PARAMETRES!G$14)^0.7)</f>
        <v>/</v>
      </c>
      <c r="M17" s="105" t="str">
        <f>IF(L17="/","/",L17*(1+PARAMETRES!H$14)^0.7)</f>
        <v>/</v>
      </c>
      <c r="N17" s="105" t="str">
        <f>IF(M17="/","/",M17*(1+PARAMETRES!I$14)^0.7)</f>
        <v>/</v>
      </c>
      <c r="O17" s="105" t="str">
        <f>IF(N17="/","/",N17*(1+PARAMETRES!J$14)^0.7)</f>
        <v>/</v>
      </c>
      <c r="P17" s="105" t="str">
        <f>IF(O17="/","/",O17*(1+PARAMETRES!K$14)^0.7)</f>
        <v>/</v>
      </c>
      <c r="Q17" s="105" t="str">
        <f>IF(P17="/","/",P17*(1+PARAMETRES!L$14)^0.7)</f>
        <v>/</v>
      </c>
      <c r="R17" s="105" t="str">
        <f>IF(Q17="/","/",Q17*(1+PARAMETRES!M$14)^0.7)</f>
        <v>/</v>
      </c>
      <c r="S17" s="105" t="str">
        <f>IF(R17="/","/",R17*(1+PARAMETRES!N$14)^0.7)</f>
        <v>/</v>
      </c>
      <c r="T17" s="105" t="str">
        <f>IF(S17="/","/",S17*(1+PARAMETRES!O$14)^0.7)</f>
        <v>/</v>
      </c>
      <c r="U17" s="105" t="str">
        <f>IF(T17="/","/",T17*(1+PARAMETRES!P$14)^0.7)</f>
        <v>/</v>
      </c>
      <c r="V17" s="105" t="str">
        <f>IF(U17="/","/",U17*(1+PARAMETRES!Q$14)^0.7)</f>
        <v>/</v>
      </c>
      <c r="W17" s="105" t="str">
        <f>IF(V17="/","/",V17*(1+PARAMETRES!R$14)^0.7)</f>
        <v>/</v>
      </c>
      <c r="X17" s="105" t="str">
        <f>IF(W17="/","/",W17*(1+PARAMETRES!S$14)^0.7)</f>
        <v>/</v>
      </c>
      <c r="Y17" s="105" t="str">
        <f>IF(X17="/","/",X17*(1+PARAMETRES!T$14)^0.7)</f>
        <v>/</v>
      </c>
      <c r="Z17" s="105" t="str">
        <f>IF(Y17="/","/",Y17*(1+PARAMETRES!U$14)^0.7)</f>
        <v>/</v>
      </c>
      <c r="AA17" s="105" t="str">
        <f>IF(Z17="/","/",Z17*(1+PARAMETRES!V$14)^0.7)</f>
        <v>/</v>
      </c>
      <c r="AB17" s="105" t="str">
        <f>IF(AA17="/","/",AA17*(1+PARAMETRES!W$14)^0.7)</f>
        <v>/</v>
      </c>
      <c r="AC17" s="105" t="str">
        <f>IF(AB17="/","/",AB17*(1+PARAMETRES!X$14)^0.7)</f>
        <v>/</v>
      </c>
      <c r="AD17" s="105" t="str">
        <f>IF(AC17="/","/",AC17*(1+PARAMETRES!Y$14)^0.7)</f>
        <v>/</v>
      </c>
      <c r="AE17" s="105" t="str">
        <f>IF(AD17="/","/",AD17*(1+PARAMETRES!Z$14)^0.7)</f>
        <v>/</v>
      </c>
      <c r="AF17" s="105" t="str">
        <f>IF(AE17="/","/",AE17*(1+PARAMETRES!AA$14)^0.7)</f>
        <v>/</v>
      </c>
      <c r="AG17" s="105" t="str">
        <f>IF(AF17="/","/",AF17*(1+PARAMETRES!AB$14)^0.7)</f>
        <v>/</v>
      </c>
      <c r="AH17" s="105" t="str">
        <f>IF(AG17="/","/",AG17*(1+PARAMETRES!AC$14)^0.7)</f>
        <v>/</v>
      </c>
      <c r="AI17" s="105" t="str">
        <f>IF(AH17="/","/",AH17*(1+PARAMETRES!AD$14)^0.7)</f>
        <v>/</v>
      </c>
      <c r="AJ17" s="105" t="str">
        <f>IF(AI17="/","/",AI17*(1+PARAMETRES!AE$14)^0.7)</f>
        <v>/</v>
      </c>
      <c r="AK17" s="105" t="str">
        <f>IF(AJ17="/","/",AJ17*(1+PARAMETRES!AF$14)^0.7)</f>
        <v>/</v>
      </c>
      <c r="AL17" s="105" t="str">
        <f>IF(AK17="/","/",AK17*(1+PARAMETRES!AG$14)^0.7)</f>
        <v>/</v>
      </c>
      <c r="AM17" s="105" t="str">
        <f>IF(AL17="/","/",AL17*(1+PARAMETRES!AH$14)^0.7)</f>
        <v>/</v>
      </c>
      <c r="AN17" s="105" t="str">
        <f>IF(AM17="/","/",AM17*(1+PARAMETRES!AI$14)^0.7)</f>
        <v>/</v>
      </c>
      <c r="AO17" s="105" t="str">
        <f>IF(AN17="/","/",AN17*(1+PARAMETRES!AJ$14)^0.7)</f>
        <v>/</v>
      </c>
      <c r="AP17" s="105" t="str">
        <f>IF(AO17="/","/",AO17*(1+PARAMETRES!AK$14)^0.7)</f>
        <v>/</v>
      </c>
      <c r="AQ17" s="105" t="str">
        <f>IF(AP17="/","/",AP17*(1+PARAMETRES!AL$14)^0.7)</f>
        <v>/</v>
      </c>
      <c r="AR17" s="105" t="str">
        <f>IF(AQ17="/","/",AQ17*(1+PARAMETRES!AM$14)^0.7)</f>
        <v>/</v>
      </c>
      <c r="AS17" s="105" t="str">
        <f>IF(AR17="/","/",AR17*(1+PARAMETRES!AN$14)^0.7)</f>
        <v>/</v>
      </c>
      <c r="AT17" s="105" t="str">
        <f>IF(AS17="/","/",AS17*(1+PARAMETRES!AO$14)^0.7)</f>
        <v>/</v>
      </c>
      <c r="AU17" s="105" t="str">
        <f>IF(AT17="/","/",AT17*(1+PARAMETRES!AP$14)^0.7)</f>
        <v>/</v>
      </c>
      <c r="AV17" s="105" t="str">
        <f>IF(AU17="/","/",AU17*(1+PARAMETRES!AQ$14)^0.7)</f>
        <v>/</v>
      </c>
      <c r="AW17" s="105" t="str">
        <f>IF(AV17="/","/",AV17*(1+PARAMETRES!AR$14)^0.7)</f>
        <v>/</v>
      </c>
      <c r="AX17" s="105" t="str">
        <f>IF(AW17="/","/",AW17*(1+PARAMETRES!AS$14)^0.7)</f>
        <v>/</v>
      </c>
      <c r="AY17" s="105" t="str">
        <f>IF(AX17="/","/",AX17*(1+PARAMETRES!AT$14)^0.7)</f>
        <v>/</v>
      </c>
      <c r="AZ17" s="105" t="str">
        <f>IF(AY17="/","/",AY17*(1+PARAMETRES!AU$14)^0.7)</f>
        <v>/</v>
      </c>
      <c r="BA17" s="105" t="str">
        <f>IF(AZ17="/","/",AZ17*(1+PARAMETRES!AV$14)^0.7)</f>
        <v>/</v>
      </c>
      <c r="BB17" s="105" t="str">
        <f>IF(BA17="/","/",BA17*(1+PARAMETRES!AW$14)^0.7)</f>
        <v>/</v>
      </c>
      <c r="BC17" s="105" t="str">
        <f>IF(BB17="/","/",BB17*(1+PARAMETRES!AX$14)^0.7)</f>
        <v>/</v>
      </c>
      <c r="BD17" s="105" t="str">
        <f>IF(BC17="/","/",BC17*(1+PARAMETRES!AY$14)^0.7)</f>
        <v>/</v>
      </c>
      <c r="BE17" s="105" t="str">
        <f>IF(BD17="/","/",BD17*(1+PARAMETRES!AZ$14)^0.7)</f>
        <v>/</v>
      </c>
      <c r="BF17" s="105" t="str">
        <f>IF(BE17="/","/",BE17*(1+PARAMETRES!BA$14)^0.7)</f>
        <v>/</v>
      </c>
      <c r="BG17" s="105" t="str">
        <f>IF(BF17="/","/",BF17*(1+PARAMETRES!BB$14)^0.7)</f>
        <v>/</v>
      </c>
      <c r="BH17" s="105" t="str">
        <f>IF(BG17="/","/",BG17*(1+PARAMETRES!BC$14)^0.7)</f>
        <v>/</v>
      </c>
      <c r="BI17" s="105" t="str">
        <f>IF(BH17="/","/",BH17*(1+PARAMETRES!BD$14)^0.7)</f>
        <v>/</v>
      </c>
      <c r="BJ17" s="105" t="str">
        <f>IF(BI17="/","/",BI17*(1+PARAMETRES!BE$14)^0.7)</f>
        <v>/</v>
      </c>
      <c r="BK17" s="105" t="str">
        <f>IF(BJ17="/","/",BJ17*(1+PARAMETRES!BF$14)^0.7)</f>
        <v>/</v>
      </c>
      <c r="BL17" s="105" t="str">
        <f>IF(BK17="/","/",BK17*(1+PARAMETRES!BG$14)^0.7)</f>
        <v>/</v>
      </c>
      <c r="BM17" s="105" t="str">
        <f>IF(BL17="/","/",BL17*(1+PARAMETRES!BH$14)^0.7)</f>
        <v>/</v>
      </c>
      <c r="BN17" s="105" t="str">
        <f>IF(BM17="/","/",BM17*(1+PARAMETRES!BI$14)^0.7)</f>
        <v>/</v>
      </c>
      <c r="BO17" s="105" t="str">
        <f>IF(BN17="/","/",BN17*(1+PARAMETRES!BJ$14)^0.7)</f>
        <v>/</v>
      </c>
      <c r="BP17" s="105" t="str">
        <f>IF(BO17="/","/",BO17*(1+PARAMETRES!BK$14)^0.7)</f>
        <v>/</v>
      </c>
      <c r="BQ17" s="105" t="str">
        <f>IF(BP17="/","/",BP17*(1+PARAMETRES!BL$14)^0.7)</f>
        <v>/</v>
      </c>
      <c r="BR17" s="105" t="str">
        <f>IF(BQ17="/","/",BQ17*(1+PARAMETRES!BM$14)^0.7)</f>
        <v>/</v>
      </c>
    </row>
    <row r="18" spans="1:70" x14ac:dyDescent="0.25">
      <c r="A18" s="672"/>
      <c r="C18" s="838"/>
      <c r="D18" s="840"/>
      <c r="E18" s="747"/>
      <c r="F18" s="791" t="s">
        <v>29</v>
      </c>
      <c r="G18" s="751">
        <f>IFERROR(8.7*Transf2010,"")</f>
        <v>9.1078008934873811</v>
      </c>
      <c r="H18" s="99" t="str">
        <f>IFERROR(IF($A$39&gt;0,G18*(1+0.08*$A$39),"/"),"")</f>
        <v>/</v>
      </c>
      <c r="I18" s="100" t="str">
        <f t="shared" si="0"/>
        <v>/</v>
      </c>
      <c r="J18" s="101">
        <f t="shared" si="1"/>
        <v>9.1078008934873811</v>
      </c>
      <c r="K18" s="104">
        <f>IFERROR(J18*(1+PARAMETRES!F$14)^0.7,"")</f>
        <v>9.215169453174008</v>
      </c>
      <c r="L18" s="104">
        <f>IFERROR(K18*(1+PARAMETRES!G$14)^0.7,"")</f>
        <v>9.2048354321050514</v>
      </c>
      <c r="M18" s="104">
        <f>IFERROR(L18*(1+PARAMETRES!H$14)^0.7,"")</f>
        <v>9.2099928468770589</v>
      </c>
      <c r="N18" s="104">
        <f>IFERROR(M18*(1+PARAMETRES!I$14)^0.7,"")</f>
        <v>9.2374701685465563</v>
      </c>
      <c r="O18" s="104">
        <f>IFERROR(N18*(1+PARAMETRES!J$14)^0.7,"")</f>
        <v>9.2806875427418003</v>
      </c>
      <c r="P18" s="104">
        <f>IFERROR(O18*(1+PARAMETRES!K$14)^0.7,"")</f>
        <v>9.3340214084990318</v>
      </c>
      <c r="Q18" s="104">
        <f>IFERROR(P18*(1+PARAMETRES!L$14)^0.7,"")</f>
        <v>9.4661387341275578</v>
      </c>
      <c r="R18" s="104">
        <f>IFERROR(Q18*(1+PARAMETRES!M$14)^0.7,"")</f>
        <v>9.5675609867181617</v>
      </c>
      <c r="S18" s="104">
        <f>IFERROR(R18*(1+PARAMETRES!N$14)^0.7,"")</f>
        <v>9.6752958446913944</v>
      </c>
      <c r="T18" s="104">
        <f>IFERROR(S18*(1+PARAMETRES!O$14)^0.7,"")</f>
        <v>9.128076881107555</v>
      </c>
      <c r="U18" s="104">
        <f>IFERROR(T18*(1+PARAMETRES!P$14)^0.7,"")</f>
        <v>9.5473902699680604</v>
      </c>
      <c r="V18" s="104">
        <f>IFERROR(U18*(1+PARAMETRES!Q$14)^0.7,"")</f>
        <v>9.7049532860806984</v>
      </c>
      <c r="W18" s="104">
        <f>IFERROR(V18*(1+PARAMETRES!R$14)^0.7,"")</f>
        <v>9.7852585264965608</v>
      </c>
      <c r="X18" s="104">
        <f>IFERROR(W18*(1+PARAMETRES!S$14)^0.7,"")</f>
        <v>9.8789940507537484</v>
      </c>
      <c r="Y18" s="104">
        <f>IFERROR(X18*(1+PARAMETRES!T$14)^0.7,"")</f>
        <v>9.9828591658113766</v>
      </c>
      <c r="Z18" s="104">
        <f>IFERROR(Y18*(1+PARAMETRES!U$14)^0.7,"")</f>
        <v>10.088754338417123</v>
      </c>
      <c r="AA18" s="104">
        <f>IFERROR(Z18*(1+PARAMETRES!V$14)^0.7,"")</f>
        <v>10.203659487994338</v>
      </c>
      <c r="AB18" s="104">
        <f>IFERROR(AA18*(1+PARAMETRES!W$14)^0.7,"")</f>
        <v>10.238235796256767</v>
      </c>
      <c r="AC18" s="104">
        <f>IFERROR(AB18*(1+PARAMETRES!X$14)^0.7,"")</f>
        <v>10.272961900974702</v>
      </c>
      <c r="AD18" s="104">
        <f>IFERROR(AC18*(1+PARAMETRES!Y$14)^0.7,"")</f>
        <v>10.311383542763338</v>
      </c>
      <c r="AE18" s="104">
        <f>IFERROR(AD18*(1+PARAMETRES!Z$14)^0.7,"")</f>
        <v>10.352807107250252</v>
      </c>
      <c r="AF18" s="104">
        <f>IFERROR(AE18*(1+PARAMETRES!AA$14)^0.7,"")</f>
        <v>10.392935001299485</v>
      </c>
      <c r="AG18" s="104">
        <f>IFERROR(AF18*(1+PARAMETRES!AB$14)^0.7,"")</f>
        <v>10.463663824323577</v>
      </c>
      <c r="AH18" s="104">
        <f>IFERROR(AG18*(1+PARAMETRES!AC$14)^0.7,"")</f>
        <v>10.537815204569579</v>
      </c>
      <c r="AI18" s="104">
        <f>IFERROR(AH18*(1+PARAMETRES!AD$14)^0.7,"")</f>
        <v>10.616218562702773</v>
      </c>
      <c r="AJ18" s="104">
        <f>IFERROR(AI18*(1+PARAMETRES!AE$14)^0.7,"")</f>
        <v>10.692333363847494</v>
      </c>
      <c r="AK18" s="104">
        <f>IFERROR(AJ18*(1+PARAMETRES!AF$14)^0.7,"")</f>
        <v>10.766131818756545</v>
      </c>
      <c r="AL18" s="104">
        <f>IFERROR(AK18*(1+PARAMETRES!AG$14)^0.7,"")</f>
        <v>10.841324522024768</v>
      </c>
      <c r="AM18" s="104">
        <f>IFERROR(AL18*(1+PARAMETRES!AH$14)^0.7,"")</f>
        <v>10.914909364953653</v>
      </c>
      <c r="AN18" s="104">
        <f>IFERROR(AM18*(1+PARAMETRES!AI$14)^0.7,"")</f>
        <v>10.983016168015045</v>
      </c>
      <c r="AO18" s="104">
        <f>IFERROR(AN18*(1+PARAMETRES!AJ$14)^0.7,"")</f>
        <v>11.048551533669313</v>
      </c>
      <c r="AP18" s="104">
        <f>IFERROR(AO18*(1+PARAMETRES!AK$14)^0.7,"")</f>
        <v>11.112958657965581</v>
      </c>
      <c r="AQ18" s="104">
        <f>IFERROR(AP18*(1+PARAMETRES!AL$14)^0.7,"")</f>
        <v>11.17770952259988</v>
      </c>
      <c r="AR18" s="104">
        <f>IFERROR(AQ18*(1+PARAMETRES!AM$14)^0.7,"")</f>
        <v>11.244307870894076</v>
      </c>
      <c r="AS18" s="104">
        <f>IFERROR(AR18*(1+PARAMETRES!AN$14)^0.7,"")</f>
        <v>11.310371449549725</v>
      </c>
      <c r="AT18" s="104">
        <f>IFERROR(AS18*(1+PARAMETRES!AO$14)^0.7,"")</f>
        <v>11.3711084314308</v>
      </c>
      <c r="AU18" s="104">
        <f>IFERROR(AT18*(1+PARAMETRES!AP$14)^0.7,"")</f>
        <v>11.433549169222996</v>
      </c>
      <c r="AV18" s="104">
        <f>IFERROR(AU18*(1+PARAMETRES!AQ$14)^0.7,"")</f>
        <v>11.498514223644008</v>
      </c>
      <c r="AW18" s="104">
        <f>IFERROR(AV18*(1+PARAMETRES!AR$14)^0.7,"")</f>
        <v>11.567647875552636</v>
      </c>
      <c r="AX18" s="104">
        <f>IFERROR(AW18*(1+PARAMETRES!AS$14)^0.7,"")</f>
        <v>11.634571548407228</v>
      </c>
      <c r="AY18" s="104">
        <f>IFERROR(AX18*(1+PARAMETRES!AT$14)^0.7,"")</f>
        <v>11.703319129923262</v>
      </c>
      <c r="AZ18" s="104">
        <f>IFERROR(AY18*(1+PARAMETRES!AU$14)^0.7,"")</f>
        <v>11.776383680922082</v>
      </c>
      <c r="BA18" s="104">
        <f>IFERROR(AZ18*(1+PARAMETRES!AV$14)^0.7,"")</f>
        <v>11.852189805841169</v>
      </c>
      <c r="BB18" s="104">
        <f>IFERROR(BA18*(1+PARAMETRES!AW$14)^0.7,"")</f>
        <v>11.932505006068116</v>
      </c>
      <c r="BC18" s="104">
        <f>IFERROR(BB18*(1+PARAMETRES!AX$14)^0.7,"")</f>
        <v>12.016529964404093</v>
      </c>
      <c r="BD18" s="104">
        <f>IFERROR(BC18*(1+PARAMETRES!AY$14)^0.7,"")</f>
        <v>12.098386494875465</v>
      </c>
      <c r="BE18" s="104">
        <f>IFERROR(BD18*(1+PARAMETRES!AZ$14)^0.7,"")</f>
        <v>12.183848949708706</v>
      </c>
      <c r="BF18" s="104">
        <f>IFERROR(BE18*(1+PARAMETRES!BA$14)^0.7,"")</f>
        <v>12.271174279833268</v>
      </c>
      <c r="BG18" s="104">
        <f>IFERROR(BF18*(1+PARAMETRES!BB$14)^0.7,"")</f>
        <v>12.361126187340263</v>
      </c>
      <c r="BH18" s="104">
        <f>IFERROR(BG18*(1+PARAMETRES!BC$14)^0.7,"")</f>
        <v>12.451035193177354</v>
      </c>
      <c r="BI18" s="104">
        <f>IFERROR(BH18*(1+PARAMETRES!BD$14)^0.7,"")</f>
        <v>12.53988988342209</v>
      </c>
      <c r="BJ18" s="104">
        <f>IFERROR(BI18*(1+PARAMETRES!BE$14)^0.7,"")</f>
        <v>12.630163028881181</v>
      </c>
      <c r="BK18" s="104">
        <f>IFERROR(BJ18*(1+PARAMETRES!BF$14)^0.7,"")</f>
        <v>12.721762315193731</v>
      </c>
      <c r="BL18" s="104">
        <f>IFERROR(BK18*(1+PARAMETRES!BG$14)^0.7,"")</f>
        <v>12.81193528035004</v>
      </c>
      <c r="BM18" s="104">
        <f>IFERROR(BL18*(1+PARAMETRES!BH$14)^0.7,"")</f>
        <v>12.898767385335628</v>
      </c>
      <c r="BN18" s="104">
        <f>IFERROR(BM18*(1+PARAMETRES!BI$14)^0.7,"")</f>
        <v>12.981204817140698</v>
      </c>
      <c r="BO18" s="104">
        <f>IFERROR(BN18*(1+PARAMETRES!BJ$14)^0.7,"")</f>
        <v>13.064546758525822</v>
      </c>
      <c r="BP18" s="104">
        <f>IFERROR(BO18*(1+PARAMETRES!BK$14)^0.7,"")</f>
        <v>13.146959730306634</v>
      </c>
      <c r="BQ18" s="104">
        <f>IFERROR(BP18*(1+PARAMETRES!BL$14)^0.7,"")</f>
        <v>13.228426868372178</v>
      </c>
      <c r="BR18" s="104">
        <f>IFERROR(BQ18*(1+PARAMETRES!BM$14)^0.7,"")</f>
        <v>13.306194656318386</v>
      </c>
    </row>
    <row r="19" spans="1:70" ht="16.5" thickBot="1" x14ac:dyDescent="0.3">
      <c r="A19" s="673"/>
      <c r="C19" s="838"/>
      <c r="D19" s="840"/>
      <c r="E19" s="748"/>
      <c r="F19" s="792"/>
      <c r="G19" s="752"/>
      <c r="H19" s="102" t="str">
        <f>IFERROR(IF($A$39&gt;0,G18*(1.25+0.09*$A$39),"/"),"")</f>
        <v>/</v>
      </c>
      <c r="I19" s="100" t="str">
        <f>IF(H19="/","/","Debout")</f>
        <v>/</v>
      </c>
      <c r="J19" s="103" t="str">
        <f>IF($A$39&gt;0,H19,"/")</f>
        <v>/</v>
      </c>
      <c r="K19" s="105" t="str">
        <f>IF(J19="/","/",J19*(1+PARAMETRES!F$14)^0.7)</f>
        <v>/</v>
      </c>
      <c r="L19" s="105" t="str">
        <f>IF(K19="/","/",K19*(1+PARAMETRES!G$14)^0.7)</f>
        <v>/</v>
      </c>
      <c r="M19" s="105" t="str">
        <f>IF(L19="/","/",L19*(1+PARAMETRES!H$14)^0.7)</f>
        <v>/</v>
      </c>
      <c r="N19" s="105" t="str">
        <f>IF(M19="/","/",M19*(1+PARAMETRES!I$14)^0.7)</f>
        <v>/</v>
      </c>
      <c r="O19" s="105" t="str">
        <f>IF(N19="/","/",N19*(1+PARAMETRES!J$14)^0.7)</f>
        <v>/</v>
      </c>
      <c r="P19" s="105" t="str">
        <f>IF(O19="/","/",O19*(1+PARAMETRES!K$14)^0.7)</f>
        <v>/</v>
      </c>
      <c r="Q19" s="105" t="str">
        <f>IF(P19="/","/",P19*(1+PARAMETRES!L$14)^0.7)</f>
        <v>/</v>
      </c>
      <c r="R19" s="105" t="str">
        <f>IF(Q19="/","/",Q19*(1+PARAMETRES!M$14)^0.7)</f>
        <v>/</v>
      </c>
      <c r="S19" s="105" t="str">
        <f>IF(R19="/","/",R19*(1+PARAMETRES!N$14)^0.7)</f>
        <v>/</v>
      </c>
      <c r="T19" s="105" t="str">
        <f>IF(S19="/","/",S19*(1+PARAMETRES!O$14)^0.7)</f>
        <v>/</v>
      </c>
      <c r="U19" s="105" t="str">
        <f>IF(T19="/","/",T19*(1+PARAMETRES!P$14)^0.7)</f>
        <v>/</v>
      </c>
      <c r="V19" s="105" t="str">
        <f>IF(U19="/","/",U19*(1+PARAMETRES!Q$14)^0.7)</f>
        <v>/</v>
      </c>
      <c r="W19" s="105" t="str">
        <f>IF(V19="/","/",V19*(1+PARAMETRES!R$14)^0.7)</f>
        <v>/</v>
      </c>
      <c r="X19" s="105" t="str">
        <f>IF(W19="/","/",W19*(1+PARAMETRES!S$14)^0.7)</f>
        <v>/</v>
      </c>
      <c r="Y19" s="105" t="str">
        <f>IF(X19="/","/",X19*(1+PARAMETRES!T$14)^0.7)</f>
        <v>/</v>
      </c>
      <c r="Z19" s="105" t="str">
        <f>IF(Y19="/","/",Y19*(1+PARAMETRES!U$14)^0.7)</f>
        <v>/</v>
      </c>
      <c r="AA19" s="105" t="str">
        <f>IF(Z19="/","/",Z19*(1+PARAMETRES!V$14)^0.7)</f>
        <v>/</v>
      </c>
      <c r="AB19" s="105" t="str">
        <f>IF(AA19="/","/",AA19*(1+PARAMETRES!W$14)^0.7)</f>
        <v>/</v>
      </c>
      <c r="AC19" s="105" t="str">
        <f>IF(AB19="/","/",AB19*(1+PARAMETRES!X$14)^0.7)</f>
        <v>/</v>
      </c>
      <c r="AD19" s="105" t="str">
        <f>IF(AC19="/","/",AC19*(1+PARAMETRES!Y$14)^0.7)</f>
        <v>/</v>
      </c>
      <c r="AE19" s="105" t="str">
        <f>IF(AD19="/","/",AD19*(1+PARAMETRES!Z$14)^0.7)</f>
        <v>/</v>
      </c>
      <c r="AF19" s="105" t="str">
        <f>IF(AE19="/","/",AE19*(1+PARAMETRES!AA$14)^0.7)</f>
        <v>/</v>
      </c>
      <c r="AG19" s="105" t="str">
        <f>IF(AF19="/","/",AF19*(1+PARAMETRES!AB$14)^0.7)</f>
        <v>/</v>
      </c>
      <c r="AH19" s="105" t="str">
        <f>IF(AG19="/","/",AG19*(1+PARAMETRES!AC$14)^0.7)</f>
        <v>/</v>
      </c>
      <c r="AI19" s="105" t="str">
        <f>IF(AH19="/","/",AH19*(1+PARAMETRES!AD$14)^0.7)</f>
        <v>/</v>
      </c>
      <c r="AJ19" s="105" t="str">
        <f>IF(AI19="/","/",AI19*(1+PARAMETRES!AE$14)^0.7)</f>
        <v>/</v>
      </c>
      <c r="AK19" s="105" t="str">
        <f>IF(AJ19="/","/",AJ19*(1+PARAMETRES!AF$14)^0.7)</f>
        <v>/</v>
      </c>
      <c r="AL19" s="105" t="str">
        <f>IF(AK19="/","/",AK19*(1+PARAMETRES!AG$14)^0.7)</f>
        <v>/</v>
      </c>
      <c r="AM19" s="105" t="str">
        <f>IF(AL19="/","/",AL19*(1+PARAMETRES!AH$14)^0.7)</f>
        <v>/</v>
      </c>
      <c r="AN19" s="105" t="str">
        <f>IF(AM19="/","/",AM19*(1+PARAMETRES!AI$14)^0.7)</f>
        <v>/</v>
      </c>
      <c r="AO19" s="105" t="str">
        <f>IF(AN19="/","/",AN19*(1+PARAMETRES!AJ$14)^0.7)</f>
        <v>/</v>
      </c>
      <c r="AP19" s="105" t="str">
        <f>IF(AO19="/","/",AO19*(1+PARAMETRES!AK$14)^0.7)</f>
        <v>/</v>
      </c>
      <c r="AQ19" s="105" t="str">
        <f>IF(AP19="/","/",AP19*(1+PARAMETRES!AL$14)^0.7)</f>
        <v>/</v>
      </c>
      <c r="AR19" s="105" t="str">
        <f>IF(AQ19="/","/",AQ19*(1+PARAMETRES!AM$14)^0.7)</f>
        <v>/</v>
      </c>
      <c r="AS19" s="105" t="str">
        <f>IF(AR19="/","/",AR19*(1+PARAMETRES!AN$14)^0.7)</f>
        <v>/</v>
      </c>
      <c r="AT19" s="105" t="str">
        <f>IF(AS19="/","/",AS19*(1+PARAMETRES!AO$14)^0.7)</f>
        <v>/</v>
      </c>
      <c r="AU19" s="105" t="str">
        <f>IF(AT19="/","/",AT19*(1+PARAMETRES!AP$14)^0.7)</f>
        <v>/</v>
      </c>
      <c r="AV19" s="105" t="str">
        <f>IF(AU19="/","/",AU19*(1+PARAMETRES!AQ$14)^0.7)</f>
        <v>/</v>
      </c>
      <c r="AW19" s="105" t="str">
        <f>IF(AV19="/","/",AV19*(1+PARAMETRES!AR$14)^0.7)</f>
        <v>/</v>
      </c>
      <c r="AX19" s="105" t="str">
        <f>IF(AW19="/","/",AW19*(1+PARAMETRES!AS$14)^0.7)</f>
        <v>/</v>
      </c>
      <c r="AY19" s="105" t="str">
        <f>IF(AX19="/","/",AX19*(1+PARAMETRES!AT$14)^0.7)</f>
        <v>/</v>
      </c>
      <c r="AZ19" s="105" t="str">
        <f>IF(AY19="/","/",AY19*(1+PARAMETRES!AU$14)^0.7)</f>
        <v>/</v>
      </c>
      <c r="BA19" s="105" t="str">
        <f>IF(AZ19="/","/",AZ19*(1+PARAMETRES!AV$14)^0.7)</f>
        <v>/</v>
      </c>
      <c r="BB19" s="105" t="str">
        <f>IF(BA19="/","/",BA19*(1+PARAMETRES!AW$14)^0.7)</f>
        <v>/</v>
      </c>
      <c r="BC19" s="105" t="str">
        <f>IF(BB19="/","/",BB19*(1+PARAMETRES!AX$14)^0.7)</f>
        <v>/</v>
      </c>
      <c r="BD19" s="105" t="str">
        <f>IF(BC19="/","/",BC19*(1+PARAMETRES!AY$14)^0.7)</f>
        <v>/</v>
      </c>
      <c r="BE19" s="105" t="str">
        <f>IF(BD19="/","/",BD19*(1+PARAMETRES!AZ$14)^0.7)</f>
        <v>/</v>
      </c>
      <c r="BF19" s="105" t="str">
        <f>IF(BE19="/","/",BE19*(1+PARAMETRES!BA$14)^0.7)</f>
        <v>/</v>
      </c>
      <c r="BG19" s="105" t="str">
        <f>IF(BF19="/","/",BF19*(1+PARAMETRES!BB$14)^0.7)</f>
        <v>/</v>
      </c>
      <c r="BH19" s="105" t="str">
        <f>IF(BG19="/","/",BG19*(1+PARAMETRES!BC$14)^0.7)</f>
        <v>/</v>
      </c>
      <c r="BI19" s="105" t="str">
        <f>IF(BH19="/","/",BH19*(1+PARAMETRES!BD$14)^0.7)</f>
        <v>/</v>
      </c>
      <c r="BJ19" s="105" t="str">
        <f>IF(BI19="/","/",BI19*(1+PARAMETRES!BE$14)^0.7)</f>
        <v>/</v>
      </c>
      <c r="BK19" s="105" t="str">
        <f>IF(BJ19="/","/",BJ19*(1+PARAMETRES!BF$14)^0.7)</f>
        <v>/</v>
      </c>
      <c r="BL19" s="105" t="str">
        <f>IF(BK19="/","/",BK19*(1+PARAMETRES!BG$14)^0.7)</f>
        <v>/</v>
      </c>
      <c r="BM19" s="105" t="str">
        <f>IF(BL19="/","/",BL19*(1+PARAMETRES!BH$14)^0.7)</f>
        <v>/</v>
      </c>
      <c r="BN19" s="105" t="str">
        <f>IF(BM19="/","/",BM19*(1+PARAMETRES!BI$14)^0.7)</f>
        <v>/</v>
      </c>
      <c r="BO19" s="105" t="str">
        <f>IF(BN19="/","/",BN19*(1+PARAMETRES!BJ$14)^0.7)</f>
        <v>/</v>
      </c>
      <c r="BP19" s="105" t="str">
        <f>IF(BO19="/","/",BO19*(1+PARAMETRES!BK$14)^0.7)</f>
        <v>/</v>
      </c>
      <c r="BQ19" s="105" t="str">
        <f>IF(BP19="/","/",BP19*(1+PARAMETRES!BL$14)^0.7)</f>
        <v>/</v>
      </c>
      <c r="BR19" s="105" t="str">
        <f>IF(BQ19="/","/",BQ19*(1+PARAMETRES!BM$14)^0.7)</f>
        <v>/</v>
      </c>
    </row>
    <row r="20" spans="1:70" ht="16.5" thickBot="1" x14ac:dyDescent="0.3">
      <c r="A20" s="106"/>
      <c r="C20" s="838"/>
      <c r="D20" s="840"/>
      <c r="E20" s="746" t="s">
        <v>16</v>
      </c>
      <c r="F20" s="793" t="s">
        <v>13</v>
      </c>
      <c r="G20" s="749">
        <f>IFERROR(7.9*Transf2010,"")</f>
        <v>8.2703019607529118</v>
      </c>
      <c r="H20" s="99" t="str">
        <f>IFERROR(IF($A$39&gt;0,G20*(1+0.08*$A$39),"/"),"")</f>
        <v>/</v>
      </c>
      <c r="I20" s="100" t="str">
        <f t="shared" si="0"/>
        <v>/</v>
      </c>
      <c r="J20" s="101">
        <f t="shared" si="1"/>
        <v>8.2703019607529118</v>
      </c>
      <c r="K20" s="104">
        <f>IFERROR(J20*(1+PARAMETRES!F$14)^0.7,"")</f>
        <v>8.3677975494338721</v>
      </c>
      <c r="L20" s="104">
        <f>IFERROR(K20*(1+PARAMETRES!G$14)^0.7,"")</f>
        <v>8.3584137831758536</v>
      </c>
      <c r="M20" s="104">
        <f>IFERROR(L20*(1+PARAMETRES!H$14)^0.7,"")</f>
        <v>8.3630969529113557</v>
      </c>
      <c r="N20" s="104">
        <f>IFERROR(M20*(1+PARAMETRES!I$14)^0.7,"")</f>
        <v>8.388047624312394</v>
      </c>
      <c r="O20" s="104">
        <f>IFERROR(N20*(1+PARAMETRES!J$14)^0.7,"")</f>
        <v>8.4272909870873853</v>
      </c>
      <c r="P20" s="104">
        <f>IFERROR(O20*(1+PARAMETRES!K$14)^0.7,"")</f>
        <v>8.4757205893267109</v>
      </c>
      <c r="Q20" s="104">
        <f>IFERROR(P20*(1+PARAMETRES!L$14)^0.7,"")</f>
        <v>8.5956891953572114</v>
      </c>
      <c r="R20" s="104">
        <f>IFERROR(Q20*(1+PARAMETRES!M$14)^0.7,"")</f>
        <v>8.6877852638015529</v>
      </c>
      <c r="S20" s="104">
        <f>IFERROR(R20*(1+PARAMETRES!N$14)^0.7,"")</f>
        <v>8.7856134681680516</v>
      </c>
      <c r="T20" s="104">
        <f>IFERROR(S20*(1+PARAMETRES!O$14)^0.7,"")</f>
        <v>8.2887134897413475</v>
      </c>
      <c r="U20" s="104">
        <f>IFERROR(T20*(1+PARAMETRES!P$14)^0.7,"")</f>
        <v>8.6694693256031865</v>
      </c>
      <c r="V20" s="104">
        <f>IFERROR(U20*(1+PARAMETRES!Q$14)^0.7,"")</f>
        <v>8.8125437885100641</v>
      </c>
      <c r="W20" s="104">
        <f>IFERROR(V20*(1+PARAMETRES!R$14)^0.7,"")</f>
        <v>8.8854646390026293</v>
      </c>
      <c r="X20" s="104">
        <f>IFERROR(W20*(1+PARAMETRES!S$14)^0.7,"")</f>
        <v>8.9705808047074314</v>
      </c>
      <c r="Y20" s="104">
        <f>IFERROR(X20*(1+PARAMETRES!T$14)^0.7,"")</f>
        <v>9.0648951045873467</v>
      </c>
      <c r="Z20" s="104">
        <f>IFERROR(Y20*(1+PARAMETRES!U$14)^0.7,"")</f>
        <v>9.1610527900569334</v>
      </c>
      <c r="AA20" s="104">
        <f>IFERROR(Z20*(1+PARAMETRES!V$14)^0.7,"")</f>
        <v>9.2653919488684267</v>
      </c>
      <c r="AB20" s="104">
        <f>IFERROR(AA20*(1+PARAMETRES!W$14)^0.7,"")</f>
        <v>9.2967888264860346</v>
      </c>
      <c r="AC20" s="104">
        <f>IFERROR(AB20*(1+PARAMETRES!X$14)^0.7,"")</f>
        <v>9.3283217261724349</v>
      </c>
      <c r="AD20" s="104">
        <f>IFERROR(AC20*(1+PARAMETRES!Y$14)^0.7,"")</f>
        <v>9.3632103434287828</v>
      </c>
      <c r="AE20" s="104">
        <f>IFERROR(AD20*(1+PARAMETRES!Z$14)^0.7,"")</f>
        <v>9.4008248445146005</v>
      </c>
      <c r="AF20" s="104">
        <f>IFERROR(AE20*(1+PARAMETRES!AA$14)^0.7,"")</f>
        <v>9.4372628172719502</v>
      </c>
      <c r="AG20" s="104">
        <f>IFERROR(AF20*(1+PARAMETRES!AB$14)^0.7,"")</f>
        <v>9.5014878404777363</v>
      </c>
      <c r="AH20" s="104">
        <f>IFERROR(AG20*(1+PARAMETRES!AC$14)^0.7,"")</f>
        <v>9.5688207029999699</v>
      </c>
      <c r="AI20" s="104">
        <f>IFERROR(AH20*(1+PARAMETRES!AD$14)^0.7,"")</f>
        <v>9.6400145569370093</v>
      </c>
      <c r="AJ20" s="104">
        <f>IFERROR(AI20*(1+PARAMETRES!AE$14)^0.7,"")</f>
        <v>9.709130295907503</v>
      </c>
      <c r="AK20" s="104">
        <f>IFERROR(AJ20*(1+PARAMETRES!AF$14)^0.7,"")</f>
        <v>9.7761426859973302</v>
      </c>
      <c r="AL20" s="104">
        <f>IFERROR(AK20*(1+PARAMETRES!AG$14)^0.7,"")</f>
        <v>9.8444211177006586</v>
      </c>
      <c r="AM20" s="104">
        <f>IFERROR(AL20*(1+PARAMETRES!AH$14)^0.7,"")</f>
        <v>9.9112395382912553</v>
      </c>
      <c r="AN20" s="104">
        <f>IFERROR(AM20*(1+PARAMETRES!AI$14)^0.7,"")</f>
        <v>9.9730836468182655</v>
      </c>
      <c r="AO20" s="104">
        <f>IFERROR(AN20*(1+PARAMETRES!AJ$14)^0.7,"")</f>
        <v>10.032592771952601</v>
      </c>
      <c r="AP20" s="104">
        <f>IFERROR(AO20*(1+PARAMETRES!AK$14)^0.7,"")</f>
        <v>10.091077402060707</v>
      </c>
      <c r="AQ20" s="104">
        <f>IFERROR(AP20*(1+PARAMETRES!AL$14)^0.7,"")</f>
        <v>10.149874164199897</v>
      </c>
      <c r="AR20" s="104">
        <f>IFERROR(AQ20*(1+PARAMETRES!AM$14)^0.7,"")</f>
        <v>10.210348526444053</v>
      </c>
      <c r="AS20" s="104">
        <f>IFERROR(AR20*(1+PARAMETRES!AN$14)^0.7,"")</f>
        <v>10.270337293269298</v>
      </c>
      <c r="AT20" s="104">
        <f>IFERROR(AS20*(1+PARAMETRES!AO$14)^0.7,"")</f>
        <v>10.325489265322227</v>
      </c>
      <c r="AU20" s="104">
        <f>IFERROR(AT20*(1+PARAMETRES!AP$14)^0.7,"")</f>
        <v>10.38218832607606</v>
      </c>
      <c r="AV20" s="104">
        <f>IFERROR(AU20*(1+PARAMETRES!AQ$14)^0.7,"")</f>
        <v>10.441179582389394</v>
      </c>
      <c r="AW20" s="104">
        <f>IFERROR(AV20*(1+PARAMETRES!AR$14)^0.7,"")</f>
        <v>10.503956116881136</v>
      </c>
      <c r="AX20" s="104">
        <f>IFERROR(AW20*(1+PARAMETRES!AS$14)^0.7,"")</f>
        <v>10.564725888783581</v>
      </c>
      <c r="AY20" s="104">
        <f>IFERROR(AX20*(1+PARAMETRES!AT$14)^0.7,"")</f>
        <v>10.627151853608485</v>
      </c>
      <c r="AZ20" s="104">
        <f>IFERROR(AY20*(1+PARAMETRES!AU$14)^0.7,"")</f>
        <v>10.693497825205116</v>
      </c>
      <c r="BA20" s="104">
        <f>IFERROR(AZ20*(1+PARAMETRES!AV$14)^0.7,"")</f>
        <v>10.762333271970723</v>
      </c>
      <c r="BB20" s="104">
        <f>IFERROR(BA20*(1+PARAMETRES!AW$14)^0.7,"")</f>
        <v>10.835263166429675</v>
      </c>
      <c r="BC20" s="104">
        <f>IFERROR(BB20*(1+PARAMETRES!AX$14)^0.7,"")</f>
        <v>10.911561691815217</v>
      </c>
      <c r="BD20" s="104">
        <f>IFERROR(BC20*(1+PARAMETRES!AY$14)^0.7,"")</f>
        <v>10.985891185001867</v>
      </c>
      <c r="BE20" s="104">
        <f>IFERROR(BD20*(1+PARAMETRES!AZ$14)^0.7,"")</f>
        <v>11.063495023298717</v>
      </c>
      <c r="BF20" s="104">
        <f>IFERROR(BE20*(1+PARAMETRES!BA$14)^0.7,"")</f>
        <v>11.142790438009527</v>
      </c>
      <c r="BG20" s="104">
        <f>IFERROR(BF20*(1+PARAMETRES!BB$14)^0.7,"")</f>
        <v>11.224470905745765</v>
      </c>
      <c r="BH20" s="104">
        <f>IFERROR(BG20*(1+PARAMETRES!BC$14)^0.7,"")</f>
        <v>11.306112416793239</v>
      </c>
      <c r="BI20" s="104">
        <f>IFERROR(BH20*(1+PARAMETRES!BD$14)^0.7,"")</f>
        <v>11.386796560808573</v>
      </c>
      <c r="BJ20" s="104">
        <f>IFERROR(BI20*(1+PARAMETRES!BE$14)^0.7,"")</f>
        <v>11.468768727374874</v>
      </c>
      <c r="BK20" s="104">
        <f>IFERROR(BJ20*(1+PARAMETRES!BF$14)^0.7,"")</f>
        <v>11.551945090808109</v>
      </c>
      <c r="BL20" s="104">
        <f>IFERROR(BK20*(1+PARAMETRES!BG$14)^0.7,"")</f>
        <v>11.633826289053495</v>
      </c>
      <c r="BM20" s="104">
        <f>IFERROR(BL20*(1+PARAMETRES!BH$14)^0.7,"")</f>
        <v>11.712673832661098</v>
      </c>
      <c r="BN20" s="104">
        <f>IFERROR(BM20*(1+PARAMETRES!BI$14)^0.7,"")</f>
        <v>11.787530810966851</v>
      </c>
      <c r="BO20" s="104">
        <f>IFERROR(BN20*(1+PARAMETRES!BJ$14)^0.7,"")</f>
        <v>11.86320912555794</v>
      </c>
      <c r="BP20" s="104">
        <f>IFERROR(BO20*(1+PARAMETRES!BK$14)^0.7,"")</f>
        <v>11.938043893037069</v>
      </c>
      <c r="BQ20" s="104">
        <f>IFERROR(BP20*(1+PARAMETRES!BL$14)^0.7,"")</f>
        <v>12.012019800016127</v>
      </c>
      <c r="BR20" s="104">
        <f>IFERROR(BQ20*(1+PARAMETRES!BM$14)^0.7,"")</f>
        <v>12.082636527001764</v>
      </c>
    </row>
    <row r="21" spans="1:70" x14ac:dyDescent="0.25">
      <c r="A21" s="671" t="s">
        <v>202</v>
      </c>
      <c r="C21" s="838"/>
      <c r="D21" s="840"/>
      <c r="E21" s="747"/>
      <c r="F21" s="794"/>
      <c r="G21" s="750"/>
      <c r="H21" s="102" t="str">
        <f>IFERROR(IF($A$39&gt;0,G20*(1.25+0.09*$A$39),"/"),"")</f>
        <v>/</v>
      </c>
      <c r="I21" s="100" t="str">
        <f>IF(H21="/","/","Debout")</f>
        <v>/</v>
      </c>
      <c r="J21" s="103" t="str">
        <f>IF($A$39&gt;0,H21,"/")</f>
        <v>/</v>
      </c>
      <c r="K21" s="105" t="str">
        <f>IF(J21="/","/",J21*(1+PARAMETRES!F$14)^0.7)</f>
        <v>/</v>
      </c>
      <c r="L21" s="105" t="str">
        <f>IF(K21="/","/",K21*(1+PARAMETRES!G$14)^0.7)</f>
        <v>/</v>
      </c>
      <c r="M21" s="105" t="str">
        <f>IF(L21="/","/",L21*(1+PARAMETRES!H$14)^0.7)</f>
        <v>/</v>
      </c>
      <c r="N21" s="105" t="str">
        <f>IF(M21="/","/",M21*(1+PARAMETRES!I$14)^0.7)</f>
        <v>/</v>
      </c>
      <c r="O21" s="105" t="str">
        <f>IF(N21="/","/",N21*(1+PARAMETRES!J$14)^0.7)</f>
        <v>/</v>
      </c>
      <c r="P21" s="105" t="str">
        <f>IF(O21="/","/",O21*(1+PARAMETRES!K$14)^0.7)</f>
        <v>/</v>
      </c>
      <c r="Q21" s="105" t="str">
        <f>IF(P21="/","/",P21*(1+PARAMETRES!L$14)^0.7)</f>
        <v>/</v>
      </c>
      <c r="R21" s="105" t="str">
        <f>IF(Q21="/","/",Q21*(1+PARAMETRES!M$14)^0.7)</f>
        <v>/</v>
      </c>
      <c r="S21" s="105" t="str">
        <f>IF(R21="/","/",R21*(1+PARAMETRES!N$14)^0.7)</f>
        <v>/</v>
      </c>
      <c r="T21" s="105" t="str">
        <f>IF(S21="/","/",S21*(1+PARAMETRES!O$14)^0.7)</f>
        <v>/</v>
      </c>
      <c r="U21" s="105" t="str">
        <f>IF(T21="/","/",T21*(1+PARAMETRES!P$14)^0.7)</f>
        <v>/</v>
      </c>
      <c r="V21" s="105" t="str">
        <f>IF(U21="/","/",U21*(1+PARAMETRES!Q$14)^0.7)</f>
        <v>/</v>
      </c>
      <c r="W21" s="105" t="str">
        <f>IF(V21="/","/",V21*(1+PARAMETRES!R$14)^0.7)</f>
        <v>/</v>
      </c>
      <c r="X21" s="105" t="str">
        <f>IF(W21="/","/",W21*(1+PARAMETRES!S$14)^0.7)</f>
        <v>/</v>
      </c>
      <c r="Y21" s="105" t="str">
        <f>IF(X21="/","/",X21*(1+PARAMETRES!T$14)^0.7)</f>
        <v>/</v>
      </c>
      <c r="Z21" s="105" t="str">
        <f>IF(Y21="/","/",Y21*(1+PARAMETRES!U$14)^0.7)</f>
        <v>/</v>
      </c>
      <c r="AA21" s="105" t="str">
        <f>IF(Z21="/","/",Z21*(1+PARAMETRES!V$14)^0.7)</f>
        <v>/</v>
      </c>
      <c r="AB21" s="105" t="str">
        <f>IF(AA21="/","/",AA21*(1+PARAMETRES!W$14)^0.7)</f>
        <v>/</v>
      </c>
      <c r="AC21" s="105" t="str">
        <f>IF(AB21="/","/",AB21*(1+PARAMETRES!X$14)^0.7)</f>
        <v>/</v>
      </c>
      <c r="AD21" s="105" t="str">
        <f>IF(AC21="/","/",AC21*(1+PARAMETRES!Y$14)^0.7)</f>
        <v>/</v>
      </c>
      <c r="AE21" s="105" t="str">
        <f>IF(AD21="/","/",AD21*(1+PARAMETRES!Z$14)^0.7)</f>
        <v>/</v>
      </c>
      <c r="AF21" s="105" t="str">
        <f>IF(AE21="/","/",AE21*(1+PARAMETRES!AA$14)^0.7)</f>
        <v>/</v>
      </c>
      <c r="AG21" s="105" t="str">
        <f>IF(AF21="/","/",AF21*(1+PARAMETRES!AB$14)^0.7)</f>
        <v>/</v>
      </c>
      <c r="AH21" s="105" t="str">
        <f>IF(AG21="/","/",AG21*(1+PARAMETRES!AC$14)^0.7)</f>
        <v>/</v>
      </c>
      <c r="AI21" s="105" t="str">
        <f>IF(AH21="/","/",AH21*(1+PARAMETRES!AD$14)^0.7)</f>
        <v>/</v>
      </c>
      <c r="AJ21" s="105" t="str">
        <f>IF(AI21="/","/",AI21*(1+PARAMETRES!AE$14)^0.7)</f>
        <v>/</v>
      </c>
      <c r="AK21" s="105" t="str">
        <f>IF(AJ21="/","/",AJ21*(1+PARAMETRES!AF$14)^0.7)</f>
        <v>/</v>
      </c>
      <c r="AL21" s="105" t="str">
        <f>IF(AK21="/","/",AK21*(1+PARAMETRES!AG$14)^0.7)</f>
        <v>/</v>
      </c>
      <c r="AM21" s="105" t="str">
        <f>IF(AL21="/","/",AL21*(1+PARAMETRES!AH$14)^0.7)</f>
        <v>/</v>
      </c>
      <c r="AN21" s="105" t="str">
        <f>IF(AM21="/","/",AM21*(1+PARAMETRES!AI$14)^0.7)</f>
        <v>/</v>
      </c>
      <c r="AO21" s="105" t="str">
        <f>IF(AN21="/","/",AN21*(1+PARAMETRES!AJ$14)^0.7)</f>
        <v>/</v>
      </c>
      <c r="AP21" s="105" t="str">
        <f>IF(AO21="/","/",AO21*(1+PARAMETRES!AK$14)^0.7)</f>
        <v>/</v>
      </c>
      <c r="AQ21" s="105" t="str">
        <f>IF(AP21="/","/",AP21*(1+PARAMETRES!AL$14)^0.7)</f>
        <v>/</v>
      </c>
      <c r="AR21" s="105" t="str">
        <f>IF(AQ21="/","/",AQ21*(1+PARAMETRES!AM$14)^0.7)</f>
        <v>/</v>
      </c>
      <c r="AS21" s="105" t="str">
        <f>IF(AR21="/","/",AR21*(1+PARAMETRES!AN$14)^0.7)</f>
        <v>/</v>
      </c>
      <c r="AT21" s="105" t="str">
        <f>IF(AS21="/","/",AS21*(1+PARAMETRES!AO$14)^0.7)</f>
        <v>/</v>
      </c>
      <c r="AU21" s="105" t="str">
        <f>IF(AT21="/","/",AT21*(1+PARAMETRES!AP$14)^0.7)</f>
        <v>/</v>
      </c>
      <c r="AV21" s="105" t="str">
        <f>IF(AU21="/","/",AU21*(1+PARAMETRES!AQ$14)^0.7)</f>
        <v>/</v>
      </c>
      <c r="AW21" s="105" t="str">
        <f>IF(AV21="/","/",AV21*(1+PARAMETRES!AR$14)^0.7)</f>
        <v>/</v>
      </c>
      <c r="AX21" s="105" t="str">
        <f>IF(AW21="/","/",AW21*(1+PARAMETRES!AS$14)^0.7)</f>
        <v>/</v>
      </c>
      <c r="AY21" s="105" t="str">
        <f>IF(AX21="/","/",AX21*(1+PARAMETRES!AT$14)^0.7)</f>
        <v>/</v>
      </c>
      <c r="AZ21" s="105" t="str">
        <f>IF(AY21="/","/",AY21*(1+PARAMETRES!AU$14)^0.7)</f>
        <v>/</v>
      </c>
      <c r="BA21" s="105" t="str">
        <f>IF(AZ21="/","/",AZ21*(1+PARAMETRES!AV$14)^0.7)</f>
        <v>/</v>
      </c>
      <c r="BB21" s="105" t="str">
        <f>IF(BA21="/","/",BA21*(1+PARAMETRES!AW$14)^0.7)</f>
        <v>/</v>
      </c>
      <c r="BC21" s="105" t="str">
        <f>IF(BB21="/","/",BB21*(1+PARAMETRES!AX$14)^0.7)</f>
        <v>/</v>
      </c>
      <c r="BD21" s="105" t="str">
        <f>IF(BC21="/","/",BC21*(1+PARAMETRES!AY$14)^0.7)</f>
        <v>/</v>
      </c>
      <c r="BE21" s="105" t="str">
        <f>IF(BD21="/","/",BD21*(1+PARAMETRES!AZ$14)^0.7)</f>
        <v>/</v>
      </c>
      <c r="BF21" s="105" t="str">
        <f>IF(BE21="/","/",BE21*(1+PARAMETRES!BA$14)^0.7)</f>
        <v>/</v>
      </c>
      <c r="BG21" s="105" t="str">
        <f>IF(BF21="/","/",BF21*(1+PARAMETRES!BB$14)^0.7)</f>
        <v>/</v>
      </c>
      <c r="BH21" s="105" t="str">
        <f>IF(BG21="/","/",BG21*(1+PARAMETRES!BC$14)^0.7)</f>
        <v>/</v>
      </c>
      <c r="BI21" s="105" t="str">
        <f>IF(BH21="/","/",BH21*(1+PARAMETRES!BD$14)^0.7)</f>
        <v>/</v>
      </c>
      <c r="BJ21" s="105" t="str">
        <f>IF(BI21="/","/",BI21*(1+PARAMETRES!BE$14)^0.7)</f>
        <v>/</v>
      </c>
      <c r="BK21" s="105" t="str">
        <f>IF(BJ21="/","/",BJ21*(1+PARAMETRES!BF$14)^0.7)</f>
        <v>/</v>
      </c>
      <c r="BL21" s="105" t="str">
        <f>IF(BK21="/","/",BK21*(1+PARAMETRES!BG$14)^0.7)</f>
        <v>/</v>
      </c>
      <c r="BM21" s="105" t="str">
        <f>IF(BL21="/","/",BL21*(1+PARAMETRES!BH$14)^0.7)</f>
        <v>/</v>
      </c>
      <c r="BN21" s="105" t="str">
        <f>IF(BM21="/","/",BM21*(1+PARAMETRES!BI$14)^0.7)</f>
        <v>/</v>
      </c>
      <c r="BO21" s="105" t="str">
        <f>IF(BN21="/","/",BN21*(1+PARAMETRES!BJ$14)^0.7)</f>
        <v>/</v>
      </c>
      <c r="BP21" s="105" t="str">
        <f>IF(BO21="/","/",BO21*(1+PARAMETRES!BK$14)^0.7)</f>
        <v>/</v>
      </c>
      <c r="BQ21" s="105" t="str">
        <f>IF(BP21="/","/",BP21*(1+PARAMETRES!BL$14)^0.7)</f>
        <v>/</v>
      </c>
      <c r="BR21" s="105" t="str">
        <f>IF(BQ21="/","/",BQ21*(1+PARAMETRES!BM$14)^0.7)</f>
        <v>/</v>
      </c>
    </row>
    <row r="22" spans="1:70" x14ac:dyDescent="0.25">
      <c r="A22" s="672"/>
      <c r="C22" s="838"/>
      <c r="D22" s="840"/>
      <c r="E22" s="747"/>
      <c r="F22" s="791" t="s">
        <v>29</v>
      </c>
      <c r="G22" s="751">
        <f>IFERROR(10.7*Transf2010,"")</f>
        <v>11.201548225323561</v>
      </c>
      <c r="H22" s="99" t="str">
        <f>IFERROR(IF($A$39&gt;0,G22*(1+0.08*$A$39),"/"),"")</f>
        <v>/</v>
      </c>
      <c r="I22" s="100" t="str">
        <f t="shared" si="0"/>
        <v>/</v>
      </c>
      <c r="J22" s="101">
        <f t="shared" si="1"/>
        <v>11.201548225323561</v>
      </c>
      <c r="K22" s="104">
        <f>IFERROR(J22*(1+PARAMETRES!F$14)^0.7,"")</f>
        <v>11.333599212524355</v>
      </c>
      <c r="L22" s="104">
        <f>IFERROR(K22*(1+PARAMETRES!G$14)^0.7,"")</f>
        <v>11.320889554428051</v>
      </c>
      <c r="M22" s="104">
        <f>IFERROR(L22*(1+PARAMETRES!H$14)^0.7,"")</f>
        <v>11.327232581791327</v>
      </c>
      <c r="N22" s="104">
        <f>IFERROR(M22*(1+PARAMETRES!I$14)^0.7,"")</f>
        <v>11.361026529131973</v>
      </c>
      <c r="O22" s="104">
        <f>IFERROR(N22*(1+PARAMETRES!J$14)^0.7,"")</f>
        <v>11.414178931877847</v>
      </c>
      <c r="P22" s="104">
        <f>IFERROR(O22*(1+PARAMETRES!K$14)^0.7,"")</f>
        <v>11.479773456429845</v>
      </c>
      <c r="Q22" s="104">
        <f>IFERROR(P22*(1+PARAMETRES!L$14)^0.7,"")</f>
        <v>11.642262581053433</v>
      </c>
      <c r="R22" s="104">
        <f>IFERROR(Q22*(1+PARAMETRES!M$14)^0.7,"")</f>
        <v>11.767000294009694</v>
      </c>
      <c r="S22" s="104">
        <f>IFERROR(R22*(1+PARAMETRES!N$14)^0.7,"")</f>
        <v>11.899501785999762</v>
      </c>
      <c r="T22" s="104">
        <f>IFERROR(S22*(1+PARAMETRES!O$14)^0.7,"")</f>
        <v>11.226485359523087</v>
      </c>
      <c r="U22" s="104">
        <f>IFERROR(T22*(1+PARAMETRES!P$14)^0.7,"")</f>
        <v>11.742192630880261</v>
      </c>
      <c r="V22" s="104">
        <f>IFERROR(U22*(1+PARAMETRES!Q$14)^0.7,"")</f>
        <v>11.935977030007299</v>
      </c>
      <c r="W22" s="104">
        <f>IFERROR(V22*(1+PARAMETRES!R$14)^0.7,"")</f>
        <v>12.034743245231406</v>
      </c>
      <c r="X22" s="104">
        <f>IFERROR(W22*(1+PARAMETRES!S$14)^0.7,"")</f>
        <v>12.150027165869556</v>
      </c>
      <c r="Y22" s="104">
        <f>IFERROR(X22*(1+PARAMETRES!T$14)^0.7,"")</f>
        <v>12.277769318871467</v>
      </c>
      <c r="Z22" s="104">
        <f>IFERROR(Y22*(1+PARAMETRES!U$14)^0.7,"")</f>
        <v>12.408008209317616</v>
      </c>
      <c r="AA22" s="104">
        <f>IFERROR(Z22*(1+PARAMETRES!V$14)^0.7,"")</f>
        <v>12.549328335809133</v>
      </c>
      <c r="AB22" s="104">
        <f>IFERROR(AA22*(1+PARAMETRES!W$14)^0.7,"")</f>
        <v>12.591853220683614</v>
      </c>
      <c r="AC22" s="104">
        <f>IFERROR(AB22*(1+PARAMETRES!X$14)^0.7,"")</f>
        <v>12.634562337980386</v>
      </c>
      <c r="AD22" s="104">
        <f>IFERROR(AC22*(1+PARAMETRES!Y$14)^0.7,"")</f>
        <v>12.681816541099742</v>
      </c>
      <c r="AE22" s="104">
        <f>IFERROR(AD22*(1+PARAMETRES!Z$14)^0.7,"")</f>
        <v>12.732762764089395</v>
      </c>
      <c r="AF22" s="104">
        <f>IFERROR(AE22*(1+PARAMETRES!AA$14)^0.7,"")</f>
        <v>12.782115461368337</v>
      </c>
      <c r="AG22" s="104">
        <f>IFERROR(AF22*(1+PARAMETRES!AB$14)^0.7,"")</f>
        <v>12.869103783938197</v>
      </c>
      <c r="AH22" s="104">
        <f>IFERROR(AG22*(1+PARAMETRES!AC$14)^0.7,"")</f>
        <v>12.960301458493626</v>
      </c>
      <c r="AI22" s="104">
        <f>IFERROR(AH22*(1+PARAMETRES!AD$14)^0.7,"")</f>
        <v>13.056728577117211</v>
      </c>
      <c r="AJ22" s="104">
        <f>IFERROR(AI22*(1+PARAMETRES!AE$14)^0.7,"")</f>
        <v>13.150341033697501</v>
      </c>
      <c r="AK22" s="104">
        <f>IFERROR(AJ22*(1+PARAMETRES!AF$14)^0.7,"")</f>
        <v>13.241104650654609</v>
      </c>
      <c r="AL22" s="104">
        <f>IFERROR(AK22*(1+PARAMETRES!AG$14)^0.7,"")</f>
        <v>13.333583032835067</v>
      </c>
      <c r="AM22" s="104">
        <f>IFERROR(AL22*(1+PARAMETRES!AH$14)^0.7,"")</f>
        <v>13.424083931609673</v>
      </c>
      <c r="AN22" s="104">
        <f>IFERROR(AM22*(1+PARAMETRES!AI$14)^0.7,"")</f>
        <v>13.507847471007016</v>
      </c>
      <c r="AO22" s="104">
        <f>IFERROR(AN22*(1+PARAMETRES!AJ$14)^0.7,"")</f>
        <v>13.588448437961116</v>
      </c>
      <c r="AP22" s="104">
        <f>IFERROR(AO22*(1+PARAMETRES!AK$14)^0.7,"")</f>
        <v>13.66766179772779</v>
      </c>
      <c r="AQ22" s="104">
        <f>IFERROR(AP22*(1+PARAMETRES!AL$14)^0.7,"")</f>
        <v>13.747297918599859</v>
      </c>
      <c r="AR22" s="104">
        <f>IFERROR(AQ22*(1+PARAMETRES!AM$14)^0.7,"")</f>
        <v>13.829206232019159</v>
      </c>
      <c r="AS22" s="104">
        <f>IFERROR(AR22*(1+PARAMETRES!AN$14)^0.7,"")</f>
        <v>13.91045684025082</v>
      </c>
      <c r="AT22" s="104">
        <f>IFERROR(AS22*(1+PARAMETRES!AO$14)^0.7,"")</f>
        <v>13.985156346702256</v>
      </c>
      <c r="AU22" s="104">
        <f>IFERROR(AT22*(1+PARAMETRES!AP$14)^0.7,"")</f>
        <v>14.061951277090358</v>
      </c>
      <c r="AV22" s="104">
        <f>IFERROR(AU22*(1+PARAMETRES!AQ$14)^0.7,"")</f>
        <v>14.141850826780571</v>
      </c>
      <c r="AW22" s="104">
        <f>IFERROR(AV22*(1+PARAMETRES!AR$14)^0.7,"")</f>
        <v>14.226877272231411</v>
      </c>
      <c r="AX22" s="104">
        <f>IFERROR(AW22*(1+PARAMETRES!AS$14)^0.7,"")</f>
        <v>14.309185697466368</v>
      </c>
      <c r="AY22" s="104">
        <f>IFERROR(AX22*(1+PARAMETRES!AT$14)^0.7,"")</f>
        <v>14.393737320710226</v>
      </c>
      <c r="AZ22" s="104">
        <f>IFERROR(AY22*(1+PARAMETRES!AU$14)^0.7,"")</f>
        <v>14.483598320214522</v>
      </c>
      <c r="BA22" s="104">
        <f>IFERROR(AZ22*(1+PARAMETRES!AV$14)^0.7,"")</f>
        <v>14.576831140517307</v>
      </c>
      <c r="BB22" s="104">
        <f>IFERROR(BA22*(1+PARAMETRES!AW$14)^0.7,"")</f>
        <v>14.675609605164242</v>
      </c>
      <c r="BC22" s="104">
        <f>IFERROR(BB22*(1+PARAMETRES!AX$14)^0.7,"")</f>
        <v>14.778950645876307</v>
      </c>
      <c r="BD22" s="104">
        <f>IFERROR(BC22*(1+PARAMETRES!AY$14)^0.7,"")</f>
        <v>14.87962476955949</v>
      </c>
      <c r="BE22" s="104">
        <f>IFERROR(BD22*(1+PARAMETRES!AZ$14)^0.7,"")</f>
        <v>14.984733765733706</v>
      </c>
      <c r="BF22" s="104">
        <f>IFERROR(BE22*(1+PARAMETRES!BA$14)^0.7,"")</f>
        <v>15.09213388439265</v>
      </c>
      <c r="BG22" s="104">
        <f>IFERROR(BF22*(1+PARAMETRES!BB$14)^0.7,"")</f>
        <v>15.202764391326541</v>
      </c>
      <c r="BH22" s="104">
        <f>IFERROR(BG22*(1+PARAMETRES!BC$14)^0.7,"")</f>
        <v>15.313342134137676</v>
      </c>
      <c r="BI22" s="104">
        <f>IFERROR(BH22*(1+PARAMETRES!BD$14)^0.7,"")</f>
        <v>15.422623189955914</v>
      </c>
      <c r="BJ22" s="104">
        <f>IFERROR(BI22*(1+PARAMETRES!BE$14)^0.7,"")</f>
        <v>15.53364878264698</v>
      </c>
      <c r="BK22" s="104">
        <f>IFERROR(BJ22*(1+PARAMETRES!BF$14)^0.7,"")</f>
        <v>15.646305376157818</v>
      </c>
      <c r="BL22" s="104">
        <f>IFERROR(BK22*(1+PARAMETRES!BG$14)^0.7,"")</f>
        <v>15.757207758591441</v>
      </c>
      <c r="BM22" s="104">
        <f>IFERROR(BL22*(1+PARAMETRES!BH$14)^0.7,"")</f>
        <v>15.864001267021992</v>
      </c>
      <c r="BN22" s="104">
        <f>IFERROR(BM22*(1+PARAMETRES!BI$14)^0.7,"")</f>
        <v>15.965389832575354</v>
      </c>
      <c r="BO22" s="104">
        <f>IFERROR(BN22*(1+PARAMETRES!BJ$14)^0.7,"")</f>
        <v>16.067890840945562</v>
      </c>
      <c r="BP22" s="104">
        <f>IFERROR(BO22*(1+PARAMETRES!BK$14)^0.7,"")</f>
        <v>16.169249323480585</v>
      </c>
      <c r="BQ22" s="104">
        <f>IFERROR(BP22*(1+PARAMETRES!BL$14)^0.7,"")</f>
        <v>16.269444539262349</v>
      </c>
      <c r="BR22" s="104">
        <f>IFERROR(BQ22*(1+PARAMETRES!BM$14)^0.7,"")</f>
        <v>16.365089979609984</v>
      </c>
    </row>
    <row r="23" spans="1:70" ht="16.5" thickBot="1" x14ac:dyDescent="0.3">
      <c r="A23" s="672"/>
      <c r="C23" s="838"/>
      <c r="D23" s="841"/>
      <c r="E23" s="748"/>
      <c r="F23" s="792"/>
      <c r="G23" s="752"/>
      <c r="H23" s="102" t="str">
        <f>IFERROR(IF($A$39&gt;0,G22*(1.25+0.09*$A$39),"/"),"")</f>
        <v>/</v>
      </c>
      <c r="I23" s="100" t="str">
        <f>IF(H23="/","/","Debout")</f>
        <v>/</v>
      </c>
      <c r="J23" s="103" t="str">
        <f>IF($A$39&gt;0,H23,"/")</f>
        <v>/</v>
      </c>
      <c r="K23" s="105" t="str">
        <f>IF(J23="/","/",J23*(1+PARAMETRES!F$14)^0.7)</f>
        <v>/</v>
      </c>
      <c r="L23" s="105" t="str">
        <f>IF(K23="/","/",K23*(1+PARAMETRES!G$14)^0.7)</f>
        <v>/</v>
      </c>
      <c r="M23" s="105" t="str">
        <f>IF(L23="/","/",L23*(1+PARAMETRES!H$14)^0.7)</f>
        <v>/</v>
      </c>
      <c r="N23" s="105" t="str">
        <f>IF(M23="/","/",M23*(1+PARAMETRES!I$14)^0.7)</f>
        <v>/</v>
      </c>
      <c r="O23" s="105" t="str">
        <f>IF(N23="/","/",N23*(1+PARAMETRES!J$14)^0.7)</f>
        <v>/</v>
      </c>
      <c r="P23" s="105" t="str">
        <f>IF(O23="/","/",O23*(1+PARAMETRES!K$14)^0.7)</f>
        <v>/</v>
      </c>
      <c r="Q23" s="105" t="str">
        <f>IF(P23="/","/",P23*(1+PARAMETRES!L$14)^0.7)</f>
        <v>/</v>
      </c>
      <c r="R23" s="105" t="str">
        <f>IF(Q23="/","/",Q23*(1+PARAMETRES!M$14)^0.7)</f>
        <v>/</v>
      </c>
      <c r="S23" s="105" t="str">
        <f>IF(R23="/","/",R23*(1+PARAMETRES!N$14)^0.7)</f>
        <v>/</v>
      </c>
      <c r="T23" s="105" t="str">
        <f>IF(S23="/","/",S23*(1+PARAMETRES!O$14)^0.7)</f>
        <v>/</v>
      </c>
      <c r="U23" s="105" t="str">
        <f>IF(T23="/","/",T23*(1+PARAMETRES!P$14)^0.7)</f>
        <v>/</v>
      </c>
      <c r="V23" s="105" t="str">
        <f>IF(U23="/","/",U23*(1+PARAMETRES!Q$14)^0.7)</f>
        <v>/</v>
      </c>
      <c r="W23" s="105" t="str">
        <f>IF(V23="/","/",V23*(1+PARAMETRES!R$14)^0.7)</f>
        <v>/</v>
      </c>
      <c r="X23" s="105" t="str">
        <f>IF(W23="/","/",W23*(1+PARAMETRES!S$14)^0.7)</f>
        <v>/</v>
      </c>
      <c r="Y23" s="105" t="str">
        <f>IF(X23="/","/",X23*(1+PARAMETRES!T$14)^0.7)</f>
        <v>/</v>
      </c>
      <c r="Z23" s="105" t="str">
        <f>IF(Y23="/","/",Y23*(1+PARAMETRES!U$14)^0.7)</f>
        <v>/</v>
      </c>
      <c r="AA23" s="105" t="str">
        <f>IF(Z23="/","/",Z23*(1+PARAMETRES!V$14)^0.7)</f>
        <v>/</v>
      </c>
      <c r="AB23" s="105" t="str">
        <f>IF(AA23="/","/",AA23*(1+PARAMETRES!W$14)^0.7)</f>
        <v>/</v>
      </c>
      <c r="AC23" s="105" t="str">
        <f>IF(AB23="/","/",AB23*(1+PARAMETRES!X$14)^0.7)</f>
        <v>/</v>
      </c>
      <c r="AD23" s="105" t="str">
        <f>IF(AC23="/","/",AC23*(1+PARAMETRES!Y$14)^0.7)</f>
        <v>/</v>
      </c>
      <c r="AE23" s="105" t="str">
        <f>IF(AD23="/","/",AD23*(1+PARAMETRES!Z$14)^0.7)</f>
        <v>/</v>
      </c>
      <c r="AF23" s="105" t="str">
        <f>IF(AE23="/","/",AE23*(1+PARAMETRES!AA$14)^0.7)</f>
        <v>/</v>
      </c>
      <c r="AG23" s="105" t="str">
        <f>IF(AF23="/","/",AF23*(1+PARAMETRES!AB$14)^0.7)</f>
        <v>/</v>
      </c>
      <c r="AH23" s="105" t="str">
        <f>IF(AG23="/","/",AG23*(1+PARAMETRES!AC$14)^0.7)</f>
        <v>/</v>
      </c>
      <c r="AI23" s="105" t="str">
        <f>IF(AH23="/","/",AH23*(1+PARAMETRES!AD$14)^0.7)</f>
        <v>/</v>
      </c>
      <c r="AJ23" s="105" t="str">
        <f>IF(AI23="/","/",AI23*(1+PARAMETRES!AE$14)^0.7)</f>
        <v>/</v>
      </c>
      <c r="AK23" s="105" t="str">
        <f>IF(AJ23="/","/",AJ23*(1+PARAMETRES!AF$14)^0.7)</f>
        <v>/</v>
      </c>
      <c r="AL23" s="105" t="str">
        <f>IF(AK23="/","/",AK23*(1+PARAMETRES!AG$14)^0.7)</f>
        <v>/</v>
      </c>
      <c r="AM23" s="105" t="str">
        <f>IF(AL23="/","/",AL23*(1+PARAMETRES!AH$14)^0.7)</f>
        <v>/</v>
      </c>
      <c r="AN23" s="105" t="str">
        <f>IF(AM23="/","/",AM23*(1+PARAMETRES!AI$14)^0.7)</f>
        <v>/</v>
      </c>
      <c r="AO23" s="105" t="str">
        <f>IF(AN23="/","/",AN23*(1+PARAMETRES!AJ$14)^0.7)</f>
        <v>/</v>
      </c>
      <c r="AP23" s="105" t="str">
        <f>IF(AO23="/","/",AO23*(1+PARAMETRES!AK$14)^0.7)</f>
        <v>/</v>
      </c>
      <c r="AQ23" s="105" t="str">
        <f>IF(AP23="/","/",AP23*(1+PARAMETRES!AL$14)^0.7)</f>
        <v>/</v>
      </c>
      <c r="AR23" s="105" t="str">
        <f>IF(AQ23="/","/",AQ23*(1+PARAMETRES!AM$14)^0.7)</f>
        <v>/</v>
      </c>
      <c r="AS23" s="105" t="str">
        <f>IF(AR23="/","/",AR23*(1+PARAMETRES!AN$14)^0.7)</f>
        <v>/</v>
      </c>
      <c r="AT23" s="105" t="str">
        <f>IF(AS23="/","/",AS23*(1+PARAMETRES!AO$14)^0.7)</f>
        <v>/</v>
      </c>
      <c r="AU23" s="105" t="str">
        <f>IF(AT23="/","/",AT23*(1+PARAMETRES!AP$14)^0.7)</f>
        <v>/</v>
      </c>
      <c r="AV23" s="105" t="str">
        <f>IF(AU23="/","/",AU23*(1+PARAMETRES!AQ$14)^0.7)</f>
        <v>/</v>
      </c>
      <c r="AW23" s="105" t="str">
        <f>IF(AV23="/","/",AV23*(1+PARAMETRES!AR$14)^0.7)</f>
        <v>/</v>
      </c>
      <c r="AX23" s="105" t="str">
        <f>IF(AW23="/","/",AW23*(1+PARAMETRES!AS$14)^0.7)</f>
        <v>/</v>
      </c>
      <c r="AY23" s="105" t="str">
        <f>IF(AX23="/","/",AX23*(1+PARAMETRES!AT$14)^0.7)</f>
        <v>/</v>
      </c>
      <c r="AZ23" s="105" t="str">
        <f>IF(AY23="/","/",AY23*(1+PARAMETRES!AU$14)^0.7)</f>
        <v>/</v>
      </c>
      <c r="BA23" s="105" t="str">
        <f>IF(AZ23="/","/",AZ23*(1+PARAMETRES!AV$14)^0.7)</f>
        <v>/</v>
      </c>
      <c r="BB23" s="105" t="str">
        <f>IF(BA23="/","/",BA23*(1+PARAMETRES!AW$14)^0.7)</f>
        <v>/</v>
      </c>
      <c r="BC23" s="105" t="str">
        <f>IF(BB23="/","/",BB23*(1+PARAMETRES!AX$14)^0.7)</f>
        <v>/</v>
      </c>
      <c r="BD23" s="105" t="str">
        <f>IF(BC23="/","/",BC23*(1+PARAMETRES!AY$14)^0.7)</f>
        <v>/</v>
      </c>
      <c r="BE23" s="105" t="str">
        <f>IF(BD23="/","/",BD23*(1+PARAMETRES!AZ$14)^0.7)</f>
        <v>/</v>
      </c>
      <c r="BF23" s="105" t="str">
        <f>IF(BE23="/","/",BE23*(1+PARAMETRES!BA$14)^0.7)</f>
        <v>/</v>
      </c>
      <c r="BG23" s="105" t="str">
        <f>IF(BF23="/","/",BF23*(1+PARAMETRES!BB$14)^0.7)</f>
        <v>/</v>
      </c>
      <c r="BH23" s="105" t="str">
        <f>IF(BG23="/","/",BG23*(1+PARAMETRES!BC$14)^0.7)</f>
        <v>/</v>
      </c>
      <c r="BI23" s="105" t="str">
        <f>IF(BH23="/","/",BH23*(1+PARAMETRES!BD$14)^0.7)</f>
        <v>/</v>
      </c>
      <c r="BJ23" s="105" t="str">
        <f>IF(BI23="/","/",BI23*(1+PARAMETRES!BE$14)^0.7)</f>
        <v>/</v>
      </c>
      <c r="BK23" s="105" t="str">
        <f>IF(BJ23="/","/",BJ23*(1+PARAMETRES!BF$14)^0.7)</f>
        <v>/</v>
      </c>
      <c r="BL23" s="105" t="str">
        <f>IF(BK23="/","/",BK23*(1+PARAMETRES!BG$14)^0.7)</f>
        <v>/</v>
      </c>
      <c r="BM23" s="105" t="str">
        <f>IF(BL23="/","/",BL23*(1+PARAMETRES!BH$14)^0.7)</f>
        <v>/</v>
      </c>
      <c r="BN23" s="105" t="str">
        <f>IF(BM23="/","/",BM23*(1+PARAMETRES!BI$14)^0.7)</f>
        <v>/</v>
      </c>
      <c r="BO23" s="105" t="str">
        <f>IF(BN23="/","/",BN23*(1+PARAMETRES!BJ$14)^0.7)</f>
        <v>/</v>
      </c>
      <c r="BP23" s="105" t="str">
        <f>IF(BO23="/","/",BO23*(1+PARAMETRES!BK$14)^0.7)</f>
        <v>/</v>
      </c>
      <c r="BQ23" s="105" t="str">
        <f>IF(BP23="/","/",BP23*(1+PARAMETRES!BL$14)^0.7)</f>
        <v>/</v>
      </c>
      <c r="BR23" s="105" t="str">
        <f>IF(BQ23="/","/",BQ23*(1+PARAMETRES!BM$14)^0.7)</f>
        <v>/</v>
      </c>
    </row>
    <row r="24" spans="1:70" ht="48" thickBot="1" x14ac:dyDescent="0.3">
      <c r="A24" s="673"/>
      <c r="C24" s="834" t="s">
        <v>17</v>
      </c>
      <c r="D24" s="823"/>
      <c r="E24" s="824"/>
      <c r="F24" s="107" t="s">
        <v>28</v>
      </c>
      <c r="G24" s="107" t="s">
        <v>240</v>
      </c>
      <c r="H24" s="108" t="s">
        <v>26</v>
      </c>
      <c r="I24" s="109"/>
      <c r="J24" s="73">
        <v>2010</v>
      </c>
      <c r="K24" s="6">
        <v>2011</v>
      </c>
      <c r="L24" s="6">
        <v>2012</v>
      </c>
      <c r="M24" s="6">
        <v>2013</v>
      </c>
      <c r="N24" s="6">
        <v>2014</v>
      </c>
      <c r="O24" s="6">
        <v>2015</v>
      </c>
      <c r="P24" s="6">
        <v>2016</v>
      </c>
      <c r="Q24" s="6">
        <v>2017</v>
      </c>
      <c r="R24" s="6">
        <v>2018</v>
      </c>
      <c r="S24" s="6">
        <v>2019</v>
      </c>
      <c r="T24" s="6">
        <v>2020</v>
      </c>
      <c r="U24" s="6">
        <v>2021</v>
      </c>
      <c r="V24" s="6">
        <v>2022</v>
      </c>
      <c r="W24" s="6">
        <v>2023</v>
      </c>
      <c r="X24" s="6">
        <v>2024</v>
      </c>
      <c r="Y24" s="6">
        <v>2025</v>
      </c>
      <c r="Z24" s="6">
        <v>2026</v>
      </c>
      <c r="AA24" s="6">
        <v>2027</v>
      </c>
      <c r="AB24" s="6">
        <v>2028</v>
      </c>
      <c r="AC24" s="6">
        <v>2029</v>
      </c>
      <c r="AD24" s="6">
        <v>2030</v>
      </c>
      <c r="AE24" s="6">
        <v>2031</v>
      </c>
      <c r="AF24" s="6">
        <v>2032</v>
      </c>
      <c r="AG24" s="6">
        <v>2033</v>
      </c>
      <c r="AH24" s="6">
        <v>2034</v>
      </c>
      <c r="AI24" s="6">
        <v>2035</v>
      </c>
      <c r="AJ24" s="6">
        <v>2036</v>
      </c>
      <c r="AK24" s="6">
        <v>2037</v>
      </c>
      <c r="AL24" s="6">
        <v>2038</v>
      </c>
      <c r="AM24" s="6">
        <v>2039</v>
      </c>
      <c r="AN24" s="6">
        <v>2040</v>
      </c>
      <c r="AO24" s="6">
        <v>2041</v>
      </c>
      <c r="AP24" s="6">
        <v>2042</v>
      </c>
      <c r="AQ24" s="6">
        <v>2043</v>
      </c>
      <c r="AR24" s="6">
        <v>2044</v>
      </c>
      <c r="AS24" s="6">
        <v>2045</v>
      </c>
      <c r="AT24" s="6">
        <v>2046</v>
      </c>
      <c r="AU24" s="6">
        <v>2047</v>
      </c>
      <c r="AV24" s="6">
        <v>2048</v>
      </c>
      <c r="AW24" s="6">
        <v>2049</v>
      </c>
      <c r="AX24" s="6">
        <v>2050</v>
      </c>
      <c r="AY24" s="6">
        <v>2051</v>
      </c>
      <c r="AZ24" s="6">
        <v>2052</v>
      </c>
      <c r="BA24" s="6">
        <v>2053</v>
      </c>
      <c r="BB24" s="6">
        <v>2054</v>
      </c>
      <c r="BC24" s="6">
        <v>2055</v>
      </c>
      <c r="BD24" s="6">
        <v>2056</v>
      </c>
      <c r="BE24" s="6">
        <v>2057</v>
      </c>
      <c r="BF24" s="6">
        <v>2058</v>
      </c>
      <c r="BG24" s="6">
        <v>2059</v>
      </c>
      <c r="BH24" s="6">
        <v>2060</v>
      </c>
      <c r="BI24" s="6">
        <v>2061</v>
      </c>
      <c r="BJ24" s="6">
        <v>2062</v>
      </c>
      <c r="BK24" s="6">
        <v>2063</v>
      </c>
      <c r="BL24" s="6">
        <v>2064</v>
      </c>
      <c r="BM24" s="6">
        <v>2065</v>
      </c>
      <c r="BN24" s="6">
        <v>2066</v>
      </c>
      <c r="BO24" s="6">
        <v>2067</v>
      </c>
      <c r="BP24" s="6">
        <v>2068</v>
      </c>
      <c r="BQ24" s="6">
        <v>2069</v>
      </c>
      <c r="BR24" s="7">
        <v>2070</v>
      </c>
    </row>
    <row r="25" spans="1:70" x14ac:dyDescent="0.25">
      <c r="A25" s="68"/>
      <c r="C25" s="835"/>
      <c r="D25" s="617" t="s">
        <v>18</v>
      </c>
      <c r="E25" s="159" t="s">
        <v>19</v>
      </c>
      <c r="F25" s="110" t="str">
        <f>IFERROR(IF($A$8="","",IF($A$8&lt;=20,7.9,IF($A$8&lt;80,0.09*$A$8+6.1,IF($A$8=80,13.3,IF($A$8&lt;400,0.06*$A$8+12.8,15.2)))))*Transf,"")</f>
        <v/>
      </c>
      <c r="G25" s="250">
        <f>14.4*Transf2010</f>
        <v>15.074980789220495</v>
      </c>
      <c r="H25" s="772">
        <v>266.7</v>
      </c>
      <c r="J25" s="111" t="str">
        <f>F25</f>
        <v/>
      </c>
      <c r="K25" s="174" t="str">
        <f>IFERROR(J25*(1+PARAMETRES!F$14)^0.7,"")</f>
        <v/>
      </c>
      <c r="L25" s="174" t="str">
        <f>IFERROR(K25*(1+PARAMETRES!G$14)^0.7,"")</f>
        <v/>
      </c>
      <c r="M25" s="174" t="str">
        <f>IFERROR(L25*(1+PARAMETRES!H$14)^0.7,"")</f>
        <v/>
      </c>
      <c r="N25" s="174" t="str">
        <f>IFERROR(M25*(1+PARAMETRES!I$14)^0.7,"")</f>
        <v/>
      </c>
      <c r="O25" s="174" t="str">
        <f>IFERROR(N25*(1+PARAMETRES!J$14)^0.7,"")</f>
        <v/>
      </c>
      <c r="P25" s="174" t="str">
        <f>IFERROR(O25*(1+PARAMETRES!K$14)^0.7,"")</f>
        <v/>
      </c>
      <c r="Q25" s="174" t="str">
        <f>IFERROR(P25*(1+PARAMETRES!L$14)^0.7,"")</f>
        <v/>
      </c>
      <c r="R25" s="174" t="str">
        <f>IFERROR(Q25*(1+PARAMETRES!M$14)^0.7,"")</f>
        <v/>
      </c>
      <c r="S25" s="174" t="str">
        <f>IFERROR(R25*(1+PARAMETRES!N$14)^0.7,"")</f>
        <v/>
      </c>
      <c r="T25" s="174" t="str">
        <f>IFERROR(S25*(1+PARAMETRES!O$14)^0.7,"")</f>
        <v/>
      </c>
      <c r="U25" s="174" t="str">
        <f>IFERROR(T25*(1+PARAMETRES!P$14)^0.7,"")</f>
        <v/>
      </c>
      <c r="V25" s="174" t="str">
        <f>IFERROR(U25*(1+PARAMETRES!Q$14)^0.7,"")</f>
        <v/>
      </c>
      <c r="W25" s="174" t="str">
        <f>IFERROR(V25*(1+PARAMETRES!R$14)^0.7,"")</f>
        <v/>
      </c>
      <c r="X25" s="174" t="str">
        <f>IFERROR(W25*(1+PARAMETRES!S$14)^0.7,"")</f>
        <v/>
      </c>
      <c r="Y25" s="174" t="str">
        <f>IFERROR(X25*(1+PARAMETRES!T$14)^0.7,"")</f>
        <v/>
      </c>
      <c r="Z25" s="174" t="str">
        <f>IFERROR(Y25*(1+PARAMETRES!U$14)^0.7,"")</f>
        <v/>
      </c>
      <c r="AA25" s="174" t="str">
        <f>IFERROR(Z25*(1+PARAMETRES!V$14)^0.7,"")</f>
        <v/>
      </c>
      <c r="AB25" s="174" t="str">
        <f>IFERROR(AA25*(1+PARAMETRES!W$14)^0.7,"")</f>
        <v/>
      </c>
      <c r="AC25" s="174" t="str">
        <f>IFERROR(AB25*(1+PARAMETRES!X$14)^0.7,"")</f>
        <v/>
      </c>
      <c r="AD25" s="174" t="str">
        <f>IFERROR(AC25*(1+PARAMETRES!Y$14)^0.7,"")</f>
        <v/>
      </c>
      <c r="AE25" s="174" t="str">
        <f>IFERROR(AD25*(1+PARAMETRES!Z$14)^0.7,"")</f>
        <v/>
      </c>
      <c r="AF25" s="174" t="str">
        <f>IFERROR(AE25*(1+PARAMETRES!AA$14)^0.7,"")</f>
        <v/>
      </c>
      <c r="AG25" s="174" t="str">
        <f>IFERROR(AF25*(1+PARAMETRES!AB$14)^0.7,"")</f>
        <v/>
      </c>
      <c r="AH25" s="174" t="str">
        <f>IFERROR(AG25*(1+PARAMETRES!AC$14)^0.7,"")</f>
        <v/>
      </c>
      <c r="AI25" s="174" t="str">
        <f>IFERROR(AH25*(1+PARAMETRES!AD$14)^0.7,"")</f>
        <v/>
      </c>
      <c r="AJ25" s="174" t="str">
        <f>IFERROR(AI25*(1+PARAMETRES!AE$14)^0.7,"")</f>
        <v/>
      </c>
      <c r="AK25" s="174" t="str">
        <f>IFERROR(AJ25*(1+PARAMETRES!AF$14)^0.7,"")</f>
        <v/>
      </c>
      <c r="AL25" s="174" t="str">
        <f>IFERROR(AK25*(1+PARAMETRES!AG$14)^0.7,"")</f>
        <v/>
      </c>
      <c r="AM25" s="174" t="str">
        <f>IFERROR(AL25*(1+PARAMETRES!AH$14)^0.7,"")</f>
        <v/>
      </c>
      <c r="AN25" s="174" t="str">
        <f>IFERROR(AM25*(1+PARAMETRES!AI$14)^0.7,"")</f>
        <v/>
      </c>
      <c r="AO25" s="174" t="str">
        <f>IFERROR(AN25*(1+PARAMETRES!AJ$14)^0.7,"")</f>
        <v/>
      </c>
      <c r="AP25" s="174" t="str">
        <f>IFERROR(AO25*(1+PARAMETRES!AK$14)^0.7,"")</f>
        <v/>
      </c>
      <c r="AQ25" s="174" t="str">
        <f>IFERROR(AP25*(1+PARAMETRES!AL$14)^0.7,"")</f>
        <v/>
      </c>
      <c r="AR25" s="174" t="str">
        <f>IFERROR(AQ25*(1+PARAMETRES!AM$14)^0.7,"")</f>
        <v/>
      </c>
      <c r="AS25" s="174" t="str">
        <f>IFERROR(AR25*(1+PARAMETRES!AN$14)^0.7,"")</f>
        <v/>
      </c>
      <c r="AT25" s="174" t="str">
        <f>IFERROR(AS25*(1+PARAMETRES!AO$14)^0.7,"")</f>
        <v/>
      </c>
      <c r="AU25" s="174" t="str">
        <f>IFERROR(AT25*(1+PARAMETRES!AP$14)^0.7,"")</f>
        <v/>
      </c>
      <c r="AV25" s="174" t="str">
        <f>IFERROR(AU25*(1+PARAMETRES!AQ$14)^0.7,"")</f>
        <v/>
      </c>
      <c r="AW25" s="174" t="str">
        <f>IFERROR(AV25*(1+PARAMETRES!AR$14)^0.7,"")</f>
        <v/>
      </c>
      <c r="AX25" s="174" t="str">
        <f>IFERROR(AW25*(1+PARAMETRES!AS$14)^0.7,"")</f>
        <v/>
      </c>
      <c r="AY25" s="174" t="str">
        <f>IFERROR(AX25*(1+PARAMETRES!AT$14)^0.7,"")</f>
        <v/>
      </c>
      <c r="AZ25" s="174" t="str">
        <f>IFERROR(AY25*(1+PARAMETRES!AU$14)^0.7,"")</f>
        <v/>
      </c>
      <c r="BA25" s="174" t="str">
        <f>IFERROR(AZ25*(1+PARAMETRES!AV$14)^0.7,"")</f>
        <v/>
      </c>
      <c r="BB25" s="174" t="str">
        <f>IFERROR(BA25*(1+PARAMETRES!AW$14)^0.7,"")</f>
        <v/>
      </c>
      <c r="BC25" s="174" t="str">
        <f>IFERROR(BB25*(1+PARAMETRES!AX$14)^0.7,"")</f>
        <v/>
      </c>
      <c r="BD25" s="174" t="str">
        <f>IFERROR(BC25*(1+PARAMETRES!AY$14)^0.7,"")</f>
        <v/>
      </c>
      <c r="BE25" s="174" t="str">
        <f>IFERROR(BD25*(1+PARAMETRES!AZ$14)^0.7,"")</f>
        <v/>
      </c>
      <c r="BF25" s="174" t="str">
        <f>IFERROR(BE25*(1+PARAMETRES!BA$14)^0.7,"")</f>
        <v/>
      </c>
      <c r="BG25" s="174" t="str">
        <f>IFERROR(BF25*(1+PARAMETRES!BB$14)^0.7,"")</f>
        <v/>
      </c>
      <c r="BH25" s="174" t="str">
        <f>IFERROR(BG25*(1+PARAMETRES!BC$14)^0.7,"")</f>
        <v/>
      </c>
      <c r="BI25" s="174" t="str">
        <f>IFERROR(BH25*(1+PARAMETRES!BD$14)^0.7,"")</f>
        <v/>
      </c>
      <c r="BJ25" s="174" t="str">
        <f>IFERROR(BI25*(1+PARAMETRES!BE$14)^0.7,"")</f>
        <v/>
      </c>
      <c r="BK25" s="174" t="str">
        <f>IFERROR(BJ25*(1+PARAMETRES!BF$14)^0.7,"")</f>
        <v/>
      </c>
      <c r="BL25" s="174" t="str">
        <f>IFERROR(BK25*(1+PARAMETRES!BG$14)^0.7,"")</f>
        <v/>
      </c>
      <c r="BM25" s="174" t="str">
        <f>IFERROR(BL25*(1+PARAMETRES!BH$14)^0.7,"")</f>
        <v/>
      </c>
      <c r="BN25" s="174" t="str">
        <f>IFERROR(BM25*(1+PARAMETRES!BI$14)^0.7,"")</f>
        <v/>
      </c>
      <c r="BO25" s="174" t="str">
        <f>IFERROR(BN25*(1+PARAMETRES!BJ$14)^0.7,"")</f>
        <v/>
      </c>
      <c r="BP25" s="174" t="str">
        <f>IFERROR(BO25*(1+PARAMETRES!BK$14)^0.7,"")</f>
        <v/>
      </c>
      <c r="BQ25" s="174" t="str">
        <f>IFERROR(BP25*(1+PARAMETRES!BL$14)^0.7,"")</f>
        <v/>
      </c>
      <c r="BR25" s="175" t="str">
        <f>IFERROR(BQ25*(1+PARAMETRES!BM$14)^0.7,"")</f>
        <v/>
      </c>
    </row>
    <row r="26" spans="1:70" x14ac:dyDescent="0.25">
      <c r="A26" s="68"/>
      <c r="C26" s="835"/>
      <c r="D26" s="644"/>
      <c r="E26" s="159" t="s">
        <v>20</v>
      </c>
      <c r="F26" s="110" t="str">
        <f>IFERROR(IF($A$8="","",IF($A$8&lt;=20,17.5,IF($A$8&lt;80,0.202*$A$8+13.5,IF($A$8=80,29.6,IF($A$8&lt;400,0.16*$A$8+28.4,34.8)))))*Transf,"")</f>
        <v/>
      </c>
      <c r="G26" s="250">
        <f>32.7*Transf2010</f>
        <v>34.232768875521543</v>
      </c>
      <c r="H26" s="773"/>
      <c r="J26" s="176" t="str">
        <f t="shared" ref="J26:J44" si="2">F26</f>
        <v/>
      </c>
      <c r="K26" s="177" t="str">
        <f>IFERROR(J26*(1+PARAMETRES!F$14)^0.7,"")</f>
        <v/>
      </c>
      <c r="L26" s="177" t="str">
        <f>IFERROR(K26*(1+PARAMETRES!G$14)^0.7,"")</f>
        <v/>
      </c>
      <c r="M26" s="177" t="str">
        <f>IFERROR(L26*(1+PARAMETRES!H$14)^0.7,"")</f>
        <v/>
      </c>
      <c r="N26" s="177" t="str">
        <f>IFERROR(M26*(1+PARAMETRES!I$14)^0.7,"")</f>
        <v/>
      </c>
      <c r="O26" s="177" t="str">
        <f>IFERROR(N26*(1+PARAMETRES!J$14)^0.7,"")</f>
        <v/>
      </c>
      <c r="P26" s="177" t="str">
        <f>IFERROR(O26*(1+PARAMETRES!K$14)^0.7,"")</f>
        <v/>
      </c>
      <c r="Q26" s="177" t="str">
        <f>IFERROR(P26*(1+PARAMETRES!L$14)^0.7,"")</f>
        <v/>
      </c>
      <c r="R26" s="177" t="str">
        <f>IFERROR(Q26*(1+PARAMETRES!M$14)^0.7,"")</f>
        <v/>
      </c>
      <c r="S26" s="177" t="str">
        <f>IFERROR(R26*(1+PARAMETRES!N$14)^0.7,"")</f>
        <v/>
      </c>
      <c r="T26" s="177" t="str">
        <f>IFERROR(S26*(1+PARAMETRES!O$14)^0.7,"")</f>
        <v/>
      </c>
      <c r="U26" s="177" t="str">
        <f>IFERROR(T26*(1+PARAMETRES!P$14)^0.7,"")</f>
        <v/>
      </c>
      <c r="V26" s="177" t="str">
        <f>IFERROR(U26*(1+PARAMETRES!Q$14)^0.7,"")</f>
        <v/>
      </c>
      <c r="W26" s="177" t="str">
        <f>IFERROR(V26*(1+PARAMETRES!R$14)^0.7,"")</f>
        <v/>
      </c>
      <c r="X26" s="177" t="str">
        <f>IFERROR(W26*(1+PARAMETRES!S$14)^0.7,"")</f>
        <v/>
      </c>
      <c r="Y26" s="177" t="str">
        <f>IFERROR(X26*(1+PARAMETRES!T$14)^0.7,"")</f>
        <v/>
      </c>
      <c r="Z26" s="177" t="str">
        <f>IFERROR(Y26*(1+PARAMETRES!U$14)^0.7,"")</f>
        <v/>
      </c>
      <c r="AA26" s="177" t="str">
        <f>IFERROR(Z26*(1+PARAMETRES!V$14)^0.7,"")</f>
        <v/>
      </c>
      <c r="AB26" s="177" t="str">
        <f>IFERROR(AA26*(1+PARAMETRES!W$14)^0.7,"")</f>
        <v/>
      </c>
      <c r="AC26" s="177" t="str">
        <f>IFERROR(AB26*(1+PARAMETRES!X$14)^0.7,"")</f>
        <v/>
      </c>
      <c r="AD26" s="177" t="str">
        <f>IFERROR(AC26*(1+PARAMETRES!Y$14)^0.7,"")</f>
        <v/>
      </c>
      <c r="AE26" s="177" t="str">
        <f>IFERROR(AD26*(1+PARAMETRES!Z$14)^0.7,"")</f>
        <v/>
      </c>
      <c r="AF26" s="177" t="str">
        <f>IFERROR(AE26*(1+PARAMETRES!AA$14)^0.7,"")</f>
        <v/>
      </c>
      <c r="AG26" s="177" t="str">
        <f>IFERROR(AF26*(1+PARAMETRES!AB$14)^0.7,"")</f>
        <v/>
      </c>
      <c r="AH26" s="177" t="str">
        <f>IFERROR(AG26*(1+PARAMETRES!AC$14)^0.7,"")</f>
        <v/>
      </c>
      <c r="AI26" s="177" t="str">
        <f>IFERROR(AH26*(1+PARAMETRES!AD$14)^0.7,"")</f>
        <v/>
      </c>
      <c r="AJ26" s="177" t="str">
        <f>IFERROR(AI26*(1+PARAMETRES!AE$14)^0.7,"")</f>
        <v/>
      </c>
      <c r="AK26" s="177" t="str">
        <f>IFERROR(AJ26*(1+PARAMETRES!AF$14)^0.7,"")</f>
        <v/>
      </c>
      <c r="AL26" s="177" t="str">
        <f>IFERROR(AK26*(1+PARAMETRES!AG$14)^0.7,"")</f>
        <v/>
      </c>
      <c r="AM26" s="177" t="str">
        <f>IFERROR(AL26*(1+PARAMETRES!AH$14)^0.7,"")</f>
        <v/>
      </c>
      <c r="AN26" s="177" t="str">
        <f>IFERROR(AM26*(1+PARAMETRES!AI$14)^0.7,"")</f>
        <v/>
      </c>
      <c r="AO26" s="177" t="str">
        <f>IFERROR(AN26*(1+PARAMETRES!AJ$14)^0.7,"")</f>
        <v/>
      </c>
      <c r="AP26" s="177" t="str">
        <f>IFERROR(AO26*(1+PARAMETRES!AK$14)^0.7,"")</f>
        <v/>
      </c>
      <c r="AQ26" s="177" t="str">
        <f>IFERROR(AP26*(1+PARAMETRES!AL$14)^0.7,"")</f>
        <v/>
      </c>
      <c r="AR26" s="177" t="str">
        <f>IFERROR(AQ26*(1+PARAMETRES!AM$14)^0.7,"")</f>
        <v/>
      </c>
      <c r="AS26" s="177" t="str">
        <f>IFERROR(AR26*(1+PARAMETRES!AN$14)^0.7,"")</f>
        <v/>
      </c>
      <c r="AT26" s="177" t="str">
        <f>IFERROR(AS26*(1+PARAMETRES!AO$14)^0.7,"")</f>
        <v/>
      </c>
      <c r="AU26" s="177" t="str">
        <f>IFERROR(AT26*(1+PARAMETRES!AP$14)^0.7,"")</f>
        <v/>
      </c>
      <c r="AV26" s="177" t="str">
        <f>IFERROR(AU26*(1+PARAMETRES!AQ$14)^0.7,"")</f>
        <v/>
      </c>
      <c r="AW26" s="177" t="str">
        <f>IFERROR(AV26*(1+PARAMETRES!AR$14)^0.7,"")</f>
        <v/>
      </c>
      <c r="AX26" s="177" t="str">
        <f>IFERROR(AW26*(1+PARAMETRES!AS$14)^0.7,"")</f>
        <v/>
      </c>
      <c r="AY26" s="177" t="str">
        <f>IFERROR(AX26*(1+PARAMETRES!AT$14)^0.7,"")</f>
        <v/>
      </c>
      <c r="AZ26" s="177" t="str">
        <f>IFERROR(AY26*(1+PARAMETRES!AU$14)^0.7,"")</f>
        <v/>
      </c>
      <c r="BA26" s="177" t="str">
        <f>IFERROR(AZ26*(1+PARAMETRES!AV$14)^0.7,"")</f>
        <v/>
      </c>
      <c r="BB26" s="177" t="str">
        <f>IFERROR(BA26*(1+PARAMETRES!AW$14)^0.7,"")</f>
        <v/>
      </c>
      <c r="BC26" s="177" t="str">
        <f>IFERROR(BB26*(1+PARAMETRES!AX$14)^0.7,"")</f>
        <v/>
      </c>
      <c r="BD26" s="177" t="str">
        <f>IFERROR(BC26*(1+PARAMETRES!AY$14)^0.7,"")</f>
        <v/>
      </c>
      <c r="BE26" s="177" t="str">
        <f>IFERROR(BD26*(1+PARAMETRES!AZ$14)^0.7,"")</f>
        <v/>
      </c>
      <c r="BF26" s="177" t="str">
        <f>IFERROR(BE26*(1+PARAMETRES!BA$14)^0.7,"")</f>
        <v/>
      </c>
      <c r="BG26" s="177" t="str">
        <f>IFERROR(BF26*(1+PARAMETRES!BB$14)^0.7,"")</f>
        <v/>
      </c>
      <c r="BH26" s="177" t="str">
        <f>IFERROR(BG26*(1+PARAMETRES!BC$14)^0.7,"")</f>
        <v/>
      </c>
      <c r="BI26" s="177" t="str">
        <f>IFERROR(BH26*(1+PARAMETRES!BD$14)^0.7,"")</f>
        <v/>
      </c>
      <c r="BJ26" s="177" t="str">
        <f>IFERROR(BI26*(1+PARAMETRES!BE$14)^0.7,"")</f>
        <v/>
      </c>
      <c r="BK26" s="177" t="str">
        <f>IFERROR(BJ26*(1+PARAMETRES!BF$14)^0.7,"")</f>
        <v/>
      </c>
      <c r="BL26" s="177" t="str">
        <f>IFERROR(BK26*(1+PARAMETRES!BG$14)^0.7,"")</f>
        <v/>
      </c>
      <c r="BM26" s="177" t="str">
        <f>IFERROR(BL26*(1+PARAMETRES!BH$14)^0.7,"")</f>
        <v/>
      </c>
      <c r="BN26" s="177" t="str">
        <f>IFERROR(BM26*(1+PARAMETRES!BI$14)^0.7,"")</f>
        <v/>
      </c>
      <c r="BO26" s="177" t="str">
        <f>IFERROR(BN26*(1+PARAMETRES!BJ$14)^0.7,"")</f>
        <v/>
      </c>
      <c r="BP26" s="177" t="str">
        <f>IFERROR(BO26*(1+PARAMETRES!BK$14)^0.7,"")</f>
        <v/>
      </c>
      <c r="BQ26" s="177" t="str">
        <f>IFERROR(BP26*(1+PARAMETRES!BL$14)^0.7,"")</f>
        <v/>
      </c>
      <c r="BR26" s="178" t="str">
        <f>IFERROR(BQ26*(1+PARAMETRES!BM$14)^0.7,"")</f>
        <v/>
      </c>
    </row>
    <row r="27" spans="1:70" x14ac:dyDescent="0.25">
      <c r="A27" s="68"/>
      <c r="C27" s="835"/>
      <c r="D27" s="644"/>
      <c r="E27" s="159" t="s">
        <v>21</v>
      </c>
      <c r="F27" s="110" t="str">
        <f>IFERROR(IF($A$8="","",IF($A$8&lt;20,6.8,IF($A$8&lt;80,0.031*$A$8+6.2,IF($A$8=80,8.7,IF($A$8&lt;400,0.012*$A$8+7.7,12.4)))))*Transf,"")</f>
        <v/>
      </c>
      <c r="G27" s="250">
        <f>10.9*Transf2010</f>
        <v>11.410922958507181</v>
      </c>
      <c r="H27" s="773"/>
      <c r="J27" s="112" t="str">
        <f t="shared" si="2"/>
        <v/>
      </c>
      <c r="K27" s="104" t="str">
        <f>IFERROR(J27*(1+PARAMETRES!F$14)^0.7,"")</f>
        <v/>
      </c>
      <c r="L27" s="104" t="str">
        <f>IFERROR(K27*(1+PARAMETRES!G$14)^0.7,"")</f>
        <v/>
      </c>
      <c r="M27" s="104" t="str">
        <f>IFERROR(L27*(1+PARAMETRES!H$14)^0.7,"")</f>
        <v/>
      </c>
      <c r="N27" s="104" t="str">
        <f>IFERROR(M27*(1+PARAMETRES!I$14)^0.7,"")</f>
        <v/>
      </c>
      <c r="O27" s="104" t="str">
        <f>IFERROR(N27*(1+PARAMETRES!J$14)^0.7,"")</f>
        <v/>
      </c>
      <c r="P27" s="104" t="str">
        <f>IFERROR(O27*(1+PARAMETRES!K$14)^0.7,"")</f>
        <v/>
      </c>
      <c r="Q27" s="104" t="str">
        <f>IFERROR(P27*(1+PARAMETRES!L$14)^0.7,"")</f>
        <v/>
      </c>
      <c r="R27" s="104" t="str">
        <f>IFERROR(Q27*(1+PARAMETRES!M$14)^0.7,"")</f>
        <v/>
      </c>
      <c r="S27" s="104" t="str">
        <f>IFERROR(R27*(1+PARAMETRES!N$14)^0.7,"")</f>
        <v/>
      </c>
      <c r="T27" s="104" t="str">
        <f>IFERROR(S27*(1+PARAMETRES!O$14)^0.7,"")</f>
        <v/>
      </c>
      <c r="U27" s="104" t="str">
        <f>IFERROR(T27*(1+PARAMETRES!P$14)^0.7,"")</f>
        <v/>
      </c>
      <c r="V27" s="104" t="str">
        <f>IFERROR(U27*(1+PARAMETRES!Q$14)^0.7,"")</f>
        <v/>
      </c>
      <c r="W27" s="104" t="str">
        <f>IFERROR(V27*(1+PARAMETRES!R$14)^0.7,"")</f>
        <v/>
      </c>
      <c r="X27" s="104" t="str">
        <f>IFERROR(W27*(1+PARAMETRES!S$14)^0.7,"")</f>
        <v/>
      </c>
      <c r="Y27" s="104" t="str">
        <f>IFERROR(X27*(1+PARAMETRES!T$14)^0.7,"")</f>
        <v/>
      </c>
      <c r="Z27" s="104" t="str">
        <f>IFERROR(Y27*(1+PARAMETRES!U$14)^0.7,"")</f>
        <v/>
      </c>
      <c r="AA27" s="104" t="str">
        <f>IFERROR(Z27*(1+PARAMETRES!V$14)^0.7,"")</f>
        <v/>
      </c>
      <c r="AB27" s="104" t="str">
        <f>IFERROR(AA27*(1+PARAMETRES!W$14)^0.7,"")</f>
        <v/>
      </c>
      <c r="AC27" s="104" t="str">
        <f>IFERROR(AB27*(1+PARAMETRES!X$14)^0.7,"")</f>
        <v/>
      </c>
      <c r="AD27" s="104" t="str">
        <f>IFERROR(AC27*(1+PARAMETRES!Y$14)^0.7,"")</f>
        <v/>
      </c>
      <c r="AE27" s="104" t="str">
        <f>IFERROR(AD27*(1+PARAMETRES!Z$14)^0.7,"")</f>
        <v/>
      </c>
      <c r="AF27" s="104" t="str">
        <f>IFERROR(AE27*(1+PARAMETRES!AA$14)^0.7,"")</f>
        <v/>
      </c>
      <c r="AG27" s="104" t="str">
        <f>IFERROR(AF27*(1+PARAMETRES!AB$14)^0.7,"")</f>
        <v/>
      </c>
      <c r="AH27" s="104" t="str">
        <f>IFERROR(AG27*(1+PARAMETRES!AC$14)^0.7,"")</f>
        <v/>
      </c>
      <c r="AI27" s="104" t="str">
        <f>IFERROR(AH27*(1+PARAMETRES!AD$14)^0.7,"")</f>
        <v/>
      </c>
      <c r="AJ27" s="104" t="str">
        <f>IFERROR(AI27*(1+PARAMETRES!AE$14)^0.7,"")</f>
        <v/>
      </c>
      <c r="AK27" s="104" t="str">
        <f>IFERROR(AJ27*(1+PARAMETRES!AF$14)^0.7,"")</f>
        <v/>
      </c>
      <c r="AL27" s="104" t="str">
        <f>IFERROR(AK27*(1+PARAMETRES!AG$14)^0.7,"")</f>
        <v/>
      </c>
      <c r="AM27" s="104" t="str">
        <f>IFERROR(AL27*(1+PARAMETRES!AH$14)^0.7,"")</f>
        <v/>
      </c>
      <c r="AN27" s="104" t="str">
        <f>IFERROR(AM27*(1+PARAMETRES!AI$14)^0.7,"")</f>
        <v/>
      </c>
      <c r="AO27" s="104" t="str">
        <f>IFERROR(AN27*(1+PARAMETRES!AJ$14)^0.7,"")</f>
        <v/>
      </c>
      <c r="AP27" s="104" t="str">
        <f>IFERROR(AO27*(1+PARAMETRES!AK$14)^0.7,"")</f>
        <v/>
      </c>
      <c r="AQ27" s="104" t="str">
        <f>IFERROR(AP27*(1+PARAMETRES!AL$14)^0.7,"")</f>
        <v/>
      </c>
      <c r="AR27" s="104" t="str">
        <f>IFERROR(AQ27*(1+PARAMETRES!AM$14)^0.7,"")</f>
        <v/>
      </c>
      <c r="AS27" s="104" t="str">
        <f>IFERROR(AR27*(1+PARAMETRES!AN$14)^0.7,"")</f>
        <v/>
      </c>
      <c r="AT27" s="104" t="str">
        <f>IFERROR(AS27*(1+PARAMETRES!AO$14)^0.7,"")</f>
        <v/>
      </c>
      <c r="AU27" s="104" t="str">
        <f>IFERROR(AT27*(1+PARAMETRES!AP$14)^0.7,"")</f>
        <v/>
      </c>
      <c r="AV27" s="104" t="str">
        <f>IFERROR(AU27*(1+PARAMETRES!AQ$14)^0.7,"")</f>
        <v/>
      </c>
      <c r="AW27" s="104" t="str">
        <f>IFERROR(AV27*(1+PARAMETRES!AR$14)^0.7,"")</f>
        <v/>
      </c>
      <c r="AX27" s="104" t="str">
        <f>IFERROR(AW27*(1+PARAMETRES!AS$14)^0.7,"")</f>
        <v/>
      </c>
      <c r="AY27" s="104" t="str">
        <f>IFERROR(AX27*(1+PARAMETRES!AT$14)^0.7,"")</f>
        <v/>
      </c>
      <c r="AZ27" s="104" t="str">
        <f>IFERROR(AY27*(1+PARAMETRES!AU$14)^0.7,"")</f>
        <v/>
      </c>
      <c r="BA27" s="104" t="str">
        <f>IFERROR(AZ27*(1+PARAMETRES!AV$14)^0.7,"")</f>
        <v/>
      </c>
      <c r="BB27" s="104" t="str">
        <f>IFERROR(BA27*(1+PARAMETRES!AW$14)^0.7,"")</f>
        <v/>
      </c>
      <c r="BC27" s="104" t="str">
        <f>IFERROR(BB27*(1+PARAMETRES!AX$14)^0.7,"")</f>
        <v/>
      </c>
      <c r="BD27" s="104" t="str">
        <f>IFERROR(BC27*(1+PARAMETRES!AY$14)^0.7,"")</f>
        <v/>
      </c>
      <c r="BE27" s="104" t="str">
        <f>IFERROR(BD27*(1+PARAMETRES!AZ$14)^0.7,"")</f>
        <v/>
      </c>
      <c r="BF27" s="104" t="str">
        <f>IFERROR(BE27*(1+PARAMETRES!BA$14)^0.7,"")</f>
        <v/>
      </c>
      <c r="BG27" s="104" t="str">
        <f>IFERROR(BF27*(1+PARAMETRES!BB$14)^0.7,"")</f>
        <v/>
      </c>
      <c r="BH27" s="104" t="str">
        <f>IFERROR(BG27*(1+PARAMETRES!BC$14)^0.7,"")</f>
        <v/>
      </c>
      <c r="BI27" s="104" t="str">
        <f>IFERROR(BH27*(1+PARAMETRES!BD$14)^0.7,"")</f>
        <v/>
      </c>
      <c r="BJ27" s="104" t="str">
        <f>IFERROR(BI27*(1+PARAMETRES!BE$14)^0.7,"")</f>
        <v/>
      </c>
      <c r="BK27" s="104" t="str">
        <f>IFERROR(BJ27*(1+PARAMETRES!BF$14)^0.7,"")</f>
        <v/>
      </c>
      <c r="BL27" s="104" t="str">
        <f>IFERROR(BK27*(1+PARAMETRES!BG$14)^0.7,"")</f>
        <v/>
      </c>
      <c r="BM27" s="104" t="str">
        <f>IFERROR(BL27*(1+PARAMETRES!BH$14)^0.7,"")</f>
        <v/>
      </c>
      <c r="BN27" s="104" t="str">
        <f>IFERROR(BM27*(1+PARAMETRES!BI$14)^0.7,"")</f>
        <v/>
      </c>
      <c r="BO27" s="104" t="str">
        <f>IFERROR(BN27*(1+PARAMETRES!BJ$14)^0.7,"")</f>
        <v/>
      </c>
      <c r="BP27" s="104" t="str">
        <f>IFERROR(BO27*(1+PARAMETRES!BK$14)^0.7,"")</f>
        <v/>
      </c>
      <c r="BQ27" s="104" t="str">
        <f>IFERROR(BP27*(1+PARAMETRES!BL$14)^0.7,"")</f>
        <v/>
      </c>
      <c r="BR27" s="113" t="str">
        <f>IFERROR(BQ27*(1+PARAMETRES!BM$14)^0.7,"")</f>
        <v/>
      </c>
    </row>
    <row r="28" spans="1:70" x14ac:dyDescent="0.25">
      <c r="C28" s="835"/>
      <c r="D28" s="623"/>
      <c r="E28" s="159" t="s">
        <v>22</v>
      </c>
      <c r="F28" s="110" t="str">
        <f>IFERROR(IF($A$8="","",IF($A$8&lt;20,6.8,IF($A$8&lt;80,0.067*$A$8+5.5,IF($A$8=80,10.8,IF($A$8&lt;400,0.019*$A$8+9.3,17)))))*Transf,"")</f>
        <v/>
      </c>
      <c r="G28" s="250">
        <f>14.4*Transf2010</f>
        <v>15.074980789220495</v>
      </c>
      <c r="H28" s="774"/>
      <c r="J28" s="176" t="str">
        <f t="shared" si="2"/>
        <v/>
      </c>
      <c r="K28" s="177" t="str">
        <f>IFERROR(J28*(1+PARAMETRES!F$14)^0.7,"")</f>
        <v/>
      </c>
      <c r="L28" s="177" t="str">
        <f>IFERROR(K28*(1+PARAMETRES!G$14)^0.7,"")</f>
        <v/>
      </c>
      <c r="M28" s="177" t="str">
        <f>IFERROR(L28*(1+PARAMETRES!H$14)^0.7,"")</f>
        <v/>
      </c>
      <c r="N28" s="177" t="str">
        <f>IFERROR(M28*(1+PARAMETRES!I$14)^0.7,"")</f>
        <v/>
      </c>
      <c r="O28" s="177" t="str">
        <f>IFERROR(N28*(1+PARAMETRES!J$14)^0.7,"")</f>
        <v/>
      </c>
      <c r="P28" s="177" t="str">
        <f>IFERROR(O28*(1+PARAMETRES!K$14)^0.7,"")</f>
        <v/>
      </c>
      <c r="Q28" s="177" t="str">
        <f>IFERROR(P28*(1+PARAMETRES!L$14)^0.7,"")</f>
        <v/>
      </c>
      <c r="R28" s="177" t="str">
        <f>IFERROR(Q28*(1+PARAMETRES!M$14)^0.7,"")</f>
        <v/>
      </c>
      <c r="S28" s="177" t="str">
        <f>IFERROR(R28*(1+PARAMETRES!N$14)^0.7,"")</f>
        <v/>
      </c>
      <c r="T28" s="177" t="str">
        <f>IFERROR(S28*(1+PARAMETRES!O$14)^0.7,"")</f>
        <v/>
      </c>
      <c r="U28" s="177" t="str">
        <f>IFERROR(T28*(1+PARAMETRES!P$14)^0.7,"")</f>
        <v/>
      </c>
      <c r="V28" s="177" t="str">
        <f>IFERROR(U28*(1+PARAMETRES!Q$14)^0.7,"")</f>
        <v/>
      </c>
      <c r="W28" s="177" t="str">
        <f>IFERROR(V28*(1+PARAMETRES!R$14)^0.7,"")</f>
        <v/>
      </c>
      <c r="X28" s="177" t="str">
        <f>IFERROR(W28*(1+PARAMETRES!S$14)^0.7,"")</f>
        <v/>
      </c>
      <c r="Y28" s="177" t="str">
        <f>IFERROR(X28*(1+PARAMETRES!T$14)^0.7,"")</f>
        <v/>
      </c>
      <c r="Z28" s="177" t="str">
        <f>IFERROR(Y28*(1+PARAMETRES!U$14)^0.7,"")</f>
        <v/>
      </c>
      <c r="AA28" s="177" t="str">
        <f>IFERROR(Z28*(1+PARAMETRES!V$14)^0.7,"")</f>
        <v/>
      </c>
      <c r="AB28" s="177" t="str">
        <f>IFERROR(AA28*(1+PARAMETRES!W$14)^0.7,"")</f>
        <v/>
      </c>
      <c r="AC28" s="177" t="str">
        <f>IFERROR(AB28*(1+PARAMETRES!X$14)^0.7,"")</f>
        <v/>
      </c>
      <c r="AD28" s="177" t="str">
        <f>IFERROR(AC28*(1+PARAMETRES!Y$14)^0.7,"")</f>
        <v/>
      </c>
      <c r="AE28" s="177" t="str">
        <f>IFERROR(AD28*(1+PARAMETRES!Z$14)^0.7,"")</f>
        <v/>
      </c>
      <c r="AF28" s="177" t="str">
        <f>IFERROR(AE28*(1+PARAMETRES!AA$14)^0.7,"")</f>
        <v/>
      </c>
      <c r="AG28" s="177" t="str">
        <f>IFERROR(AF28*(1+PARAMETRES!AB$14)^0.7,"")</f>
        <v/>
      </c>
      <c r="AH28" s="177" t="str">
        <f>IFERROR(AG28*(1+PARAMETRES!AC$14)^0.7,"")</f>
        <v/>
      </c>
      <c r="AI28" s="177" t="str">
        <f>IFERROR(AH28*(1+PARAMETRES!AD$14)^0.7,"")</f>
        <v/>
      </c>
      <c r="AJ28" s="177" t="str">
        <f>IFERROR(AI28*(1+PARAMETRES!AE$14)^0.7,"")</f>
        <v/>
      </c>
      <c r="AK28" s="177" t="str">
        <f>IFERROR(AJ28*(1+PARAMETRES!AF$14)^0.7,"")</f>
        <v/>
      </c>
      <c r="AL28" s="177" t="str">
        <f>IFERROR(AK28*(1+PARAMETRES!AG$14)^0.7,"")</f>
        <v/>
      </c>
      <c r="AM28" s="177" t="str">
        <f>IFERROR(AL28*(1+PARAMETRES!AH$14)^0.7,"")</f>
        <v/>
      </c>
      <c r="AN28" s="177" t="str">
        <f>IFERROR(AM28*(1+PARAMETRES!AI$14)^0.7,"")</f>
        <v/>
      </c>
      <c r="AO28" s="177" t="str">
        <f>IFERROR(AN28*(1+PARAMETRES!AJ$14)^0.7,"")</f>
        <v/>
      </c>
      <c r="AP28" s="177" t="str">
        <f>IFERROR(AO28*(1+PARAMETRES!AK$14)^0.7,"")</f>
        <v/>
      </c>
      <c r="AQ28" s="177" t="str">
        <f>IFERROR(AP28*(1+PARAMETRES!AL$14)^0.7,"")</f>
        <v/>
      </c>
      <c r="AR28" s="177" t="str">
        <f>IFERROR(AQ28*(1+PARAMETRES!AM$14)^0.7,"")</f>
        <v/>
      </c>
      <c r="AS28" s="177" t="str">
        <f>IFERROR(AR28*(1+PARAMETRES!AN$14)^0.7,"")</f>
        <v/>
      </c>
      <c r="AT28" s="177" t="str">
        <f>IFERROR(AS28*(1+PARAMETRES!AO$14)^0.7,"")</f>
        <v/>
      </c>
      <c r="AU28" s="177" t="str">
        <f>IFERROR(AT28*(1+PARAMETRES!AP$14)^0.7,"")</f>
        <v/>
      </c>
      <c r="AV28" s="177" t="str">
        <f>IFERROR(AU28*(1+PARAMETRES!AQ$14)^0.7,"")</f>
        <v/>
      </c>
      <c r="AW28" s="177" t="str">
        <f>IFERROR(AV28*(1+PARAMETRES!AR$14)^0.7,"")</f>
        <v/>
      </c>
      <c r="AX28" s="177" t="str">
        <f>IFERROR(AW28*(1+PARAMETRES!AS$14)^0.7,"")</f>
        <v/>
      </c>
      <c r="AY28" s="177" t="str">
        <f>IFERROR(AX28*(1+PARAMETRES!AT$14)^0.7,"")</f>
        <v/>
      </c>
      <c r="AZ28" s="177" t="str">
        <f>IFERROR(AY28*(1+PARAMETRES!AU$14)^0.7,"")</f>
        <v/>
      </c>
      <c r="BA28" s="177" t="str">
        <f>IFERROR(AZ28*(1+PARAMETRES!AV$14)^0.7,"")</f>
        <v/>
      </c>
      <c r="BB28" s="177" t="str">
        <f>IFERROR(BA28*(1+PARAMETRES!AW$14)^0.7,"")</f>
        <v/>
      </c>
      <c r="BC28" s="177" t="str">
        <f>IFERROR(BB28*(1+PARAMETRES!AX$14)^0.7,"")</f>
        <v/>
      </c>
      <c r="BD28" s="177" t="str">
        <f>IFERROR(BC28*(1+PARAMETRES!AY$14)^0.7,"")</f>
        <v/>
      </c>
      <c r="BE28" s="177" t="str">
        <f>IFERROR(BD28*(1+PARAMETRES!AZ$14)^0.7,"")</f>
        <v/>
      </c>
      <c r="BF28" s="177" t="str">
        <f>IFERROR(BE28*(1+PARAMETRES!BA$14)^0.7,"")</f>
        <v/>
      </c>
      <c r="BG28" s="177" t="str">
        <f>IFERROR(BF28*(1+PARAMETRES!BB$14)^0.7,"")</f>
        <v/>
      </c>
      <c r="BH28" s="177" t="str">
        <f>IFERROR(BG28*(1+PARAMETRES!BC$14)^0.7,"")</f>
        <v/>
      </c>
      <c r="BI28" s="177" t="str">
        <f>IFERROR(BH28*(1+PARAMETRES!BD$14)^0.7,"")</f>
        <v/>
      </c>
      <c r="BJ28" s="177" t="str">
        <f>IFERROR(BI28*(1+PARAMETRES!BE$14)^0.7,"")</f>
        <v/>
      </c>
      <c r="BK28" s="177" t="str">
        <f>IFERROR(BJ28*(1+PARAMETRES!BF$14)^0.7,"")</f>
        <v/>
      </c>
      <c r="BL28" s="177" t="str">
        <f>IFERROR(BK28*(1+PARAMETRES!BG$14)^0.7,"")</f>
        <v/>
      </c>
      <c r="BM28" s="177" t="str">
        <f>IFERROR(BL28*(1+PARAMETRES!BH$14)^0.7,"")</f>
        <v/>
      </c>
      <c r="BN28" s="177" t="str">
        <f>IFERROR(BM28*(1+PARAMETRES!BI$14)^0.7,"")</f>
        <v/>
      </c>
      <c r="BO28" s="177" t="str">
        <f>IFERROR(BN28*(1+PARAMETRES!BJ$14)^0.7,"")</f>
        <v/>
      </c>
      <c r="BP28" s="177" t="str">
        <f>IFERROR(BO28*(1+PARAMETRES!BK$14)^0.7,"")</f>
        <v/>
      </c>
      <c r="BQ28" s="177" t="str">
        <f>IFERROR(BP28*(1+PARAMETRES!BL$14)^0.7,"")</f>
        <v/>
      </c>
      <c r="BR28" s="178" t="str">
        <f>IFERROR(BQ28*(1+PARAMETRES!BM$14)^0.7,"")</f>
        <v/>
      </c>
    </row>
    <row r="29" spans="1:70" x14ac:dyDescent="0.25">
      <c r="A29" s="68"/>
      <c r="C29" s="835"/>
      <c r="D29" s="620" t="s">
        <v>23</v>
      </c>
      <c r="E29" s="159" t="s">
        <v>19</v>
      </c>
      <c r="F29" s="110" t="str">
        <f>IFERROR(IF($A$8="","",IF($A$8&lt;20,7.9,IF($A$8&lt;80,0.016*$A$8+4.6,IF($A$8=80,17.9,IF($A$8&lt;400,0.019*$A$8+19.3,11.9)))))*Transf,"")</f>
        <v/>
      </c>
      <c r="G29" s="250">
        <f>13.9*Transf2010</f>
        <v>14.551543956261451</v>
      </c>
      <c r="H29" s="772">
        <v>293.8</v>
      </c>
      <c r="J29" s="112" t="str">
        <f t="shared" si="2"/>
        <v/>
      </c>
      <c r="K29" s="104" t="str">
        <f>IFERROR(J29*(1+PARAMETRES!F$14)^0.7,"")</f>
        <v/>
      </c>
      <c r="L29" s="104" t="str">
        <f>IFERROR(K29*(1+PARAMETRES!G$14)^0.7,"")</f>
        <v/>
      </c>
      <c r="M29" s="104" t="str">
        <f>IFERROR(L29*(1+PARAMETRES!H$14)^0.7,"")</f>
        <v/>
      </c>
      <c r="N29" s="104" t="str">
        <f>IFERROR(M29*(1+PARAMETRES!I$14)^0.7,"")</f>
        <v/>
      </c>
      <c r="O29" s="104" t="str">
        <f>IFERROR(N29*(1+PARAMETRES!J$14)^0.7,"")</f>
        <v/>
      </c>
      <c r="P29" s="104" t="str">
        <f>IFERROR(O29*(1+PARAMETRES!K$14)^0.7,"")</f>
        <v/>
      </c>
      <c r="Q29" s="104" t="str">
        <f>IFERROR(P29*(1+PARAMETRES!L$14)^0.7,"")</f>
        <v/>
      </c>
      <c r="R29" s="104" t="str">
        <f>IFERROR(Q29*(1+PARAMETRES!M$14)^0.7,"")</f>
        <v/>
      </c>
      <c r="S29" s="104" t="str">
        <f>IFERROR(R29*(1+PARAMETRES!N$14)^0.7,"")</f>
        <v/>
      </c>
      <c r="T29" s="104" t="str">
        <f>IFERROR(S29*(1+PARAMETRES!O$14)^0.7,"")</f>
        <v/>
      </c>
      <c r="U29" s="104" t="str">
        <f>IFERROR(T29*(1+PARAMETRES!P$14)^0.7,"")</f>
        <v/>
      </c>
      <c r="V29" s="104" t="str">
        <f>IFERROR(U29*(1+PARAMETRES!Q$14)^0.7,"")</f>
        <v/>
      </c>
      <c r="W29" s="104" t="str">
        <f>IFERROR(V29*(1+PARAMETRES!R$14)^0.7,"")</f>
        <v/>
      </c>
      <c r="X29" s="104" t="str">
        <f>IFERROR(W29*(1+PARAMETRES!S$14)^0.7,"")</f>
        <v/>
      </c>
      <c r="Y29" s="104" t="str">
        <f>IFERROR(X29*(1+PARAMETRES!T$14)^0.7,"")</f>
        <v/>
      </c>
      <c r="Z29" s="104" t="str">
        <f>IFERROR(Y29*(1+PARAMETRES!U$14)^0.7,"")</f>
        <v/>
      </c>
      <c r="AA29" s="104" t="str">
        <f>IFERROR(Z29*(1+PARAMETRES!V$14)^0.7,"")</f>
        <v/>
      </c>
      <c r="AB29" s="104" t="str">
        <f>IFERROR(AA29*(1+PARAMETRES!W$14)^0.7,"")</f>
        <v/>
      </c>
      <c r="AC29" s="104" t="str">
        <f>IFERROR(AB29*(1+PARAMETRES!X$14)^0.7,"")</f>
        <v/>
      </c>
      <c r="AD29" s="104" t="str">
        <f>IFERROR(AC29*(1+PARAMETRES!Y$14)^0.7,"")</f>
        <v/>
      </c>
      <c r="AE29" s="104" t="str">
        <f>IFERROR(AD29*(1+PARAMETRES!Z$14)^0.7,"")</f>
        <v/>
      </c>
      <c r="AF29" s="104" t="str">
        <f>IFERROR(AE29*(1+PARAMETRES!AA$14)^0.7,"")</f>
        <v/>
      </c>
      <c r="AG29" s="104" t="str">
        <f>IFERROR(AF29*(1+PARAMETRES!AB$14)^0.7,"")</f>
        <v/>
      </c>
      <c r="AH29" s="104" t="str">
        <f>IFERROR(AG29*(1+PARAMETRES!AC$14)^0.7,"")</f>
        <v/>
      </c>
      <c r="AI29" s="104" t="str">
        <f>IFERROR(AH29*(1+PARAMETRES!AD$14)^0.7,"")</f>
        <v/>
      </c>
      <c r="AJ29" s="104" t="str">
        <f>IFERROR(AI29*(1+PARAMETRES!AE$14)^0.7,"")</f>
        <v/>
      </c>
      <c r="AK29" s="104" t="str">
        <f>IFERROR(AJ29*(1+PARAMETRES!AF$14)^0.7,"")</f>
        <v/>
      </c>
      <c r="AL29" s="104" t="str">
        <f>IFERROR(AK29*(1+PARAMETRES!AG$14)^0.7,"")</f>
        <v/>
      </c>
      <c r="AM29" s="104" t="str">
        <f>IFERROR(AL29*(1+PARAMETRES!AH$14)^0.7,"")</f>
        <v/>
      </c>
      <c r="AN29" s="104" t="str">
        <f>IFERROR(AM29*(1+PARAMETRES!AI$14)^0.7,"")</f>
        <v/>
      </c>
      <c r="AO29" s="104" t="str">
        <f>IFERROR(AN29*(1+PARAMETRES!AJ$14)^0.7,"")</f>
        <v/>
      </c>
      <c r="AP29" s="104" t="str">
        <f>IFERROR(AO29*(1+PARAMETRES!AK$14)^0.7,"")</f>
        <v/>
      </c>
      <c r="AQ29" s="104" t="str">
        <f>IFERROR(AP29*(1+PARAMETRES!AL$14)^0.7,"")</f>
        <v/>
      </c>
      <c r="AR29" s="104" t="str">
        <f>IFERROR(AQ29*(1+PARAMETRES!AM$14)^0.7,"")</f>
        <v/>
      </c>
      <c r="AS29" s="104" t="str">
        <f>IFERROR(AR29*(1+PARAMETRES!AN$14)^0.7,"")</f>
        <v/>
      </c>
      <c r="AT29" s="104" t="str">
        <f>IFERROR(AS29*(1+PARAMETRES!AO$14)^0.7,"")</f>
        <v/>
      </c>
      <c r="AU29" s="104" t="str">
        <f>IFERROR(AT29*(1+PARAMETRES!AP$14)^0.7,"")</f>
        <v/>
      </c>
      <c r="AV29" s="104" t="str">
        <f>IFERROR(AU29*(1+PARAMETRES!AQ$14)^0.7,"")</f>
        <v/>
      </c>
      <c r="AW29" s="104" t="str">
        <f>IFERROR(AV29*(1+PARAMETRES!AR$14)^0.7,"")</f>
        <v/>
      </c>
      <c r="AX29" s="104" t="str">
        <f>IFERROR(AW29*(1+PARAMETRES!AS$14)^0.7,"")</f>
        <v/>
      </c>
      <c r="AY29" s="104" t="str">
        <f>IFERROR(AX29*(1+PARAMETRES!AT$14)^0.7,"")</f>
        <v/>
      </c>
      <c r="AZ29" s="104" t="str">
        <f>IFERROR(AY29*(1+PARAMETRES!AU$14)^0.7,"")</f>
        <v/>
      </c>
      <c r="BA29" s="104" t="str">
        <f>IFERROR(AZ29*(1+PARAMETRES!AV$14)^0.7,"")</f>
        <v/>
      </c>
      <c r="BB29" s="104" t="str">
        <f>IFERROR(BA29*(1+PARAMETRES!AW$14)^0.7,"")</f>
        <v/>
      </c>
      <c r="BC29" s="104" t="str">
        <f>IFERROR(BB29*(1+PARAMETRES!AX$14)^0.7,"")</f>
        <v/>
      </c>
      <c r="BD29" s="104" t="str">
        <f>IFERROR(BC29*(1+PARAMETRES!AY$14)^0.7,"")</f>
        <v/>
      </c>
      <c r="BE29" s="104" t="str">
        <f>IFERROR(BD29*(1+PARAMETRES!AZ$14)^0.7,"")</f>
        <v/>
      </c>
      <c r="BF29" s="104" t="str">
        <f>IFERROR(BE29*(1+PARAMETRES!BA$14)^0.7,"")</f>
        <v/>
      </c>
      <c r="BG29" s="104" t="str">
        <f>IFERROR(BF29*(1+PARAMETRES!BB$14)^0.7,"")</f>
        <v/>
      </c>
      <c r="BH29" s="104" t="str">
        <f>IFERROR(BG29*(1+PARAMETRES!BC$14)^0.7,"")</f>
        <v/>
      </c>
      <c r="BI29" s="104" t="str">
        <f>IFERROR(BH29*(1+PARAMETRES!BD$14)^0.7,"")</f>
        <v/>
      </c>
      <c r="BJ29" s="104" t="str">
        <f>IFERROR(BI29*(1+PARAMETRES!BE$14)^0.7,"")</f>
        <v/>
      </c>
      <c r="BK29" s="104" t="str">
        <f>IFERROR(BJ29*(1+PARAMETRES!BF$14)^0.7,"")</f>
        <v/>
      </c>
      <c r="BL29" s="104" t="str">
        <f>IFERROR(BK29*(1+PARAMETRES!BG$14)^0.7,"")</f>
        <v/>
      </c>
      <c r="BM29" s="104" t="str">
        <f>IFERROR(BL29*(1+PARAMETRES!BH$14)^0.7,"")</f>
        <v/>
      </c>
      <c r="BN29" s="104" t="str">
        <f>IFERROR(BM29*(1+PARAMETRES!BI$14)^0.7,"")</f>
        <v/>
      </c>
      <c r="BO29" s="104" t="str">
        <f>IFERROR(BN29*(1+PARAMETRES!BJ$14)^0.7,"")</f>
        <v/>
      </c>
      <c r="BP29" s="104" t="str">
        <f>IFERROR(BO29*(1+PARAMETRES!BK$14)^0.7,"")</f>
        <v/>
      </c>
      <c r="BQ29" s="104" t="str">
        <f>IFERROR(BP29*(1+PARAMETRES!BL$14)^0.7,"")</f>
        <v/>
      </c>
      <c r="BR29" s="113" t="str">
        <f>IFERROR(BQ29*(1+PARAMETRES!BM$14)^0.7,"")</f>
        <v/>
      </c>
    </row>
    <row r="30" spans="1:70" x14ac:dyDescent="0.25">
      <c r="A30" s="68"/>
      <c r="C30" s="835"/>
      <c r="D30" s="620"/>
      <c r="E30" s="159" t="s">
        <v>20</v>
      </c>
      <c r="F30" s="110" t="str">
        <f>IFERROR(IF($A$8="","",IF($A$8&lt;20,17.5,IF($A$8&lt;80,0.153*$A$8+14.5,IF($A$8=80,26.7,IF($A$8&lt;400,0.004*$A$8+26.3,28)))))*Transf,"")</f>
        <v/>
      </c>
      <c r="G30" s="250">
        <f>27.6*Transf2010</f>
        <v>28.893713179339283</v>
      </c>
      <c r="H30" s="773"/>
      <c r="J30" s="176" t="str">
        <f t="shared" si="2"/>
        <v/>
      </c>
      <c r="K30" s="177" t="str">
        <f>IFERROR(J30*(1+PARAMETRES!F$14)^0.7,"")</f>
        <v/>
      </c>
      <c r="L30" s="177" t="str">
        <f>IFERROR(K30*(1+PARAMETRES!G$14)^0.7,"")</f>
        <v/>
      </c>
      <c r="M30" s="177" t="str">
        <f>IFERROR(L30*(1+PARAMETRES!H$14)^0.7,"")</f>
        <v/>
      </c>
      <c r="N30" s="177" t="str">
        <f>IFERROR(M30*(1+PARAMETRES!I$14)^0.7,"")</f>
        <v/>
      </c>
      <c r="O30" s="177" t="str">
        <f>IFERROR(N30*(1+PARAMETRES!J$14)^0.7,"")</f>
        <v/>
      </c>
      <c r="P30" s="177" t="str">
        <f>IFERROR(O30*(1+PARAMETRES!K$14)^0.7,"")</f>
        <v/>
      </c>
      <c r="Q30" s="177" t="str">
        <f>IFERROR(P30*(1+PARAMETRES!L$14)^0.7,"")</f>
        <v/>
      </c>
      <c r="R30" s="177" t="str">
        <f>IFERROR(Q30*(1+PARAMETRES!M$14)^0.7,"")</f>
        <v/>
      </c>
      <c r="S30" s="177" t="str">
        <f>IFERROR(R30*(1+PARAMETRES!N$14)^0.7,"")</f>
        <v/>
      </c>
      <c r="T30" s="177" t="str">
        <f>IFERROR(S30*(1+PARAMETRES!O$14)^0.7,"")</f>
        <v/>
      </c>
      <c r="U30" s="177" t="str">
        <f>IFERROR(T30*(1+PARAMETRES!P$14)^0.7,"")</f>
        <v/>
      </c>
      <c r="V30" s="177" t="str">
        <f>IFERROR(U30*(1+PARAMETRES!Q$14)^0.7,"")</f>
        <v/>
      </c>
      <c r="W30" s="177" t="str">
        <f>IFERROR(V30*(1+PARAMETRES!R$14)^0.7,"")</f>
        <v/>
      </c>
      <c r="X30" s="177" t="str">
        <f>IFERROR(W30*(1+PARAMETRES!S$14)^0.7,"")</f>
        <v/>
      </c>
      <c r="Y30" s="177" t="str">
        <f>IFERROR(X30*(1+PARAMETRES!T$14)^0.7,"")</f>
        <v/>
      </c>
      <c r="Z30" s="177" t="str">
        <f>IFERROR(Y30*(1+PARAMETRES!U$14)^0.7,"")</f>
        <v/>
      </c>
      <c r="AA30" s="177" t="str">
        <f>IFERROR(Z30*(1+PARAMETRES!V$14)^0.7,"")</f>
        <v/>
      </c>
      <c r="AB30" s="177" t="str">
        <f>IFERROR(AA30*(1+PARAMETRES!W$14)^0.7,"")</f>
        <v/>
      </c>
      <c r="AC30" s="177" t="str">
        <f>IFERROR(AB30*(1+PARAMETRES!X$14)^0.7,"")</f>
        <v/>
      </c>
      <c r="AD30" s="177" t="str">
        <f>IFERROR(AC30*(1+PARAMETRES!Y$14)^0.7,"")</f>
        <v/>
      </c>
      <c r="AE30" s="177" t="str">
        <f>IFERROR(AD30*(1+PARAMETRES!Z$14)^0.7,"")</f>
        <v/>
      </c>
      <c r="AF30" s="177" t="str">
        <f>IFERROR(AE30*(1+PARAMETRES!AA$14)^0.7,"")</f>
        <v/>
      </c>
      <c r="AG30" s="177" t="str">
        <f>IFERROR(AF30*(1+PARAMETRES!AB$14)^0.7,"")</f>
        <v/>
      </c>
      <c r="AH30" s="177" t="str">
        <f>IFERROR(AG30*(1+PARAMETRES!AC$14)^0.7,"")</f>
        <v/>
      </c>
      <c r="AI30" s="177" t="str">
        <f>IFERROR(AH30*(1+PARAMETRES!AD$14)^0.7,"")</f>
        <v/>
      </c>
      <c r="AJ30" s="177" t="str">
        <f>IFERROR(AI30*(1+PARAMETRES!AE$14)^0.7,"")</f>
        <v/>
      </c>
      <c r="AK30" s="177" t="str">
        <f>IFERROR(AJ30*(1+PARAMETRES!AF$14)^0.7,"")</f>
        <v/>
      </c>
      <c r="AL30" s="177" t="str">
        <f>IFERROR(AK30*(1+PARAMETRES!AG$14)^0.7,"")</f>
        <v/>
      </c>
      <c r="AM30" s="177" t="str">
        <f>IFERROR(AL30*(1+PARAMETRES!AH$14)^0.7,"")</f>
        <v/>
      </c>
      <c r="AN30" s="177" t="str">
        <f>IFERROR(AM30*(1+PARAMETRES!AI$14)^0.7,"")</f>
        <v/>
      </c>
      <c r="AO30" s="177" t="str">
        <f>IFERROR(AN30*(1+PARAMETRES!AJ$14)^0.7,"")</f>
        <v/>
      </c>
      <c r="AP30" s="177" t="str">
        <f>IFERROR(AO30*(1+PARAMETRES!AK$14)^0.7,"")</f>
        <v/>
      </c>
      <c r="AQ30" s="177" t="str">
        <f>IFERROR(AP30*(1+PARAMETRES!AL$14)^0.7,"")</f>
        <v/>
      </c>
      <c r="AR30" s="177" t="str">
        <f>IFERROR(AQ30*(1+PARAMETRES!AM$14)^0.7,"")</f>
        <v/>
      </c>
      <c r="AS30" s="177" t="str">
        <f>IFERROR(AR30*(1+PARAMETRES!AN$14)^0.7,"")</f>
        <v/>
      </c>
      <c r="AT30" s="177" t="str">
        <f>IFERROR(AS30*(1+PARAMETRES!AO$14)^0.7,"")</f>
        <v/>
      </c>
      <c r="AU30" s="177" t="str">
        <f>IFERROR(AT30*(1+PARAMETRES!AP$14)^0.7,"")</f>
        <v/>
      </c>
      <c r="AV30" s="177" t="str">
        <f>IFERROR(AU30*(1+PARAMETRES!AQ$14)^0.7,"")</f>
        <v/>
      </c>
      <c r="AW30" s="177" t="str">
        <f>IFERROR(AV30*(1+PARAMETRES!AR$14)^0.7,"")</f>
        <v/>
      </c>
      <c r="AX30" s="177" t="str">
        <f>IFERROR(AW30*(1+PARAMETRES!AS$14)^0.7,"")</f>
        <v/>
      </c>
      <c r="AY30" s="177" t="str">
        <f>IFERROR(AX30*(1+PARAMETRES!AT$14)^0.7,"")</f>
        <v/>
      </c>
      <c r="AZ30" s="177" t="str">
        <f>IFERROR(AY30*(1+PARAMETRES!AU$14)^0.7,"")</f>
        <v/>
      </c>
      <c r="BA30" s="177" t="str">
        <f>IFERROR(AZ30*(1+PARAMETRES!AV$14)^0.7,"")</f>
        <v/>
      </c>
      <c r="BB30" s="177" t="str">
        <f>IFERROR(BA30*(1+PARAMETRES!AW$14)^0.7,"")</f>
        <v/>
      </c>
      <c r="BC30" s="177" t="str">
        <f>IFERROR(BB30*(1+PARAMETRES!AX$14)^0.7,"")</f>
        <v/>
      </c>
      <c r="BD30" s="177" t="str">
        <f>IFERROR(BC30*(1+PARAMETRES!AY$14)^0.7,"")</f>
        <v/>
      </c>
      <c r="BE30" s="177" t="str">
        <f>IFERROR(BD30*(1+PARAMETRES!AZ$14)^0.7,"")</f>
        <v/>
      </c>
      <c r="BF30" s="177" t="str">
        <f>IFERROR(BE30*(1+PARAMETRES!BA$14)^0.7,"")</f>
        <v/>
      </c>
      <c r="BG30" s="177" t="str">
        <f>IFERROR(BF30*(1+PARAMETRES!BB$14)^0.7,"")</f>
        <v/>
      </c>
      <c r="BH30" s="177" t="str">
        <f>IFERROR(BG30*(1+PARAMETRES!BC$14)^0.7,"")</f>
        <v/>
      </c>
      <c r="BI30" s="177" t="str">
        <f>IFERROR(BH30*(1+PARAMETRES!BD$14)^0.7,"")</f>
        <v/>
      </c>
      <c r="BJ30" s="177" t="str">
        <f>IFERROR(BI30*(1+PARAMETRES!BE$14)^0.7,"")</f>
        <v/>
      </c>
      <c r="BK30" s="177" t="str">
        <f>IFERROR(BJ30*(1+PARAMETRES!BF$14)^0.7,"")</f>
        <v/>
      </c>
      <c r="BL30" s="177" t="str">
        <f>IFERROR(BK30*(1+PARAMETRES!BG$14)^0.7,"")</f>
        <v/>
      </c>
      <c r="BM30" s="177" t="str">
        <f>IFERROR(BL30*(1+PARAMETRES!BH$14)^0.7,"")</f>
        <v/>
      </c>
      <c r="BN30" s="177" t="str">
        <f>IFERROR(BM30*(1+PARAMETRES!BI$14)^0.7,"")</f>
        <v/>
      </c>
      <c r="BO30" s="177" t="str">
        <f>IFERROR(BN30*(1+PARAMETRES!BJ$14)^0.7,"")</f>
        <v/>
      </c>
      <c r="BP30" s="177" t="str">
        <f>IFERROR(BO30*(1+PARAMETRES!BK$14)^0.7,"")</f>
        <v/>
      </c>
      <c r="BQ30" s="177" t="str">
        <f>IFERROR(BP30*(1+PARAMETRES!BL$14)^0.7,"")</f>
        <v/>
      </c>
      <c r="BR30" s="178" t="str">
        <f>IFERROR(BQ30*(1+PARAMETRES!BM$14)^0.7,"")</f>
        <v/>
      </c>
    </row>
    <row r="31" spans="1:70" x14ac:dyDescent="0.25">
      <c r="A31" s="68"/>
      <c r="C31" s="835"/>
      <c r="D31" s="620"/>
      <c r="E31" s="159" t="s">
        <v>21</v>
      </c>
      <c r="F31" s="110" t="str">
        <f>IFERROR(IF($A$8="","",IF($A$8&lt;20,6.8,IF($A$8&lt;80,0.031*$A$8+6.2,IF($A$8=80,8.7,IF($A$8&lt;400,0.003*$A$8+8.4,9.8)))))*Transf,"")</f>
        <v/>
      </c>
      <c r="G31" s="250">
        <f>9.4*Transf2010</f>
        <v>9.8406124596300462</v>
      </c>
      <c r="H31" s="773"/>
      <c r="J31" s="112" t="str">
        <f t="shared" si="2"/>
        <v/>
      </c>
      <c r="K31" s="104" t="str">
        <f>IFERROR(J31*(1+PARAMETRES!F$14)^0.7,"")</f>
        <v/>
      </c>
      <c r="L31" s="104" t="str">
        <f>IFERROR(K31*(1+PARAMETRES!G$14)^0.7,"")</f>
        <v/>
      </c>
      <c r="M31" s="104" t="str">
        <f>IFERROR(L31*(1+PARAMETRES!H$14)^0.7,"")</f>
        <v/>
      </c>
      <c r="N31" s="104" t="str">
        <f>IFERROR(M31*(1+PARAMETRES!I$14)^0.7,"")</f>
        <v/>
      </c>
      <c r="O31" s="104" t="str">
        <f>IFERROR(N31*(1+PARAMETRES!J$14)^0.7,"")</f>
        <v/>
      </c>
      <c r="P31" s="104" t="str">
        <f>IFERROR(O31*(1+PARAMETRES!K$14)^0.7,"")</f>
        <v/>
      </c>
      <c r="Q31" s="104" t="str">
        <f>IFERROR(P31*(1+PARAMETRES!L$14)^0.7,"")</f>
        <v/>
      </c>
      <c r="R31" s="104" t="str">
        <f>IFERROR(Q31*(1+PARAMETRES!M$14)^0.7,"")</f>
        <v/>
      </c>
      <c r="S31" s="104" t="str">
        <f>IFERROR(R31*(1+PARAMETRES!N$14)^0.7,"")</f>
        <v/>
      </c>
      <c r="T31" s="104" t="str">
        <f>IFERROR(S31*(1+PARAMETRES!O$14)^0.7,"")</f>
        <v/>
      </c>
      <c r="U31" s="104" t="str">
        <f>IFERROR(T31*(1+PARAMETRES!P$14)^0.7,"")</f>
        <v/>
      </c>
      <c r="V31" s="104" t="str">
        <f>IFERROR(U31*(1+PARAMETRES!Q$14)^0.7,"")</f>
        <v/>
      </c>
      <c r="W31" s="104" t="str">
        <f>IFERROR(V31*(1+PARAMETRES!R$14)^0.7,"")</f>
        <v/>
      </c>
      <c r="X31" s="104" t="str">
        <f>IFERROR(W31*(1+PARAMETRES!S$14)^0.7,"")</f>
        <v/>
      </c>
      <c r="Y31" s="104" t="str">
        <f>IFERROR(X31*(1+PARAMETRES!T$14)^0.7,"")</f>
        <v/>
      </c>
      <c r="Z31" s="104" t="str">
        <f>IFERROR(Y31*(1+PARAMETRES!U$14)^0.7,"")</f>
        <v/>
      </c>
      <c r="AA31" s="104" t="str">
        <f>IFERROR(Z31*(1+PARAMETRES!V$14)^0.7,"")</f>
        <v/>
      </c>
      <c r="AB31" s="104" t="str">
        <f>IFERROR(AA31*(1+PARAMETRES!W$14)^0.7,"")</f>
        <v/>
      </c>
      <c r="AC31" s="104" t="str">
        <f>IFERROR(AB31*(1+PARAMETRES!X$14)^0.7,"")</f>
        <v/>
      </c>
      <c r="AD31" s="104" t="str">
        <f>IFERROR(AC31*(1+PARAMETRES!Y$14)^0.7,"")</f>
        <v/>
      </c>
      <c r="AE31" s="104" t="str">
        <f>IFERROR(AD31*(1+PARAMETRES!Z$14)^0.7,"")</f>
        <v/>
      </c>
      <c r="AF31" s="104" t="str">
        <f>IFERROR(AE31*(1+PARAMETRES!AA$14)^0.7,"")</f>
        <v/>
      </c>
      <c r="AG31" s="104" t="str">
        <f>IFERROR(AF31*(1+PARAMETRES!AB$14)^0.7,"")</f>
        <v/>
      </c>
      <c r="AH31" s="104" t="str">
        <f>IFERROR(AG31*(1+PARAMETRES!AC$14)^0.7,"")</f>
        <v/>
      </c>
      <c r="AI31" s="104" t="str">
        <f>IFERROR(AH31*(1+PARAMETRES!AD$14)^0.7,"")</f>
        <v/>
      </c>
      <c r="AJ31" s="104" t="str">
        <f>IFERROR(AI31*(1+PARAMETRES!AE$14)^0.7,"")</f>
        <v/>
      </c>
      <c r="AK31" s="104" t="str">
        <f>IFERROR(AJ31*(1+PARAMETRES!AF$14)^0.7,"")</f>
        <v/>
      </c>
      <c r="AL31" s="104" t="str">
        <f>IFERROR(AK31*(1+PARAMETRES!AG$14)^0.7,"")</f>
        <v/>
      </c>
      <c r="AM31" s="104" t="str">
        <f>IFERROR(AL31*(1+PARAMETRES!AH$14)^0.7,"")</f>
        <v/>
      </c>
      <c r="AN31" s="104" t="str">
        <f>IFERROR(AM31*(1+PARAMETRES!AI$14)^0.7,"")</f>
        <v/>
      </c>
      <c r="AO31" s="104" t="str">
        <f>IFERROR(AN31*(1+PARAMETRES!AJ$14)^0.7,"")</f>
        <v/>
      </c>
      <c r="AP31" s="104" t="str">
        <f>IFERROR(AO31*(1+PARAMETRES!AK$14)^0.7,"")</f>
        <v/>
      </c>
      <c r="AQ31" s="104" t="str">
        <f>IFERROR(AP31*(1+PARAMETRES!AL$14)^0.7,"")</f>
        <v/>
      </c>
      <c r="AR31" s="104" t="str">
        <f>IFERROR(AQ31*(1+PARAMETRES!AM$14)^0.7,"")</f>
        <v/>
      </c>
      <c r="AS31" s="104" t="str">
        <f>IFERROR(AR31*(1+PARAMETRES!AN$14)^0.7,"")</f>
        <v/>
      </c>
      <c r="AT31" s="104" t="str">
        <f>IFERROR(AS31*(1+PARAMETRES!AO$14)^0.7,"")</f>
        <v/>
      </c>
      <c r="AU31" s="104" t="str">
        <f>IFERROR(AT31*(1+PARAMETRES!AP$14)^0.7,"")</f>
        <v/>
      </c>
      <c r="AV31" s="104" t="str">
        <f>IFERROR(AU31*(1+PARAMETRES!AQ$14)^0.7,"")</f>
        <v/>
      </c>
      <c r="AW31" s="104" t="str">
        <f>IFERROR(AV31*(1+PARAMETRES!AR$14)^0.7,"")</f>
        <v/>
      </c>
      <c r="AX31" s="104" t="str">
        <f>IFERROR(AW31*(1+PARAMETRES!AS$14)^0.7,"")</f>
        <v/>
      </c>
      <c r="AY31" s="104" t="str">
        <f>IFERROR(AX31*(1+PARAMETRES!AT$14)^0.7,"")</f>
        <v/>
      </c>
      <c r="AZ31" s="104" t="str">
        <f>IFERROR(AY31*(1+PARAMETRES!AU$14)^0.7,"")</f>
        <v/>
      </c>
      <c r="BA31" s="104" t="str">
        <f>IFERROR(AZ31*(1+PARAMETRES!AV$14)^0.7,"")</f>
        <v/>
      </c>
      <c r="BB31" s="104" t="str">
        <f>IFERROR(BA31*(1+PARAMETRES!AW$14)^0.7,"")</f>
        <v/>
      </c>
      <c r="BC31" s="104" t="str">
        <f>IFERROR(BB31*(1+PARAMETRES!AX$14)^0.7,"")</f>
        <v/>
      </c>
      <c r="BD31" s="104" t="str">
        <f>IFERROR(BC31*(1+PARAMETRES!AY$14)^0.7,"")</f>
        <v/>
      </c>
      <c r="BE31" s="104" t="str">
        <f>IFERROR(BD31*(1+PARAMETRES!AZ$14)^0.7,"")</f>
        <v/>
      </c>
      <c r="BF31" s="104" t="str">
        <f>IFERROR(BE31*(1+PARAMETRES!BA$14)^0.7,"")</f>
        <v/>
      </c>
      <c r="BG31" s="104" t="str">
        <f>IFERROR(BF31*(1+PARAMETRES!BB$14)^0.7,"")</f>
        <v/>
      </c>
      <c r="BH31" s="104" t="str">
        <f>IFERROR(BG31*(1+PARAMETRES!BC$14)^0.7,"")</f>
        <v/>
      </c>
      <c r="BI31" s="104" t="str">
        <f>IFERROR(BH31*(1+PARAMETRES!BD$14)^0.7,"")</f>
        <v/>
      </c>
      <c r="BJ31" s="104" t="str">
        <f>IFERROR(BI31*(1+PARAMETRES!BE$14)^0.7,"")</f>
        <v/>
      </c>
      <c r="BK31" s="104" t="str">
        <f>IFERROR(BJ31*(1+PARAMETRES!BF$14)^0.7,"")</f>
        <v/>
      </c>
      <c r="BL31" s="104" t="str">
        <f>IFERROR(BK31*(1+PARAMETRES!BG$14)^0.7,"")</f>
        <v/>
      </c>
      <c r="BM31" s="104" t="str">
        <f>IFERROR(BL31*(1+PARAMETRES!BH$14)^0.7,"")</f>
        <v/>
      </c>
      <c r="BN31" s="104" t="str">
        <f>IFERROR(BM31*(1+PARAMETRES!BI$14)^0.7,"")</f>
        <v/>
      </c>
      <c r="BO31" s="104" t="str">
        <f>IFERROR(BN31*(1+PARAMETRES!BJ$14)^0.7,"")</f>
        <v/>
      </c>
      <c r="BP31" s="104" t="str">
        <f>IFERROR(BO31*(1+PARAMETRES!BK$14)^0.7,"")</f>
        <v/>
      </c>
      <c r="BQ31" s="104" t="str">
        <f>IFERROR(BP31*(1+PARAMETRES!BL$14)^0.7,"")</f>
        <v/>
      </c>
      <c r="BR31" s="113" t="str">
        <f>IFERROR(BQ31*(1+PARAMETRES!BM$14)^0.7,"")</f>
        <v/>
      </c>
    </row>
    <row r="32" spans="1:70" x14ac:dyDescent="0.25">
      <c r="A32" s="68"/>
      <c r="C32" s="835"/>
      <c r="D32" s="620"/>
      <c r="E32" s="159" t="s">
        <v>22</v>
      </c>
      <c r="F32" s="110" t="str">
        <f>IFERROR(IF($A$8="","",IF($A$8&lt;20,6.8,IF($A$8&lt;80,0.067*$A$8+5.5,IF($A$8=80,10.8,IF($A$8&lt;400,0.006*$A$8+10.4,12.8)))))*Transf,"")</f>
        <v/>
      </c>
      <c r="G32" s="250">
        <f>12.1*Transf2010</f>
        <v>12.667171357608888</v>
      </c>
      <c r="H32" s="774"/>
      <c r="J32" s="176" t="str">
        <f t="shared" si="2"/>
        <v/>
      </c>
      <c r="K32" s="177" t="str">
        <f>IFERROR(J32*(1+PARAMETRES!F$14)^0.7,"")</f>
        <v/>
      </c>
      <c r="L32" s="177" t="str">
        <f>IFERROR(K32*(1+PARAMETRES!G$14)^0.7,"")</f>
        <v/>
      </c>
      <c r="M32" s="177" t="str">
        <f>IFERROR(L32*(1+PARAMETRES!H$14)^0.7,"")</f>
        <v/>
      </c>
      <c r="N32" s="177" t="str">
        <f>IFERROR(M32*(1+PARAMETRES!I$14)^0.7,"")</f>
        <v/>
      </c>
      <c r="O32" s="177" t="str">
        <f>IFERROR(N32*(1+PARAMETRES!J$14)^0.7,"")</f>
        <v/>
      </c>
      <c r="P32" s="177" t="str">
        <f>IFERROR(O32*(1+PARAMETRES!K$14)^0.7,"")</f>
        <v/>
      </c>
      <c r="Q32" s="177" t="str">
        <f>IFERROR(P32*(1+PARAMETRES!L$14)^0.7,"")</f>
        <v/>
      </c>
      <c r="R32" s="177" t="str">
        <f>IFERROR(Q32*(1+PARAMETRES!M$14)^0.7,"")</f>
        <v/>
      </c>
      <c r="S32" s="177" t="str">
        <f>IFERROR(R32*(1+PARAMETRES!N$14)^0.7,"")</f>
        <v/>
      </c>
      <c r="T32" s="177" t="str">
        <f>IFERROR(S32*(1+PARAMETRES!O$14)^0.7,"")</f>
        <v/>
      </c>
      <c r="U32" s="177" t="str">
        <f>IFERROR(T32*(1+PARAMETRES!P$14)^0.7,"")</f>
        <v/>
      </c>
      <c r="V32" s="177" t="str">
        <f>IFERROR(U32*(1+PARAMETRES!Q$14)^0.7,"")</f>
        <v/>
      </c>
      <c r="W32" s="177" t="str">
        <f>IFERROR(V32*(1+PARAMETRES!R$14)^0.7,"")</f>
        <v/>
      </c>
      <c r="X32" s="177" t="str">
        <f>IFERROR(W32*(1+PARAMETRES!S$14)^0.7,"")</f>
        <v/>
      </c>
      <c r="Y32" s="177" t="str">
        <f>IFERROR(X32*(1+PARAMETRES!T$14)^0.7,"")</f>
        <v/>
      </c>
      <c r="Z32" s="177" t="str">
        <f>IFERROR(Y32*(1+PARAMETRES!U$14)^0.7,"")</f>
        <v/>
      </c>
      <c r="AA32" s="177" t="str">
        <f>IFERROR(Z32*(1+PARAMETRES!V$14)^0.7,"")</f>
        <v/>
      </c>
      <c r="AB32" s="177" t="str">
        <f>IFERROR(AA32*(1+PARAMETRES!W$14)^0.7,"")</f>
        <v/>
      </c>
      <c r="AC32" s="177" t="str">
        <f>IFERROR(AB32*(1+PARAMETRES!X$14)^0.7,"")</f>
        <v/>
      </c>
      <c r="AD32" s="177" t="str">
        <f>IFERROR(AC32*(1+PARAMETRES!Y$14)^0.7,"")</f>
        <v/>
      </c>
      <c r="AE32" s="177" t="str">
        <f>IFERROR(AD32*(1+PARAMETRES!Z$14)^0.7,"")</f>
        <v/>
      </c>
      <c r="AF32" s="177" t="str">
        <f>IFERROR(AE32*(1+PARAMETRES!AA$14)^0.7,"")</f>
        <v/>
      </c>
      <c r="AG32" s="177" t="str">
        <f>IFERROR(AF32*(1+PARAMETRES!AB$14)^0.7,"")</f>
        <v/>
      </c>
      <c r="AH32" s="177" t="str">
        <f>IFERROR(AG32*(1+PARAMETRES!AC$14)^0.7,"")</f>
        <v/>
      </c>
      <c r="AI32" s="177" t="str">
        <f>IFERROR(AH32*(1+PARAMETRES!AD$14)^0.7,"")</f>
        <v/>
      </c>
      <c r="AJ32" s="177" t="str">
        <f>IFERROR(AI32*(1+PARAMETRES!AE$14)^0.7,"")</f>
        <v/>
      </c>
      <c r="AK32" s="177" t="str">
        <f>IFERROR(AJ32*(1+PARAMETRES!AF$14)^0.7,"")</f>
        <v/>
      </c>
      <c r="AL32" s="177" t="str">
        <f>IFERROR(AK32*(1+PARAMETRES!AG$14)^0.7,"")</f>
        <v/>
      </c>
      <c r="AM32" s="177" t="str">
        <f>IFERROR(AL32*(1+PARAMETRES!AH$14)^0.7,"")</f>
        <v/>
      </c>
      <c r="AN32" s="177" t="str">
        <f>IFERROR(AM32*(1+PARAMETRES!AI$14)^0.7,"")</f>
        <v/>
      </c>
      <c r="AO32" s="177" t="str">
        <f>IFERROR(AN32*(1+PARAMETRES!AJ$14)^0.7,"")</f>
        <v/>
      </c>
      <c r="AP32" s="177" t="str">
        <f>IFERROR(AO32*(1+PARAMETRES!AK$14)^0.7,"")</f>
        <v/>
      </c>
      <c r="AQ32" s="177" t="str">
        <f>IFERROR(AP32*(1+PARAMETRES!AL$14)^0.7,"")</f>
        <v/>
      </c>
      <c r="AR32" s="177" t="str">
        <f>IFERROR(AQ32*(1+PARAMETRES!AM$14)^0.7,"")</f>
        <v/>
      </c>
      <c r="AS32" s="177" t="str">
        <f>IFERROR(AR32*(1+PARAMETRES!AN$14)^0.7,"")</f>
        <v/>
      </c>
      <c r="AT32" s="177" t="str">
        <f>IFERROR(AS32*(1+PARAMETRES!AO$14)^0.7,"")</f>
        <v/>
      </c>
      <c r="AU32" s="177" t="str">
        <f>IFERROR(AT32*(1+PARAMETRES!AP$14)^0.7,"")</f>
        <v/>
      </c>
      <c r="AV32" s="177" t="str">
        <f>IFERROR(AU32*(1+PARAMETRES!AQ$14)^0.7,"")</f>
        <v/>
      </c>
      <c r="AW32" s="177" t="str">
        <f>IFERROR(AV32*(1+PARAMETRES!AR$14)^0.7,"")</f>
        <v/>
      </c>
      <c r="AX32" s="177" t="str">
        <f>IFERROR(AW32*(1+PARAMETRES!AS$14)^0.7,"")</f>
        <v/>
      </c>
      <c r="AY32" s="177" t="str">
        <f>IFERROR(AX32*(1+PARAMETRES!AT$14)^0.7,"")</f>
        <v/>
      </c>
      <c r="AZ32" s="177" t="str">
        <f>IFERROR(AY32*(1+PARAMETRES!AU$14)^0.7,"")</f>
        <v/>
      </c>
      <c r="BA32" s="177" t="str">
        <f>IFERROR(AZ32*(1+PARAMETRES!AV$14)^0.7,"")</f>
        <v/>
      </c>
      <c r="BB32" s="177" t="str">
        <f>IFERROR(BA32*(1+PARAMETRES!AW$14)^0.7,"")</f>
        <v/>
      </c>
      <c r="BC32" s="177" t="str">
        <f>IFERROR(BB32*(1+PARAMETRES!AX$14)^0.7,"")</f>
        <v/>
      </c>
      <c r="BD32" s="177" t="str">
        <f>IFERROR(BC32*(1+PARAMETRES!AY$14)^0.7,"")</f>
        <v/>
      </c>
      <c r="BE32" s="177" t="str">
        <f>IFERROR(BD32*(1+PARAMETRES!AZ$14)^0.7,"")</f>
        <v/>
      </c>
      <c r="BF32" s="177" t="str">
        <f>IFERROR(BE32*(1+PARAMETRES!BA$14)^0.7,"")</f>
        <v/>
      </c>
      <c r="BG32" s="177" t="str">
        <f>IFERROR(BF32*(1+PARAMETRES!BB$14)^0.7,"")</f>
        <v/>
      </c>
      <c r="BH32" s="177" t="str">
        <f>IFERROR(BG32*(1+PARAMETRES!BC$14)^0.7,"")</f>
        <v/>
      </c>
      <c r="BI32" s="177" t="str">
        <f>IFERROR(BH32*(1+PARAMETRES!BD$14)^0.7,"")</f>
        <v/>
      </c>
      <c r="BJ32" s="177" t="str">
        <f>IFERROR(BI32*(1+PARAMETRES!BE$14)^0.7,"")</f>
        <v/>
      </c>
      <c r="BK32" s="177" t="str">
        <f>IFERROR(BJ32*(1+PARAMETRES!BF$14)^0.7,"")</f>
        <v/>
      </c>
      <c r="BL32" s="177" t="str">
        <f>IFERROR(BK32*(1+PARAMETRES!BG$14)^0.7,"")</f>
        <v/>
      </c>
      <c r="BM32" s="177" t="str">
        <f>IFERROR(BL32*(1+PARAMETRES!BH$14)^0.7,"")</f>
        <v/>
      </c>
      <c r="BN32" s="177" t="str">
        <f>IFERROR(BM32*(1+PARAMETRES!BI$14)^0.7,"")</f>
        <v/>
      </c>
      <c r="BO32" s="177" t="str">
        <f>IFERROR(BN32*(1+PARAMETRES!BJ$14)^0.7,"")</f>
        <v/>
      </c>
      <c r="BP32" s="177" t="str">
        <f>IFERROR(BO32*(1+PARAMETRES!BK$14)^0.7,"")</f>
        <v/>
      </c>
      <c r="BQ32" s="177" t="str">
        <f>IFERROR(BP32*(1+PARAMETRES!BL$14)^0.7,"")</f>
        <v/>
      </c>
      <c r="BR32" s="178" t="str">
        <f>IFERROR(BQ32*(1+PARAMETRES!BM$14)^0.7,"")</f>
        <v/>
      </c>
    </row>
    <row r="33" spans="1:70" x14ac:dyDescent="0.25">
      <c r="A33" s="68"/>
      <c r="C33" s="835"/>
      <c r="D33" s="620" t="s">
        <v>24</v>
      </c>
      <c r="E33" s="159" t="s">
        <v>19</v>
      </c>
      <c r="F33" s="110" t="str">
        <f>IFERROR(IF($A$8="","",IF($A$8&lt;20,7.9,IF($A$8&lt;80,0.246*$A$8+3,IF($A$8=80,22.7,IF($A$8&lt;400,0.011*$A$8+21.8,26.2)))))*Transf,"")</f>
        <v/>
      </c>
      <c r="G33" s="250">
        <f>25.4*Transf2010</f>
        <v>26.590591114319484</v>
      </c>
      <c r="H33" s="772">
        <v>331</v>
      </c>
      <c r="J33" s="112" t="str">
        <f t="shared" si="2"/>
        <v/>
      </c>
      <c r="K33" s="104" t="str">
        <f>IFERROR(J33*(1+PARAMETRES!F$14)^0.7,"")</f>
        <v/>
      </c>
      <c r="L33" s="104" t="str">
        <f>IFERROR(K33*(1+PARAMETRES!G$14)^0.7,"")</f>
        <v/>
      </c>
      <c r="M33" s="104" t="str">
        <f>IFERROR(L33*(1+PARAMETRES!H$14)^0.7,"")</f>
        <v/>
      </c>
      <c r="N33" s="104" t="str">
        <f>IFERROR(M33*(1+PARAMETRES!I$14)^0.7,"")</f>
        <v/>
      </c>
      <c r="O33" s="104" t="str">
        <f>IFERROR(N33*(1+PARAMETRES!J$14)^0.7,"")</f>
        <v/>
      </c>
      <c r="P33" s="104" t="str">
        <f>IFERROR(O33*(1+PARAMETRES!K$14)^0.7,"")</f>
        <v/>
      </c>
      <c r="Q33" s="104" t="str">
        <f>IFERROR(P33*(1+PARAMETRES!L$14)^0.7,"")</f>
        <v/>
      </c>
      <c r="R33" s="104" t="str">
        <f>IFERROR(Q33*(1+PARAMETRES!M$14)^0.7,"")</f>
        <v/>
      </c>
      <c r="S33" s="104" t="str">
        <f>IFERROR(R33*(1+PARAMETRES!N$14)^0.7,"")</f>
        <v/>
      </c>
      <c r="T33" s="104" t="str">
        <f>IFERROR(S33*(1+PARAMETRES!O$14)^0.7,"")</f>
        <v/>
      </c>
      <c r="U33" s="104" t="str">
        <f>IFERROR(T33*(1+PARAMETRES!P$14)^0.7,"")</f>
        <v/>
      </c>
      <c r="V33" s="104" t="str">
        <f>IFERROR(U33*(1+PARAMETRES!Q$14)^0.7,"")</f>
        <v/>
      </c>
      <c r="W33" s="104" t="str">
        <f>IFERROR(V33*(1+PARAMETRES!R$14)^0.7,"")</f>
        <v/>
      </c>
      <c r="X33" s="104" t="str">
        <f>IFERROR(W33*(1+PARAMETRES!S$14)^0.7,"")</f>
        <v/>
      </c>
      <c r="Y33" s="104" t="str">
        <f>IFERROR(X33*(1+PARAMETRES!T$14)^0.7,"")</f>
        <v/>
      </c>
      <c r="Z33" s="104" t="str">
        <f>IFERROR(Y33*(1+PARAMETRES!U$14)^0.7,"")</f>
        <v/>
      </c>
      <c r="AA33" s="104" t="str">
        <f>IFERROR(Z33*(1+PARAMETRES!V$14)^0.7,"")</f>
        <v/>
      </c>
      <c r="AB33" s="104" t="str">
        <f>IFERROR(AA33*(1+PARAMETRES!W$14)^0.7,"")</f>
        <v/>
      </c>
      <c r="AC33" s="104" t="str">
        <f>IFERROR(AB33*(1+PARAMETRES!X$14)^0.7,"")</f>
        <v/>
      </c>
      <c r="AD33" s="104" t="str">
        <f>IFERROR(AC33*(1+PARAMETRES!Y$14)^0.7,"")</f>
        <v/>
      </c>
      <c r="AE33" s="104" t="str">
        <f>IFERROR(AD33*(1+PARAMETRES!Z$14)^0.7,"")</f>
        <v/>
      </c>
      <c r="AF33" s="104" t="str">
        <f>IFERROR(AE33*(1+PARAMETRES!AA$14)^0.7,"")</f>
        <v/>
      </c>
      <c r="AG33" s="104" t="str">
        <f>IFERROR(AF33*(1+PARAMETRES!AB$14)^0.7,"")</f>
        <v/>
      </c>
      <c r="AH33" s="104" t="str">
        <f>IFERROR(AG33*(1+PARAMETRES!AC$14)^0.7,"")</f>
        <v/>
      </c>
      <c r="AI33" s="104" t="str">
        <f>IFERROR(AH33*(1+PARAMETRES!AD$14)^0.7,"")</f>
        <v/>
      </c>
      <c r="AJ33" s="104" t="str">
        <f>IFERROR(AI33*(1+PARAMETRES!AE$14)^0.7,"")</f>
        <v/>
      </c>
      <c r="AK33" s="104" t="str">
        <f>IFERROR(AJ33*(1+PARAMETRES!AF$14)^0.7,"")</f>
        <v/>
      </c>
      <c r="AL33" s="104" t="str">
        <f>IFERROR(AK33*(1+PARAMETRES!AG$14)^0.7,"")</f>
        <v/>
      </c>
      <c r="AM33" s="104" t="str">
        <f>IFERROR(AL33*(1+PARAMETRES!AH$14)^0.7,"")</f>
        <v/>
      </c>
      <c r="AN33" s="104" t="str">
        <f>IFERROR(AM33*(1+PARAMETRES!AI$14)^0.7,"")</f>
        <v/>
      </c>
      <c r="AO33" s="104" t="str">
        <f>IFERROR(AN33*(1+PARAMETRES!AJ$14)^0.7,"")</f>
        <v/>
      </c>
      <c r="AP33" s="104" t="str">
        <f>IFERROR(AO33*(1+PARAMETRES!AK$14)^0.7,"")</f>
        <v/>
      </c>
      <c r="AQ33" s="104" t="str">
        <f>IFERROR(AP33*(1+PARAMETRES!AL$14)^0.7,"")</f>
        <v/>
      </c>
      <c r="AR33" s="104" t="str">
        <f>IFERROR(AQ33*(1+PARAMETRES!AM$14)^0.7,"")</f>
        <v/>
      </c>
      <c r="AS33" s="104" t="str">
        <f>IFERROR(AR33*(1+PARAMETRES!AN$14)^0.7,"")</f>
        <v/>
      </c>
      <c r="AT33" s="104" t="str">
        <f>IFERROR(AS33*(1+PARAMETRES!AO$14)^0.7,"")</f>
        <v/>
      </c>
      <c r="AU33" s="104" t="str">
        <f>IFERROR(AT33*(1+PARAMETRES!AP$14)^0.7,"")</f>
        <v/>
      </c>
      <c r="AV33" s="104" t="str">
        <f>IFERROR(AU33*(1+PARAMETRES!AQ$14)^0.7,"")</f>
        <v/>
      </c>
      <c r="AW33" s="104" t="str">
        <f>IFERROR(AV33*(1+PARAMETRES!AR$14)^0.7,"")</f>
        <v/>
      </c>
      <c r="AX33" s="104" t="str">
        <f>IFERROR(AW33*(1+PARAMETRES!AS$14)^0.7,"")</f>
        <v/>
      </c>
      <c r="AY33" s="104" t="str">
        <f>IFERROR(AX33*(1+PARAMETRES!AT$14)^0.7,"")</f>
        <v/>
      </c>
      <c r="AZ33" s="104" t="str">
        <f>IFERROR(AY33*(1+PARAMETRES!AU$14)^0.7,"")</f>
        <v/>
      </c>
      <c r="BA33" s="104" t="str">
        <f>IFERROR(AZ33*(1+PARAMETRES!AV$14)^0.7,"")</f>
        <v/>
      </c>
      <c r="BB33" s="104" t="str">
        <f>IFERROR(BA33*(1+PARAMETRES!AW$14)^0.7,"")</f>
        <v/>
      </c>
      <c r="BC33" s="104" t="str">
        <f>IFERROR(BB33*(1+PARAMETRES!AX$14)^0.7,"")</f>
        <v/>
      </c>
      <c r="BD33" s="104" t="str">
        <f>IFERROR(BC33*(1+PARAMETRES!AY$14)^0.7,"")</f>
        <v/>
      </c>
      <c r="BE33" s="104" t="str">
        <f>IFERROR(BD33*(1+PARAMETRES!AZ$14)^0.7,"")</f>
        <v/>
      </c>
      <c r="BF33" s="104" t="str">
        <f>IFERROR(BE33*(1+PARAMETRES!BA$14)^0.7,"")</f>
        <v/>
      </c>
      <c r="BG33" s="104" t="str">
        <f>IFERROR(BF33*(1+PARAMETRES!BB$14)^0.7,"")</f>
        <v/>
      </c>
      <c r="BH33" s="104" t="str">
        <f>IFERROR(BG33*(1+PARAMETRES!BC$14)^0.7,"")</f>
        <v/>
      </c>
      <c r="BI33" s="104" t="str">
        <f>IFERROR(BH33*(1+PARAMETRES!BD$14)^0.7,"")</f>
        <v/>
      </c>
      <c r="BJ33" s="104" t="str">
        <f>IFERROR(BI33*(1+PARAMETRES!BE$14)^0.7,"")</f>
        <v/>
      </c>
      <c r="BK33" s="104" t="str">
        <f>IFERROR(BJ33*(1+PARAMETRES!BF$14)^0.7,"")</f>
        <v/>
      </c>
      <c r="BL33" s="104" t="str">
        <f>IFERROR(BK33*(1+PARAMETRES!BG$14)^0.7,"")</f>
        <v/>
      </c>
      <c r="BM33" s="104" t="str">
        <f>IFERROR(BL33*(1+PARAMETRES!BH$14)^0.7,"")</f>
        <v/>
      </c>
      <c r="BN33" s="104" t="str">
        <f>IFERROR(BM33*(1+PARAMETRES!BI$14)^0.7,"")</f>
        <v/>
      </c>
      <c r="BO33" s="104" t="str">
        <f>IFERROR(BN33*(1+PARAMETRES!BJ$14)^0.7,"")</f>
        <v/>
      </c>
      <c r="BP33" s="104" t="str">
        <f>IFERROR(BO33*(1+PARAMETRES!BK$14)^0.7,"")</f>
        <v/>
      </c>
      <c r="BQ33" s="104" t="str">
        <f>IFERROR(BP33*(1+PARAMETRES!BL$14)^0.7,"")</f>
        <v/>
      </c>
      <c r="BR33" s="113" t="str">
        <f>IFERROR(BQ33*(1+PARAMETRES!BM$14)^0.7,"")</f>
        <v/>
      </c>
    </row>
    <row r="34" spans="1:70" ht="16.5" thickBot="1" x14ac:dyDescent="0.3">
      <c r="C34" s="835"/>
      <c r="D34" s="620"/>
      <c r="E34" s="159" t="s">
        <v>20</v>
      </c>
      <c r="F34" s="110" t="str">
        <f>IFERROR(IF($A$8="","",IF($A$8&lt;20,17.5,IF($A$8&lt;80,0.429*$A$8+9,IF($A$8=80,43.3,IF($A$8&lt;400,0*$A$8+43.3,43.3)))))*Transf,"")</f>
        <v/>
      </c>
      <c r="G34" s="250">
        <f>43.3*Transf2010</f>
        <v>45.329629734253295</v>
      </c>
      <c r="H34" s="773"/>
      <c r="J34" s="176" t="str">
        <f t="shared" si="2"/>
        <v/>
      </c>
      <c r="K34" s="177" t="str">
        <f>IFERROR(J34*(1+PARAMETRES!F$14)^0.7,"")</f>
        <v/>
      </c>
      <c r="L34" s="177" t="str">
        <f>IFERROR(K34*(1+PARAMETRES!G$14)^0.7,"")</f>
        <v/>
      </c>
      <c r="M34" s="177" t="str">
        <f>IFERROR(L34*(1+PARAMETRES!H$14)^0.7,"")</f>
        <v/>
      </c>
      <c r="N34" s="177" t="str">
        <f>IFERROR(M34*(1+PARAMETRES!I$14)^0.7,"")</f>
        <v/>
      </c>
      <c r="O34" s="177" t="str">
        <f>IFERROR(N34*(1+PARAMETRES!J$14)^0.7,"")</f>
        <v/>
      </c>
      <c r="P34" s="177" t="str">
        <f>IFERROR(O34*(1+PARAMETRES!K$14)^0.7,"")</f>
        <v/>
      </c>
      <c r="Q34" s="177" t="str">
        <f>IFERROR(P34*(1+PARAMETRES!L$14)^0.7,"")</f>
        <v/>
      </c>
      <c r="R34" s="177" t="str">
        <f>IFERROR(Q34*(1+PARAMETRES!M$14)^0.7,"")</f>
        <v/>
      </c>
      <c r="S34" s="177" t="str">
        <f>IFERROR(R34*(1+PARAMETRES!N$14)^0.7,"")</f>
        <v/>
      </c>
      <c r="T34" s="177" t="str">
        <f>IFERROR(S34*(1+PARAMETRES!O$14)^0.7,"")</f>
        <v/>
      </c>
      <c r="U34" s="177" t="str">
        <f>IFERROR(T34*(1+PARAMETRES!P$14)^0.7,"")</f>
        <v/>
      </c>
      <c r="V34" s="177" t="str">
        <f>IFERROR(U34*(1+PARAMETRES!Q$14)^0.7,"")</f>
        <v/>
      </c>
      <c r="W34" s="177" t="str">
        <f>IFERROR(V34*(1+PARAMETRES!R$14)^0.7,"")</f>
        <v/>
      </c>
      <c r="X34" s="177" t="str">
        <f>IFERROR(W34*(1+PARAMETRES!S$14)^0.7,"")</f>
        <v/>
      </c>
      <c r="Y34" s="177" t="str">
        <f>IFERROR(X34*(1+PARAMETRES!T$14)^0.7,"")</f>
        <v/>
      </c>
      <c r="Z34" s="177" t="str">
        <f>IFERROR(Y34*(1+PARAMETRES!U$14)^0.7,"")</f>
        <v/>
      </c>
      <c r="AA34" s="177" t="str">
        <f>IFERROR(Z34*(1+PARAMETRES!V$14)^0.7,"")</f>
        <v/>
      </c>
      <c r="AB34" s="177" t="str">
        <f>IFERROR(AA34*(1+PARAMETRES!W$14)^0.7,"")</f>
        <v/>
      </c>
      <c r="AC34" s="177" t="str">
        <f>IFERROR(AB34*(1+PARAMETRES!X$14)^0.7,"")</f>
        <v/>
      </c>
      <c r="AD34" s="177" t="str">
        <f>IFERROR(AC34*(1+PARAMETRES!Y$14)^0.7,"")</f>
        <v/>
      </c>
      <c r="AE34" s="177" t="str">
        <f>IFERROR(AD34*(1+PARAMETRES!Z$14)^0.7,"")</f>
        <v/>
      </c>
      <c r="AF34" s="177" t="str">
        <f>IFERROR(AE34*(1+PARAMETRES!AA$14)^0.7,"")</f>
        <v/>
      </c>
      <c r="AG34" s="177" t="str">
        <f>IFERROR(AF34*(1+PARAMETRES!AB$14)^0.7,"")</f>
        <v/>
      </c>
      <c r="AH34" s="177" t="str">
        <f>IFERROR(AG34*(1+PARAMETRES!AC$14)^0.7,"")</f>
        <v/>
      </c>
      <c r="AI34" s="177" t="str">
        <f>IFERROR(AH34*(1+PARAMETRES!AD$14)^0.7,"")</f>
        <v/>
      </c>
      <c r="AJ34" s="177" t="str">
        <f>IFERROR(AI34*(1+PARAMETRES!AE$14)^0.7,"")</f>
        <v/>
      </c>
      <c r="AK34" s="177" t="str">
        <f>IFERROR(AJ34*(1+PARAMETRES!AF$14)^0.7,"")</f>
        <v/>
      </c>
      <c r="AL34" s="177" t="str">
        <f>IFERROR(AK34*(1+PARAMETRES!AG$14)^0.7,"")</f>
        <v/>
      </c>
      <c r="AM34" s="177" t="str">
        <f>IFERROR(AL34*(1+PARAMETRES!AH$14)^0.7,"")</f>
        <v/>
      </c>
      <c r="AN34" s="177" t="str">
        <f>IFERROR(AM34*(1+PARAMETRES!AI$14)^0.7,"")</f>
        <v/>
      </c>
      <c r="AO34" s="177" t="str">
        <f>IFERROR(AN34*(1+PARAMETRES!AJ$14)^0.7,"")</f>
        <v/>
      </c>
      <c r="AP34" s="177" t="str">
        <f>IFERROR(AO34*(1+PARAMETRES!AK$14)^0.7,"")</f>
        <v/>
      </c>
      <c r="AQ34" s="177" t="str">
        <f>IFERROR(AP34*(1+PARAMETRES!AL$14)^0.7,"")</f>
        <v/>
      </c>
      <c r="AR34" s="177" t="str">
        <f>IFERROR(AQ34*(1+PARAMETRES!AM$14)^0.7,"")</f>
        <v/>
      </c>
      <c r="AS34" s="177" t="str">
        <f>IFERROR(AR34*(1+PARAMETRES!AN$14)^0.7,"")</f>
        <v/>
      </c>
      <c r="AT34" s="177" t="str">
        <f>IFERROR(AS34*(1+PARAMETRES!AO$14)^0.7,"")</f>
        <v/>
      </c>
      <c r="AU34" s="177" t="str">
        <f>IFERROR(AT34*(1+PARAMETRES!AP$14)^0.7,"")</f>
        <v/>
      </c>
      <c r="AV34" s="177" t="str">
        <f>IFERROR(AU34*(1+PARAMETRES!AQ$14)^0.7,"")</f>
        <v/>
      </c>
      <c r="AW34" s="177" t="str">
        <f>IFERROR(AV34*(1+PARAMETRES!AR$14)^0.7,"")</f>
        <v/>
      </c>
      <c r="AX34" s="177" t="str">
        <f>IFERROR(AW34*(1+PARAMETRES!AS$14)^0.7,"")</f>
        <v/>
      </c>
      <c r="AY34" s="177" t="str">
        <f>IFERROR(AX34*(1+PARAMETRES!AT$14)^0.7,"")</f>
        <v/>
      </c>
      <c r="AZ34" s="177" t="str">
        <f>IFERROR(AY34*(1+PARAMETRES!AU$14)^0.7,"")</f>
        <v/>
      </c>
      <c r="BA34" s="177" t="str">
        <f>IFERROR(AZ34*(1+PARAMETRES!AV$14)^0.7,"")</f>
        <v/>
      </c>
      <c r="BB34" s="177" t="str">
        <f>IFERROR(BA34*(1+PARAMETRES!AW$14)^0.7,"")</f>
        <v/>
      </c>
      <c r="BC34" s="177" t="str">
        <f>IFERROR(BB34*(1+PARAMETRES!AX$14)^0.7,"")</f>
        <v/>
      </c>
      <c r="BD34" s="177" t="str">
        <f>IFERROR(BC34*(1+PARAMETRES!AY$14)^0.7,"")</f>
        <v/>
      </c>
      <c r="BE34" s="177" t="str">
        <f>IFERROR(BD34*(1+PARAMETRES!AZ$14)^0.7,"")</f>
        <v/>
      </c>
      <c r="BF34" s="177" t="str">
        <f>IFERROR(BE34*(1+PARAMETRES!BA$14)^0.7,"")</f>
        <v/>
      </c>
      <c r="BG34" s="177" t="str">
        <f>IFERROR(BF34*(1+PARAMETRES!BB$14)^0.7,"")</f>
        <v/>
      </c>
      <c r="BH34" s="177" t="str">
        <f>IFERROR(BG34*(1+PARAMETRES!BC$14)^0.7,"")</f>
        <v/>
      </c>
      <c r="BI34" s="177" t="str">
        <f>IFERROR(BH34*(1+PARAMETRES!BD$14)^0.7,"")</f>
        <v/>
      </c>
      <c r="BJ34" s="177" t="str">
        <f>IFERROR(BI34*(1+PARAMETRES!BE$14)^0.7,"")</f>
        <v/>
      </c>
      <c r="BK34" s="177" t="str">
        <f>IFERROR(BJ34*(1+PARAMETRES!BF$14)^0.7,"")</f>
        <v/>
      </c>
      <c r="BL34" s="177" t="str">
        <f>IFERROR(BK34*(1+PARAMETRES!BG$14)^0.7,"")</f>
        <v/>
      </c>
      <c r="BM34" s="177" t="str">
        <f>IFERROR(BL34*(1+PARAMETRES!BH$14)^0.7,"")</f>
        <v/>
      </c>
      <c r="BN34" s="177" t="str">
        <f>IFERROR(BM34*(1+PARAMETRES!BI$14)^0.7,"")</f>
        <v/>
      </c>
      <c r="BO34" s="177" t="str">
        <f>IFERROR(BN34*(1+PARAMETRES!BJ$14)^0.7,"")</f>
        <v/>
      </c>
      <c r="BP34" s="177" t="str">
        <f>IFERROR(BO34*(1+PARAMETRES!BK$14)^0.7,"")</f>
        <v/>
      </c>
      <c r="BQ34" s="177" t="str">
        <f>IFERROR(BP34*(1+PARAMETRES!BL$14)^0.7,"")</f>
        <v/>
      </c>
      <c r="BR34" s="178" t="str">
        <f>IFERROR(BQ34*(1+PARAMETRES!BM$14)^0.7,"")</f>
        <v/>
      </c>
    </row>
    <row r="35" spans="1:70" x14ac:dyDescent="0.25">
      <c r="A35" s="698" t="s">
        <v>78</v>
      </c>
      <c r="C35" s="835"/>
      <c r="D35" s="620"/>
      <c r="E35" s="159" t="s">
        <v>21</v>
      </c>
      <c r="F35" s="110" t="str">
        <f>IFERROR(IF($A$8="","",IF($A$8&lt;20,6.8,IF($A$8&lt;80,0.25*$A$8+1.8,IF($A$8=80,21.8,IF($A$8&lt;400,0*$A$8+21.8,21.8)))))*Transf,"")</f>
        <v/>
      </c>
      <c r="G35" s="250">
        <f>21.8*Transf2010</f>
        <v>22.821845917014361</v>
      </c>
      <c r="H35" s="773"/>
      <c r="J35" s="112" t="str">
        <f t="shared" si="2"/>
        <v/>
      </c>
      <c r="K35" s="104" t="str">
        <f>IFERROR(J35*(1+PARAMETRES!F$14)^0.7,"")</f>
        <v/>
      </c>
      <c r="L35" s="104" t="str">
        <f>IFERROR(K35*(1+PARAMETRES!G$14)^0.7,"")</f>
        <v/>
      </c>
      <c r="M35" s="104" t="str">
        <f>IFERROR(L35*(1+PARAMETRES!H$14)^0.7,"")</f>
        <v/>
      </c>
      <c r="N35" s="104" t="str">
        <f>IFERROR(M35*(1+PARAMETRES!I$14)^0.7,"")</f>
        <v/>
      </c>
      <c r="O35" s="104" t="str">
        <f>IFERROR(N35*(1+PARAMETRES!J$14)^0.7,"")</f>
        <v/>
      </c>
      <c r="P35" s="104" t="str">
        <f>IFERROR(O35*(1+PARAMETRES!K$14)^0.7,"")</f>
        <v/>
      </c>
      <c r="Q35" s="104" t="str">
        <f>IFERROR(P35*(1+PARAMETRES!L$14)^0.7,"")</f>
        <v/>
      </c>
      <c r="R35" s="104" t="str">
        <f>IFERROR(Q35*(1+PARAMETRES!M$14)^0.7,"")</f>
        <v/>
      </c>
      <c r="S35" s="104" t="str">
        <f>IFERROR(R35*(1+PARAMETRES!N$14)^0.7,"")</f>
        <v/>
      </c>
      <c r="T35" s="104" t="str">
        <f>IFERROR(S35*(1+PARAMETRES!O$14)^0.7,"")</f>
        <v/>
      </c>
      <c r="U35" s="104" t="str">
        <f>IFERROR(T35*(1+PARAMETRES!P$14)^0.7,"")</f>
        <v/>
      </c>
      <c r="V35" s="104" t="str">
        <f>IFERROR(U35*(1+PARAMETRES!Q$14)^0.7,"")</f>
        <v/>
      </c>
      <c r="W35" s="104" t="str">
        <f>IFERROR(V35*(1+PARAMETRES!R$14)^0.7,"")</f>
        <v/>
      </c>
      <c r="X35" s="104" t="str">
        <f>IFERROR(W35*(1+PARAMETRES!S$14)^0.7,"")</f>
        <v/>
      </c>
      <c r="Y35" s="104" t="str">
        <f>IFERROR(X35*(1+PARAMETRES!T$14)^0.7,"")</f>
        <v/>
      </c>
      <c r="Z35" s="104" t="str">
        <f>IFERROR(Y35*(1+PARAMETRES!U$14)^0.7,"")</f>
        <v/>
      </c>
      <c r="AA35" s="104" t="str">
        <f>IFERROR(Z35*(1+PARAMETRES!V$14)^0.7,"")</f>
        <v/>
      </c>
      <c r="AB35" s="104" t="str">
        <f>IFERROR(AA35*(1+PARAMETRES!W$14)^0.7,"")</f>
        <v/>
      </c>
      <c r="AC35" s="104" t="str">
        <f>IFERROR(AB35*(1+PARAMETRES!X$14)^0.7,"")</f>
        <v/>
      </c>
      <c r="AD35" s="104" t="str">
        <f>IFERROR(AC35*(1+PARAMETRES!Y$14)^0.7,"")</f>
        <v/>
      </c>
      <c r="AE35" s="104" t="str">
        <f>IFERROR(AD35*(1+PARAMETRES!Z$14)^0.7,"")</f>
        <v/>
      </c>
      <c r="AF35" s="104" t="str">
        <f>IFERROR(AE35*(1+PARAMETRES!AA$14)^0.7,"")</f>
        <v/>
      </c>
      <c r="AG35" s="104" t="str">
        <f>IFERROR(AF35*(1+PARAMETRES!AB$14)^0.7,"")</f>
        <v/>
      </c>
      <c r="AH35" s="104" t="str">
        <f>IFERROR(AG35*(1+PARAMETRES!AC$14)^0.7,"")</f>
        <v/>
      </c>
      <c r="AI35" s="104" t="str">
        <f>IFERROR(AH35*(1+PARAMETRES!AD$14)^0.7,"")</f>
        <v/>
      </c>
      <c r="AJ35" s="104" t="str">
        <f>IFERROR(AI35*(1+PARAMETRES!AE$14)^0.7,"")</f>
        <v/>
      </c>
      <c r="AK35" s="104" t="str">
        <f>IFERROR(AJ35*(1+PARAMETRES!AF$14)^0.7,"")</f>
        <v/>
      </c>
      <c r="AL35" s="104" t="str">
        <f>IFERROR(AK35*(1+PARAMETRES!AG$14)^0.7,"")</f>
        <v/>
      </c>
      <c r="AM35" s="104" t="str">
        <f>IFERROR(AL35*(1+PARAMETRES!AH$14)^0.7,"")</f>
        <v/>
      </c>
      <c r="AN35" s="104" t="str">
        <f>IFERROR(AM35*(1+PARAMETRES!AI$14)^0.7,"")</f>
        <v/>
      </c>
      <c r="AO35" s="104" t="str">
        <f>IFERROR(AN35*(1+PARAMETRES!AJ$14)^0.7,"")</f>
        <v/>
      </c>
      <c r="AP35" s="104" t="str">
        <f>IFERROR(AO35*(1+PARAMETRES!AK$14)^0.7,"")</f>
        <v/>
      </c>
      <c r="AQ35" s="104" t="str">
        <f>IFERROR(AP35*(1+PARAMETRES!AL$14)^0.7,"")</f>
        <v/>
      </c>
      <c r="AR35" s="104" t="str">
        <f>IFERROR(AQ35*(1+PARAMETRES!AM$14)^0.7,"")</f>
        <v/>
      </c>
      <c r="AS35" s="104" t="str">
        <f>IFERROR(AR35*(1+PARAMETRES!AN$14)^0.7,"")</f>
        <v/>
      </c>
      <c r="AT35" s="104" t="str">
        <f>IFERROR(AS35*(1+PARAMETRES!AO$14)^0.7,"")</f>
        <v/>
      </c>
      <c r="AU35" s="104" t="str">
        <f>IFERROR(AT35*(1+PARAMETRES!AP$14)^0.7,"")</f>
        <v/>
      </c>
      <c r="AV35" s="104" t="str">
        <f>IFERROR(AU35*(1+PARAMETRES!AQ$14)^0.7,"")</f>
        <v/>
      </c>
      <c r="AW35" s="104" t="str">
        <f>IFERROR(AV35*(1+PARAMETRES!AR$14)^0.7,"")</f>
        <v/>
      </c>
      <c r="AX35" s="104" t="str">
        <f>IFERROR(AW35*(1+PARAMETRES!AS$14)^0.7,"")</f>
        <v/>
      </c>
      <c r="AY35" s="104" t="str">
        <f>IFERROR(AX35*(1+PARAMETRES!AT$14)^0.7,"")</f>
        <v/>
      </c>
      <c r="AZ35" s="104" t="str">
        <f>IFERROR(AY35*(1+PARAMETRES!AU$14)^0.7,"")</f>
        <v/>
      </c>
      <c r="BA35" s="104" t="str">
        <f>IFERROR(AZ35*(1+PARAMETRES!AV$14)^0.7,"")</f>
        <v/>
      </c>
      <c r="BB35" s="104" t="str">
        <f>IFERROR(BA35*(1+PARAMETRES!AW$14)^0.7,"")</f>
        <v/>
      </c>
      <c r="BC35" s="104" t="str">
        <f>IFERROR(BB35*(1+PARAMETRES!AX$14)^0.7,"")</f>
        <v/>
      </c>
      <c r="BD35" s="104" t="str">
        <f>IFERROR(BC35*(1+PARAMETRES!AY$14)^0.7,"")</f>
        <v/>
      </c>
      <c r="BE35" s="104" t="str">
        <f>IFERROR(BD35*(1+PARAMETRES!AZ$14)^0.7,"")</f>
        <v/>
      </c>
      <c r="BF35" s="104" t="str">
        <f>IFERROR(BE35*(1+PARAMETRES!BA$14)^0.7,"")</f>
        <v/>
      </c>
      <c r="BG35" s="104" t="str">
        <f>IFERROR(BF35*(1+PARAMETRES!BB$14)^0.7,"")</f>
        <v/>
      </c>
      <c r="BH35" s="104" t="str">
        <f>IFERROR(BG35*(1+PARAMETRES!BC$14)^0.7,"")</f>
        <v/>
      </c>
      <c r="BI35" s="104" t="str">
        <f>IFERROR(BH35*(1+PARAMETRES!BD$14)^0.7,"")</f>
        <v/>
      </c>
      <c r="BJ35" s="104" t="str">
        <f>IFERROR(BI35*(1+PARAMETRES!BE$14)^0.7,"")</f>
        <v/>
      </c>
      <c r="BK35" s="104" t="str">
        <f>IFERROR(BJ35*(1+PARAMETRES!BF$14)^0.7,"")</f>
        <v/>
      </c>
      <c r="BL35" s="104" t="str">
        <f>IFERROR(BK35*(1+PARAMETRES!BG$14)^0.7,"")</f>
        <v/>
      </c>
      <c r="BM35" s="104" t="str">
        <f>IFERROR(BL35*(1+PARAMETRES!BH$14)^0.7,"")</f>
        <v/>
      </c>
      <c r="BN35" s="104" t="str">
        <f>IFERROR(BM35*(1+PARAMETRES!BI$14)^0.7,"")</f>
        <v/>
      </c>
      <c r="BO35" s="104" t="str">
        <f>IFERROR(BN35*(1+PARAMETRES!BJ$14)^0.7,"")</f>
        <v/>
      </c>
      <c r="BP35" s="104" t="str">
        <f>IFERROR(BO35*(1+PARAMETRES!BK$14)^0.7,"")</f>
        <v/>
      </c>
      <c r="BQ35" s="104" t="str">
        <f>IFERROR(BP35*(1+PARAMETRES!BL$14)^0.7,"")</f>
        <v/>
      </c>
      <c r="BR35" s="113" t="str">
        <f>IFERROR(BQ35*(1+PARAMETRES!BM$14)^0.7,"")</f>
        <v/>
      </c>
    </row>
    <row r="36" spans="1:70" x14ac:dyDescent="0.25">
      <c r="A36" s="699"/>
      <c r="C36" s="835"/>
      <c r="D36" s="620"/>
      <c r="E36" s="159" t="s">
        <v>22</v>
      </c>
      <c r="F36" s="110" t="str">
        <f>IFERROR(IF($A$8="","",IF($A$8&lt;20,6.8,IF($A$8&lt;80,0.265*$A$8+1.5,IF($A$8=80,22.7,IF($A$8&lt;400,0*$A$8+22.7,22.7)))))*Transf,"")</f>
        <v/>
      </c>
      <c r="G36" s="250">
        <f>22.7*Transf2010</f>
        <v>23.764032216340642</v>
      </c>
      <c r="H36" s="774"/>
      <c r="J36" s="176" t="str">
        <f t="shared" si="2"/>
        <v/>
      </c>
      <c r="K36" s="177" t="str">
        <f>IFERROR(J36*(1+PARAMETRES!F$14)^0.7,"")</f>
        <v/>
      </c>
      <c r="L36" s="177" t="str">
        <f>IFERROR(K36*(1+PARAMETRES!G$14)^0.7,"")</f>
        <v/>
      </c>
      <c r="M36" s="177" t="str">
        <f>IFERROR(L36*(1+PARAMETRES!H$14)^0.7,"")</f>
        <v/>
      </c>
      <c r="N36" s="177" t="str">
        <f>IFERROR(M36*(1+PARAMETRES!I$14)^0.7,"")</f>
        <v/>
      </c>
      <c r="O36" s="177" t="str">
        <f>IFERROR(N36*(1+PARAMETRES!J$14)^0.7,"")</f>
        <v/>
      </c>
      <c r="P36" s="177" t="str">
        <f>IFERROR(O36*(1+PARAMETRES!K$14)^0.7,"")</f>
        <v/>
      </c>
      <c r="Q36" s="177" t="str">
        <f>IFERROR(P36*(1+PARAMETRES!L$14)^0.7,"")</f>
        <v/>
      </c>
      <c r="R36" s="177" t="str">
        <f>IFERROR(Q36*(1+PARAMETRES!M$14)^0.7,"")</f>
        <v/>
      </c>
      <c r="S36" s="177" t="str">
        <f>IFERROR(R36*(1+PARAMETRES!N$14)^0.7,"")</f>
        <v/>
      </c>
      <c r="T36" s="177" t="str">
        <f>IFERROR(S36*(1+PARAMETRES!O$14)^0.7,"")</f>
        <v/>
      </c>
      <c r="U36" s="177" t="str">
        <f>IFERROR(T36*(1+PARAMETRES!P$14)^0.7,"")</f>
        <v/>
      </c>
      <c r="V36" s="177" t="str">
        <f>IFERROR(U36*(1+PARAMETRES!Q$14)^0.7,"")</f>
        <v/>
      </c>
      <c r="W36" s="177" t="str">
        <f>IFERROR(V36*(1+PARAMETRES!R$14)^0.7,"")</f>
        <v/>
      </c>
      <c r="X36" s="177" t="str">
        <f>IFERROR(W36*(1+PARAMETRES!S$14)^0.7,"")</f>
        <v/>
      </c>
      <c r="Y36" s="177" t="str">
        <f>IFERROR(X36*(1+PARAMETRES!T$14)^0.7,"")</f>
        <v/>
      </c>
      <c r="Z36" s="177" t="str">
        <f>IFERROR(Y36*(1+PARAMETRES!U$14)^0.7,"")</f>
        <v/>
      </c>
      <c r="AA36" s="177" t="str">
        <f>IFERROR(Z36*(1+PARAMETRES!V$14)^0.7,"")</f>
        <v/>
      </c>
      <c r="AB36" s="177" t="str">
        <f>IFERROR(AA36*(1+PARAMETRES!W$14)^0.7,"")</f>
        <v/>
      </c>
      <c r="AC36" s="177" t="str">
        <f>IFERROR(AB36*(1+PARAMETRES!X$14)^0.7,"")</f>
        <v/>
      </c>
      <c r="AD36" s="177" t="str">
        <f>IFERROR(AC36*(1+PARAMETRES!Y$14)^0.7,"")</f>
        <v/>
      </c>
      <c r="AE36" s="177" t="str">
        <f>IFERROR(AD36*(1+PARAMETRES!Z$14)^0.7,"")</f>
        <v/>
      </c>
      <c r="AF36" s="177" t="str">
        <f>IFERROR(AE36*(1+PARAMETRES!AA$14)^0.7,"")</f>
        <v/>
      </c>
      <c r="AG36" s="177" t="str">
        <f>IFERROR(AF36*(1+PARAMETRES!AB$14)^0.7,"")</f>
        <v/>
      </c>
      <c r="AH36" s="177" t="str">
        <f>IFERROR(AG36*(1+PARAMETRES!AC$14)^0.7,"")</f>
        <v/>
      </c>
      <c r="AI36" s="177" t="str">
        <f>IFERROR(AH36*(1+PARAMETRES!AD$14)^0.7,"")</f>
        <v/>
      </c>
      <c r="AJ36" s="177" t="str">
        <f>IFERROR(AI36*(1+PARAMETRES!AE$14)^0.7,"")</f>
        <v/>
      </c>
      <c r="AK36" s="177" t="str">
        <f>IFERROR(AJ36*(1+PARAMETRES!AF$14)^0.7,"")</f>
        <v/>
      </c>
      <c r="AL36" s="177" t="str">
        <f>IFERROR(AK36*(1+PARAMETRES!AG$14)^0.7,"")</f>
        <v/>
      </c>
      <c r="AM36" s="177" t="str">
        <f>IFERROR(AL36*(1+PARAMETRES!AH$14)^0.7,"")</f>
        <v/>
      </c>
      <c r="AN36" s="177" t="str">
        <f>IFERROR(AM36*(1+PARAMETRES!AI$14)^0.7,"")</f>
        <v/>
      </c>
      <c r="AO36" s="177" t="str">
        <f>IFERROR(AN36*(1+PARAMETRES!AJ$14)^0.7,"")</f>
        <v/>
      </c>
      <c r="AP36" s="177" t="str">
        <f>IFERROR(AO36*(1+PARAMETRES!AK$14)^0.7,"")</f>
        <v/>
      </c>
      <c r="AQ36" s="177" t="str">
        <f>IFERROR(AP36*(1+PARAMETRES!AL$14)^0.7,"")</f>
        <v/>
      </c>
      <c r="AR36" s="177" t="str">
        <f>IFERROR(AQ36*(1+PARAMETRES!AM$14)^0.7,"")</f>
        <v/>
      </c>
      <c r="AS36" s="177" t="str">
        <f>IFERROR(AR36*(1+PARAMETRES!AN$14)^0.7,"")</f>
        <v/>
      </c>
      <c r="AT36" s="177" t="str">
        <f>IFERROR(AS36*(1+PARAMETRES!AO$14)^0.7,"")</f>
        <v/>
      </c>
      <c r="AU36" s="177" t="str">
        <f>IFERROR(AT36*(1+PARAMETRES!AP$14)^0.7,"")</f>
        <v/>
      </c>
      <c r="AV36" s="177" t="str">
        <f>IFERROR(AU36*(1+PARAMETRES!AQ$14)^0.7,"")</f>
        <v/>
      </c>
      <c r="AW36" s="177" t="str">
        <f>IFERROR(AV36*(1+PARAMETRES!AR$14)^0.7,"")</f>
        <v/>
      </c>
      <c r="AX36" s="177" t="str">
        <f>IFERROR(AW36*(1+PARAMETRES!AS$14)^0.7,"")</f>
        <v/>
      </c>
      <c r="AY36" s="177" t="str">
        <f>IFERROR(AX36*(1+PARAMETRES!AT$14)^0.7,"")</f>
        <v/>
      </c>
      <c r="AZ36" s="177" t="str">
        <f>IFERROR(AY36*(1+PARAMETRES!AU$14)^0.7,"")</f>
        <v/>
      </c>
      <c r="BA36" s="177" t="str">
        <f>IFERROR(AZ36*(1+PARAMETRES!AV$14)^0.7,"")</f>
        <v/>
      </c>
      <c r="BB36" s="177" t="str">
        <f>IFERROR(BA36*(1+PARAMETRES!AW$14)^0.7,"")</f>
        <v/>
      </c>
      <c r="BC36" s="177" t="str">
        <f>IFERROR(BB36*(1+PARAMETRES!AX$14)^0.7,"")</f>
        <v/>
      </c>
      <c r="BD36" s="177" t="str">
        <f>IFERROR(BC36*(1+PARAMETRES!AY$14)^0.7,"")</f>
        <v/>
      </c>
      <c r="BE36" s="177" t="str">
        <f>IFERROR(BD36*(1+PARAMETRES!AZ$14)^0.7,"")</f>
        <v/>
      </c>
      <c r="BF36" s="177" t="str">
        <f>IFERROR(BE36*(1+PARAMETRES!BA$14)^0.7,"")</f>
        <v/>
      </c>
      <c r="BG36" s="177" t="str">
        <f>IFERROR(BF36*(1+PARAMETRES!BB$14)^0.7,"")</f>
        <v/>
      </c>
      <c r="BH36" s="177" t="str">
        <f>IFERROR(BG36*(1+PARAMETRES!BC$14)^0.7,"")</f>
        <v/>
      </c>
      <c r="BI36" s="177" t="str">
        <f>IFERROR(BH36*(1+PARAMETRES!BD$14)^0.7,"")</f>
        <v/>
      </c>
      <c r="BJ36" s="177" t="str">
        <f>IFERROR(BI36*(1+PARAMETRES!BE$14)^0.7,"")</f>
        <v/>
      </c>
      <c r="BK36" s="177" t="str">
        <f>IFERROR(BJ36*(1+PARAMETRES!BF$14)^0.7,"")</f>
        <v/>
      </c>
      <c r="BL36" s="177" t="str">
        <f>IFERROR(BK36*(1+PARAMETRES!BG$14)^0.7,"")</f>
        <v/>
      </c>
      <c r="BM36" s="177" t="str">
        <f>IFERROR(BL36*(1+PARAMETRES!BH$14)^0.7,"")</f>
        <v/>
      </c>
      <c r="BN36" s="177" t="str">
        <f>IFERROR(BM36*(1+PARAMETRES!BI$14)^0.7,"")</f>
        <v/>
      </c>
      <c r="BO36" s="177" t="str">
        <f>IFERROR(BN36*(1+PARAMETRES!BJ$14)^0.7,"")</f>
        <v/>
      </c>
      <c r="BP36" s="177" t="str">
        <f>IFERROR(BO36*(1+PARAMETRES!BK$14)^0.7,"")</f>
        <v/>
      </c>
      <c r="BQ36" s="177" t="str">
        <f>IFERROR(BP36*(1+PARAMETRES!BL$14)^0.7,"")</f>
        <v/>
      </c>
      <c r="BR36" s="178" t="str">
        <f>IFERROR(BQ36*(1+PARAMETRES!BM$14)^0.7,"")</f>
        <v/>
      </c>
    </row>
    <row r="37" spans="1:70" x14ac:dyDescent="0.25">
      <c r="A37" s="699"/>
      <c r="C37" s="835"/>
      <c r="D37" s="620" t="s">
        <v>25</v>
      </c>
      <c r="E37" s="254" t="s">
        <v>19</v>
      </c>
      <c r="F37" s="110" t="str">
        <f>IFERROR(IF($A$8&gt;=400,0.001*$A$8+53.2,"/")*Transf,"/")</f>
        <v>/</v>
      </c>
      <c r="G37" s="251">
        <f>54.2*Transf2010</f>
        <v>56.740552692760481</v>
      </c>
      <c r="H37" s="811">
        <v>1208.9000000000001</v>
      </c>
      <c r="J37" s="112" t="str">
        <f t="shared" si="2"/>
        <v>/</v>
      </c>
      <c r="K37" s="104" t="str">
        <f>IFERROR(J37*(1+PARAMETRES!F$14)^0.7,"")</f>
        <v/>
      </c>
      <c r="L37" s="104" t="str">
        <f>IFERROR(K37*(1+PARAMETRES!G$14)^0.7,"")</f>
        <v/>
      </c>
      <c r="M37" s="104" t="str">
        <f>IFERROR(L37*(1+PARAMETRES!H$14)^0.7,"")</f>
        <v/>
      </c>
      <c r="N37" s="104" t="str">
        <f>IFERROR(M37*(1+PARAMETRES!I$14)^0.7,"")</f>
        <v/>
      </c>
      <c r="O37" s="104" t="str">
        <f>IFERROR(N37*(1+PARAMETRES!J$14)^0.7,"")</f>
        <v/>
      </c>
      <c r="P37" s="104" t="str">
        <f>IFERROR(O37*(1+PARAMETRES!K$14)^0.7,"")</f>
        <v/>
      </c>
      <c r="Q37" s="104" t="str">
        <f>IFERROR(P37*(1+PARAMETRES!L$14)^0.7,"")</f>
        <v/>
      </c>
      <c r="R37" s="104" t="str">
        <f>IFERROR(Q37*(1+PARAMETRES!M$14)^0.7,"")</f>
        <v/>
      </c>
      <c r="S37" s="104" t="str">
        <f>IFERROR(R37*(1+PARAMETRES!N$14)^0.7,"")</f>
        <v/>
      </c>
      <c r="T37" s="104" t="str">
        <f>IFERROR(S37*(1+PARAMETRES!O$14)^0.7,"")</f>
        <v/>
      </c>
      <c r="U37" s="104" t="str">
        <f>IFERROR(T37*(1+PARAMETRES!P$14)^0.7,"")</f>
        <v/>
      </c>
      <c r="V37" s="104" t="str">
        <f>IFERROR(U37*(1+PARAMETRES!Q$14)^0.7,"")</f>
        <v/>
      </c>
      <c r="W37" s="104" t="str">
        <f>IFERROR(V37*(1+PARAMETRES!R$14)^0.7,"")</f>
        <v/>
      </c>
      <c r="X37" s="104" t="str">
        <f>IFERROR(W37*(1+PARAMETRES!S$14)^0.7,"")</f>
        <v/>
      </c>
      <c r="Y37" s="104" t="str">
        <f>IFERROR(X37*(1+PARAMETRES!T$14)^0.7,"")</f>
        <v/>
      </c>
      <c r="Z37" s="104" t="str">
        <f>IFERROR(Y37*(1+PARAMETRES!U$14)^0.7,"")</f>
        <v/>
      </c>
      <c r="AA37" s="104" t="str">
        <f>IFERROR(Z37*(1+PARAMETRES!V$14)^0.7,"")</f>
        <v/>
      </c>
      <c r="AB37" s="104" t="str">
        <f>IFERROR(AA37*(1+PARAMETRES!W$14)^0.7,"")</f>
        <v/>
      </c>
      <c r="AC37" s="104" t="str">
        <f>IFERROR(AB37*(1+PARAMETRES!X$14)^0.7,"")</f>
        <v/>
      </c>
      <c r="AD37" s="104" t="str">
        <f>IFERROR(AC37*(1+PARAMETRES!Y$14)^0.7,"")</f>
        <v/>
      </c>
      <c r="AE37" s="104" t="str">
        <f>IFERROR(AD37*(1+PARAMETRES!Z$14)^0.7,"")</f>
        <v/>
      </c>
      <c r="AF37" s="104" t="str">
        <f>IFERROR(AE37*(1+PARAMETRES!AA$14)^0.7,"")</f>
        <v/>
      </c>
      <c r="AG37" s="104" t="str">
        <f>IFERROR(AF37*(1+PARAMETRES!AB$14)^0.7,"")</f>
        <v/>
      </c>
      <c r="AH37" s="104" t="str">
        <f>IFERROR(AG37*(1+PARAMETRES!AC$14)^0.7,"")</f>
        <v/>
      </c>
      <c r="AI37" s="104" t="str">
        <f>IFERROR(AH37*(1+PARAMETRES!AD$14)^0.7,"")</f>
        <v/>
      </c>
      <c r="AJ37" s="104" t="str">
        <f>IFERROR(AI37*(1+PARAMETRES!AE$14)^0.7,"")</f>
        <v/>
      </c>
      <c r="AK37" s="104" t="str">
        <f>IFERROR(AJ37*(1+PARAMETRES!AF$14)^0.7,"")</f>
        <v/>
      </c>
      <c r="AL37" s="104" t="str">
        <f>IFERROR(AK37*(1+PARAMETRES!AG$14)^0.7,"")</f>
        <v/>
      </c>
      <c r="AM37" s="104" t="str">
        <f>IFERROR(AL37*(1+PARAMETRES!AH$14)^0.7,"")</f>
        <v/>
      </c>
      <c r="AN37" s="104" t="str">
        <f>IFERROR(AM37*(1+PARAMETRES!AI$14)^0.7,"")</f>
        <v/>
      </c>
      <c r="AO37" s="104" t="str">
        <f>IFERROR(AN37*(1+PARAMETRES!AJ$14)^0.7,"")</f>
        <v/>
      </c>
      <c r="AP37" s="104" t="str">
        <f>IFERROR(AO37*(1+PARAMETRES!AK$14)^0.7,"")</f>
        <v/>
      </c>
      <c r="AQ37" s="104" t="str">
        <f>IFERROR(AP37*(1+PARAMETRES!AL$14)^0.7,"")</f>
        <v/>
      </c>
      <c r="AR37" s="104" t="str">
        <f>IFERROR(AQ37*(1+PARAMETRES!AM$14)^0.7,"")</f>
        <v/>
      </c>
      <c r="AS37" s="104" t="str">
        <f>IFERROR(AR37*(1+PARAMETRES!AN$14)^0.7,"")</f>
        <v/>
      </c>
      <c r="AT37" s="104" t="str">
        <f>IFERROR(AS37*(1+PARAMETRES!AO$14)^0.7,"")</f>
        <v/>
      </c>
      <c r="AU37" s="104" t="str">
        <f>IFERROR(AT37*(1+PARAMETRES!AP$14)^0.7,"")</f>
        <v/>
      </c>
      <c r="AV37" s="104" t="str">
        <f>IFERROR(AU37*(1+PARAMETRES!AQ$14)^0.7,"")</f>
        <v/>
      </c>
      <c r="AW37" s="104" t="str">
        <f>IFERROR(AV37*(1+PARAMETRES!AR$14)^0.7,"")</f>
        <v/>
      </c>
      <c r="AX37" s="104" t="str">
        <f>IFERROR(AW37*(1+PARAMETRES!AS$14)^0.7,"")</f>
        <v/>
      </c>
      <c r="AY37" s="104" t="str">
        <f>IFERROR(AX37*(1+PARAMETRES!AT$14)^0.7,"")</f>
        <v/>
      </c>
      <c r="AZ37" s="104" t="str">
        <f>IFERROR(AY37*(1+PARAMETRES!AU$14)^0.7,"")</f>
        <v/>
      </c>
      <c r="BA37" s="104" t="str">
        <f>IFERROR(AZ37*(1+PARAMETRES!AV$14)^0.7,"")</f>
        <v/>
      </c>
      <c r="BB37" s="104" t="str">
        <f>IFERROR(BA37*(1+PARAMETRES!AW$14)^0.7,"")</f>
        <v/>
      </c>
      <c r="BC37" s="104" t="str">
        <f>IFERROR(BB37*(1+PARAMETRES!AX$14)^0.7,"")</f>
        <v/>
      </c>
      <c r="BD37" s="104" t="str">
        <f>IFERROR(BC37*(1+PARAMETRES!AY$14)^0.7,"")</f>
        <v/>
      </c>
      <c r="BE37" s="104" t="str">
        <f>IFERROR(BD37*(1+PARAMETRES!AZ$14)^0.7,"")</f>
        <v/>
      </c>
      <c r="BF37" s="104" t="str">
        <f>IFERROR(BE37*(1+PARAMETRES!BA$14)^0.7,"")</f>
        <v/>
      </c>
      <c r="BG37" s="104" t="str">
        <f>IFERROR(BF37*(1+PARAMETRES!BB$14)^0.7,"")</f>
        <v/>
      </c>
      <c r="BH37" s="104" t="str">
        <f>IFERROR(BG37*(1+PARAMETRES!BC$14)^0.7,"")</f>
        <v/>
      </c>
      <c r="BI37" s="104" t="str">
        <f>IFERROR(BH37*(1+PARAMETRES!BD$14)^0.7,"")</f>
        <v/>
      </c>
      <c r="BJ37" s="104" t="str">
        <f>IFERROR(BI37*(1+PARAMETRES!BE$14)^0.7,"")</f>
        <v/>
      </c>
      <c r="BK37" s="104" t="str">
        <f>IFERROR(BJ37*(1+PARAMETRES!BF$14)^0.7,"")</f>
        <v/>
      </c>
      <c r="BL37" s="104" t="str">
        <f>IFERROR(BK37*(1+PARAMETRES!BG$14)^0.7,"")</f>
        <v/>
      </c>
      <c r="BM37" s="104" t="str">
        <f>IFERROR(BL37*(1+PARAMETRES!BH$14)^0.7,"")</f>
        <v/>
      </c>
      <c r="BN37" s="104" t="str">
        <f>IFERROR(BM37*(1+PARAMETRES!BI$14)^0.7,"")</f>
        <v/>
      </c>
      <c r="BO37" s="104" t="str">
        <f>IFERROR(BN37*(1+PARAMETRES!BJ$14)^0.7,"")</f>
        <v/>
      </c>
      <c r="BP37" s="104" t="str">
        <f>IFERROR(BO37*(1+PARAMETRES!BK$14)^0.7,"")</f>
        <v/>
      </c>
      <c r="BQ37" s="104" t="str">
        <f>IFERROR(BP37*(1+PARAMETRES!BL$14)^0.7,"")</f>
        <v/>
      </c>
      <c r="BR37" s="113" t="str">
        <f>IFERROR(BQ37*(1+PARAMETRES!BM$14)^0.7,"")</f>
        <v/>
      </c>
    </row>
    <row r="38" spans="1:70" ht="16.5" thickBot="1" x14ac:dyDescent="0.3">
      <c r="A38" s="700"/>
      <c r="C38" s="835"/>
      <c r="D38" s="620"/>
      <c r="E38" s="254" t="s">
        <v>20</v>
      </c>
      <c r="F38" s="110" t="str">
        <f>IFERROR(IF($A$8&gt;=400,0*$A$8+72.9,"/")*Transf,"/")</f>
        <v>/</v>
      </c>
      <c r="G38" s="251">
        <f>72.9*Transf2010</f>
        <v>76.317090245428759</v>
      </c>
      <c r="H38" s="812"/>
      <c r="J38" s="176" t="str">
        <f t="shared" si="2"/>
        <v>/</v>
      </c>
      <c r="K38" s="177" t="str">
        <f>IFERROR(J38*(1+PARAMETRES!F$14)^0.7,"")</f>
        <v/>
      </c>
      <c r="L38" s="177" t="str">
        <f>IFERROR(K38*(1+PARAMETRES!G$14)^0.7,"")</f>
        <v/>
      </c>
      <c r="M38" s="177" t="str">
        <f>IFERROR(L38*(1+PARAMETRES!H$14)^0.7,"")</f>
        <v/>
      </c>
      <c r="N38" s="177" t="str">
        <f>IFERROR(M38*(1+PARAMETRES!I$14)^0.7,"")</f>
        <v/>
      </c>
      <c r="O38" s="177" t="str">
        <f>IFERROR(N38*(1+PARAMETRES!J$14)^0.7,"")</f>
        <v/>
      </c>
      <c r="P38" s="177" t="str">
        <f>IFERROR(O38*(1+PARAMETRES!K$14)^0.7,"")</f>
        <v/>
      </c>
      <c r="Q38" s="177" t="str">
        <f>IFERROR(P38*(1+PARAMETRES!L$14)^0.7,"")</f>
        <v/>
      </c>
      <c r="R38" s="177" t="str">
        <f>IFERROR(Q38*(1+PARAMETRES!M$14)^0.7,"")</f>
        <v/>
      </c>
      <c r="S38" s="177" t="str">
        <f>IFERROR(R38*(1+PARAMETRES!N$14)^0.7,"")</f>
        <v/>
      </c>
      <c r="T38" s="177" t="str">
        <f>IFERROR(S38*(1+PARAMETRES!O$14)^0.7,"")</f>
        <v/>
      </c>
      <c r="U38" s="177" t="str">
        <f>IFERROR(T38*(1+PARAMETRES!P$14)^0.7,"")</f>
        <v/>
      </c>
      <c r="V38" s="177" t="str">
        <f>IFERROR(U38*(1+PARAMETRES!Q$14)^0.7,"")</f>
        <v/>
      </c>
      <c r="W38" s="177" t="str">
        <f>IFERROR(V38*(1+PARAMETRES!R$14)^0.7,"")</f>
        <v/>
      </c>
      <c r="X38" s="177" t="str">
        <f>IFERROR(W38*(1+PARAMETRES!S$14)^0.7,"")</f>
        <v/>
      </c>
      <c r="Y38" s="177" t="str">
        <f>IFERROR(X38*(1+PARAMETRES!T$14)^0.7,"")</f>
        <v/>
      </c>
      <c r="Z38" s="177" t="str">
        <f>IFERROR(Y38*(1+PARAMETRES!U$14)^0.7,"")</f>
        <v/>
      </c>
      <c r="AA38" s="177" t="str">
        <f>IFERROR(Z38*(1+PARAMETRES!V$14)^0.7,"")</f>
        <v/>
      </c>
      <c r="AB38" s="177" t="str">
        <f>IFERROR(AA38*(1+PARAMETRES!W$14)^0.7,"")</f>
        <v/>
      </c>
      <c r="AC38" s="177" t="str">
        <f>IFERROR(AB38*(1+PARAMETRES!X$14)^0.7,"")</f>
        <v/>
      </c>
      <c r="AD38" s="177" t="str">
        <f>IFERROR(AC38*(1+PARAMETRES!Y$14)^0.7,"")</f>
        <v/>
      </c>
      <c r="AE38" s="177" t="str">
        <f>IFERROR(AD38*(1+PARAMETRES!Z$14)^0.7,"")</f>
        <v/>
      </c>
      <c r="AF38" s="177" t="str">
        <f>IFERROR(AE38*(1+PARAMETRES!AA$14)^0.7,"")</f>
        <v/>
      </c>
      <c r="AG38" s="177" t="str">
        <f>IFERROR(AF38*(1+PARAMETRES!AB$14)^0.7,"")</f>
        <v/>
      </c>
      <c r="AH38" s="177" t="str">
        <f>IFERROR(AG38*(1+PARAMETRES!AC$14)^0.7,"")</f>
        <v/>
      </c>
      <c r="AI38" s="177" t="str">
        <f>IFERROR(AH38*(1+PARAMETRES!AD$14)^0.7,"")</f>
        <v/>
      </c>
      <c r="AJ38" s="177" t="str">
        <f>IFERROR(AI38*(1+PARAMETRES!AE$14)^0.7,"")</f>
        <v/>
      </c>
      <c r="AK38" s="177" t="str">
        <f>IFERROR(AJ38*(1+PARAMETRES!AF$14)^0.7,"")</f>
        <v/>
      </c>
      <c r="AL38" s="177" t="str">
        <f>IFERROR(AK38*(1+PARAMETRES!AG$14)^0.7,"")</f>
        <v/>
      </c>
      <c r="AM38" s="177" t="str">
        <f>IFERROR(AL38*(1+PARAMETRES!AH$14)^0.7,"")</f>
        <v/>
      </c>
      <c r="AN38" s="177" t="str">
        <f>IFERROR(AM38*(1+PARAMETRES!AI$14)^0.7,"")</f>
        <v/>
      </c>
      <c r="AO38" s="177" t="str">
        <f>IFERROR(AN38*(1+PARAMETRES!AJ$14)^0.7,"")</f>
        <v/>
      </c>
      <c r="AP38" s="177" t="str">
        <f>IFERROR(AO38*(1+PARAMETRES!AK$14)^0.7,"")</f>
        <v/>
      </c>
      <c r="AQ38" s="177" t="str">
        <f>IFERROR(AP38*(1+PARAMETRES!AL$14)^0.7,"")</f>
        <v/>
      </c>
      <c r="AR38" s="177" t="str">
        <f>IFERROR(AQ38*(1+PARAMETRES!AM$14)^0.7,"")</f>
        <v/>
      </c>
      <c r="AS38" s="177" t="str">
        <f>IFERROR(AR38*(1+PARAMETRES!AN$14)^0.7,"")</f>
        <v/>
      </c>
      <c r="AT38" s="177" t="str">
        <f>IFERROR(AS38*(1+PARAMETRES!AO$14)^0.7,"")</f>
        <v/>
      </c>
      <c r="AU38" s="177" t="str">
        <f>IFERROR(AT38*(1+PARAMETRES!AP$14)^0.7,"")</f>
        <v/>
      </c>
      <c r="AV38" s="177" t="str">
        <f>IFERROR(AU38*(1+PARAMETRES!AQ$14)^0.7,"")</f>
        <v/>
      </c>
      <c r="AW38" s="177" t="str">
        <f>IFERROR(AV38*(1+PARAMETRES!AR$14)^0.7,"")</f>
        <v/>
      </c>
      <c r="AX38" s="177" t="str">
        <f>IFERROR(AW38*(1+PARAMETRES!AS$14)^0.7,"")</f>
        <v/>
      </c>
      <c r="AY38" s="177" t="str">
        <f>IFERROR(AX38*(1+PARAMETRES!AT$14)^0.7,"")</f>
        <v/>
      </c>
      <c r="AZ38" s="177" t="str">
        <f>IFERROR(AY38*(1+PARAMETRES!AU$14)^0.7,"")</f>
        <v/>
      </c>
      <c r="BA38" s="177" t="str">
        <f>IFERROR(AZ38*(1+PARAMETRES!AV$14)^0.7,"")</f>
        <v/>
      </c>
      <c r="BB38" s="177" t="str">
        <f>IFERROR(BA38*(1+PARAMETRES!AW$14)^0.7,"")</f>
        <v/>
      </c>
      <c r="BC38" s="177" t="str">
        <f>IFERROR(BB38*(1+PARAMETRES!AX$14)^0.7,"")</f>
        <v/>
      </c>
      <c r="BD38" s="177" t="str">
        <f>IFERROR(BC38*(1+PARAMETRES!AY$14)^0.7,"")</f>
        <v/>
      </c>
      <c r="BE38" s="177" t="str">
        <f>IFERROR(BD38*(1+PARAMETRES!AZ$14)^0.7,"")</f>
        <v/>
      </c>
      <c r="BF38" s="177" t="str">
        <f>IFERROR(BE38*(1+PARAMETRES!BA$14)^0.7,"")</f>
        <v/>
      </c>
      <c r="BG38" s="177" t="str">
        <f>IFERROR(BF38*(1+PARAMETRES!BB$14)^0.7,"")</f>
        <v/>
      </c>
      <c r="BH38" s="177" t="str">
        <f>IFERROR(BG38*(1+PARAMETRES!BC$14)^0.7,"")</f>
        <v/>
      </c>
      <c r="BI38" s="177" t="str">
        <f>IFERROR(BH38*(1+PARAMETRES!BD$14)^0.7,"")</f>
        <v/>
      </c>
      <c r="BJ38" s="177" t="str">
        <f>IFERROR(BI38*(1+PARAMETRES!BE$14)^0.7,"")</f>
        <v/>
      </c>
      <c r="BK38" s="177" t="str">
        <f>IFERROR(BJ38*(1+PARAMETRES!BF$14)^0.7,"")</f>
        <v/>
      </c>
      <c r="BL38" s="177" t="str">
        <f>IFERROR(BK38*(1+PARAMETRES!BG$14)^0.7,"")</f>
        <v/>
      </c>
      <c r="BM38" s="177" t="str">
        <f>IFERROR(BL38*(1+PARAMETRES!BH$14)^0.7,"")</f>
        <v/>
      </c>
      <c r="BN38" s="177" t="str">
        <f>IFERROR(BM38*(1+PARAMETRES!BI$14)^0.7,"")</f>
        <v/>
      </c>
      <c r="BO38" s="177" t="str">
        <f>IFERROR(BN38*(1+PARAMETRES!BJ$14)^0.7,"")</f>
        <v/>
      </c>
      <c r="BP38" s="177" t="str">
        <f>IFERROR(BO38*(1+PARAMETRES!BK$14)^0.7,"")</f>
        <v/>
      </c>
      <c r="BQ38" s="177" t="str">
        <f>IFERROR(BP38*(1+PARAMETRES!BL$14)^0.7,"")</f>
        <v/>
      </c>
      <c r="BR38" s="178" t="str">
        <f>IFERROR(BQ38*(1+PARAMETRES!BM$14)^0.7,"")</f>
        <v/>
      </c>
    </row>
    <row r="39" spans="1:70" x14ac:dyDescent="0.25">
      <c r="A39" s="701"/>
      <c r="C39" s="835"/>
      <c r="D39" s="620"/>
      <c r="E39" s="254" t="s">
        <v>21</v>
      </c>
      <c r="F39" s="110" t="str">
        <f>IFERROR(IF($A$8&gt;=400,0*$A$8+52.2,"/")*Transf,"/")</f>
        <v>/</v>
      </c>
      <c r="G39" s="251">
        <f>52.2*Transf2010</f>
        <v>54.646805360924297</v>
      </c>
      <c r="H39" s="812"/>
      <c r="J39" s="112" t="str">
        <f t="shared" si="2"/>
        <v>/</v>
      </c>
      <c r="K39" s="104" t="str">
        <f>IFERROR(J39*(1+PARAMETRES!F$14)^0.7,"")</f>
        <v/>
      </c>
      <c r="L39" s="104" t="str">
        <f>IFERROR(K39*(1+PARAMETRES!G$14)^0.7,"")</f>
        <v/>
      </c>
      <c r="M39" s="104" t="str">
        <f>IFERROR(L39*(1+PARAMETRES!H$14)^0.7,"")</f>
        <v/>
      </c>
      <c r="N39" s="104" t="str">
        <f>IFERROR(M39*(1+PARAMETRES!I$14)^0.7,"")</f>
        <v/>
      </c>
      <c r="O39" s="104" t="str">
        <f>IFERROR(N39*(1+PARAMETRES!J$14)^0.7,"")</f>
        <v/>
      </c>
      <c r="P39" s="104" t="str">
        <f>IFERROR(O39*(1+PARAMETRES!K$14)^0.7,"")</f>
        <v/>
      </c>
      <c r="Q39" s="104" t="str">
        <f>IFERROR(P39*(1+PARAMETRES!L$14)^0.7,"")</f>
        <v/>
      </c>
      <c r="R39" s="104" t="str">
        <f>IFERROR(Q39*(1+PARAMETRES!M$14)^0.7,"")</f>
        <v/>
      </c>
      <c r="S39" s="104" t="str">
        <f>IFERROR(R39*(1+PARAMETRES!N$14)^0.7,"")</f>
        <v/>
      </c>
      <c r="T39" s="104" t="str">
        <f>IFERROR(S39*(1+PARAMETRES!O$14)^0.7,"")</f>
        <v/>
      </c>
      <c r="U39" s="104" t="str">
        <f>IFERROR(T39*(1+PARAMETRES!P$14)^0.7,"")</f>
        <v/>
      </c>
      <c r="V39" s="104" t="str">
        <f>IFERROR(U39*(1+PARAMETRES!Q$14)^0.7,"")</f>
        <v/>
      </c>
      <c r="W39" s="104" t="str">
        <f>IFERROR(V39*(1+PARAMETRES!R$14)^0.7,"")</f>
        <v/>
      </c>
      <c r="X39" s="104" t="str">
        <f>IFERROR(W39*(1+PARAMETRES!S$14)^0.7,"")</f>
        <v/>
      </c>
      <c r="Y39" s="104" t="str">
        <f>IFERROR(X39*(1+PARAMETRES!T$14)^0.7,"")</f>
        <v/>
      </c>
      <c r="Z39" s="104" t="str">
        <f>IFERROR(Y39*(1+PARAMETRES!U$14)^0.7,"")</f>
        <v/>
      </c>
      <c r="AA39" s="104" t="str">
        <f>IFERROR(Z39*(1+PARAMETRES!V$14)^0.7,"")</f>
        <v/>
      </c>
      <c r="AB39" s="104" t="str">
        <f>IFERROR(AA39*(1+PARAMETRES!W$14)^0.7,"")</f>
        <v/>
      </c>
      <c r="AC39" s="104" t="str">
        <f>IFERROR(AB39*(1+PARAMETRES!X$14)^0.7,"")</f>
        <v/>
      </c>
      <c r="AD39" s="104" t="str">
        <f>IFERROR(AC39*(1+PARAMETRES!Y$14)^0.7,"")</f>
        <v/>
      </c>
      <c r="AE39" s="104" t="str">
        <f>IFERROR(AD39*(1+PARAMETRES!Z$14)^0.7,"")</f>
        <v/>
      </c>
      <c r="AF39" s="104" t="str">
        <f>IFERROR(AE39*(1+PARAMETRES!AA$14)^0.7,"")</f>
        <v/>
      </c>
      <c r="AG39" s="104" t="str">
        <f>IFERROR(AF39*(1+PARAMETRES!AB$14)^0.7,"")</f>
        <v/>
      </c>
      <c r="AH39" s="104" t="str">
        <f>IFERROR(AG39*(1+PARAMETRES!AC$14)^0.7,"")</f>
        <v/>
      </c>
      <c r="AI39" s="104" t="str">
        <f>IFERROR(AH39*(1+PARAMETRES!AD$14)^0.7,"")</f>
        <v/>
      </c>
      <c r="AJ39" s="104" t="str">
        <f>IFERROR(AI39*(1+PARAMETRES!AE$14)^0.7,"")</f>
        <v/>
      </c>
      <c r="AK39" s="104" t="str">
        <f>IFERROR(AJ39*(1+PARAMETRES!AF$14)^0.7,"")</f>
        <v/>
      </c>
      <c r="AL39" s="104" t="str">
        <f>IFERROR(AK39*(1+PARAMETRES!AG$14)^0.7,"")</f>
        <v/>
      </c>
      <c r="AM39" s="104" t="str">
        <f>IFERROR(AL39*(1+PARAMETRES!AH$14)^0.7,"")</f>
        <v/>
      </c>
      <c r="AN39" s="104" t="str">
        <f>IFERROR(AM39*(1+PARAMETRES!AI$14)^0.7,"")</f>
        <v/>
      </c>
      <c r="AO39" s="104" t="str">
        <f>IFERROR(AN39*(1+PARAMETRES!AJ$14)^0.7,"")</f>
        <v/>
      </c>
      <c r="AP39" s="104" t="str">
        <f>IFERROR(AO39*(1+PARAMETRES!AK$14)^0.7,"")</f>
        <v/>
      </c>
      <c r="AQ39" s="104" t="str">
        <f>IFERROR(AP39*(1+PARAMETRES!AL$14)^0.7,"")</f>
        <v/>
      </c>
      <c r="AR39" s="104" t="str">
        <f>IFERROR(AQ39*(1+PARAMETRES!AM$14)^0.7,"")</f>
        <v/>
      </c>
      <c r="AS39" s="104" t="str">
        <f>IFERROR(AR39*(1+PARAMETRES!AN$14)^0.7,"")</f>
        <v/>
      </c>
      <c r="AT39" s="104" t="str">
        <f>IFERROR(AS39*(1+PARAMETRES!AO$14)^0.7,"")</f>
        <v/>
      </c>
      <c r="AU39" s="104" t="str">
        <f>IFERROR(AT39*(1+PARAMETRES!AP$14)^0.7,"")</f>
        <v/>
      </c>
      <c r="AV39" s="104" t="str">
        <f>IFERROR(AU39*(1+PARAMETRES!AQ$14)^0.7,"")</f>
        <v/>
      </c>
      <c r="AW39" s="104" t="str">
        <f>IFERROR(AV39*(1+PARAMETRES!AR$14)^0.7,"")</f>
        <v/>
      </c>
      <c r="AX39" s="104" t="str">
        <f>IFERROR(AW39*(1+PARAMETRES!AS$14)^0.7,"")</f>
        <v/>
      </c>
      <c r="AY39" s="104" t="str">
        <f>IFERROR(AX39*(1+PARAMETRES!AT$14)^0.7,"")</f>
        <v/>
      </c>
      <c r="AZ39" s="104" t="str">
        <f>IFERROR(AY39*(1+PARAMETRES!AU$14)^0.7,"")</f>
        <v/>
      </c>
      <c r="BA39" s="104" t="str">
        <f>IFERROR(AZ39*(1+PARAMETRES!AV$14)^0.7,"")</f>
        <v/>
      </c>
      <c r="BB39" s="104" t="str">
        <f>IFERROR(BA39*(1+PARAMETRES!AW$14)^0.7,"")</f>
        <v/>
      </c>
      <c r="BC39" s="104" t="str">
        <f>IFERROR(BB39*(1+PARAMETRES!AX$14)^0.7,"")</f>
        <v/>
      </c>
      <c r="BD39" s="104" t="str">
        <f>IFERROR(BC39*(1+PARAMETRES!AY$14)^0.7,"")</f>
        <v/>
      </c>
      <c r="BE39" s="104" t="str">
        <f>IFERROR(BD39*(1+PARAMETRES!AZ$14)^0.7,"")</f>
        <v/>
      </c>
      <c r="BF39" s="104" t="str">
        <f>IFERROR(BE39*(1+PARAMETRES!BA$14)^0.7,"")</f>
        <v/>
      </c>
      <c r="BG39" s="104" t="str">
        <f>IFERROR(BF39*(1+PARAMETRES!BB$14)^0.7,"")</f>
        <v/>
      </c>
      <c r="BH39" s="104" t="str">
        <f>IFERROR(BG39*(1+PARAMETRES!BC$14)^0.7,"")</f>
        <v/>
      </c>
      <c r="BI39" s="104" t="str">
        <f>IFERROR(BH39*(1+PARAMETRES!BD$14)^0.7,"")</f>
        <v/>
      </c>
      <c r="BJ39" s="104" t="str">
        <f>IFERROR(BI39*(1+PARAMETRES!BE$14)^0.7,"")</f>
        <v/>
      </c>
      <c r="BK39" s="104" t="str">
        <f>IFERROR(BJ39*(1+PARAMETRES!BF$14)^0.7,"")</f>
        <v/>
      </c>
      <c r="BL39" s="104" t="str">
        <f>IFERROR(BK39*(1+PARAMETRES!BG$14)^0.7,"")</f>
        <v/>
      </c>
      <c r="BM39" s="104" t="str">
        <f>IFERROR(BL39*(1+PARAMETRES!BH$14)^0.7,"")</f>
        <v/>
      </c>
      <c r="BN39" s="104" t="str">
        <f>IFERROR(BM39*(1+PARAMETRES!BI$14)^0.7,"")</f>
        <v/>
      </c>
      <c r="BO39" s="104" t="str">
        <f>IFERROR(BN39*(1+PARAMETRES!BJ$14)^0.7,"")</f>
        <v/>
      </c>
      <c r="BP39" s="104" t="str">
        <f>IFERROR(BO39*(1+PARAMETRES!BK$14)^0.7,"")</f>
        <v/>
      </c>
      <c r="BQ39" s="104" t="str">
        <f>IFERROR(BP39*(1+PARAMETRES!BL$14)^0.7,"")</f>
        <v/>
      </c>
      <c r="BR39" s="113" t="str">
        <f>IFERROR(BQ39*(1+PARAMETRES!BM$14)^0.7,"")</f>
        <v/>
      </c>
    </row>
    <row r="40" spans="1:70" ht="16.5" thickBot="1" x14ac:dyDescent="0.3">
      <c r="A40" s="702"/>
      <c r="C40" s="835"/>
      <c r="D40" s="620"/>
      <c r="E40" s="254" t="s">
        <v>22</v>
      </c>
      <c r="F40" s="110" t="str">
        <f>IFERROR(IF($A$8&gt;=400,0*$A$8+53.4,"/")*Transf,"/")</f>
        <v>/</v>
      </c>
      <c r="G40" s="251">
        <f>53.4*Transf2010</f>
        <v>55.903053760026005</v>
      </c>
      <c r="H40" s="813"/>
      <c r="J40" s="176" t="str">
        <f t="shared" si="2"/>
        <v>/</v>
      </c>
      <c r="K40" s="177" t="str">
        <f>IFERROR(J40*(1+PARAMETRES!F$14)^0.7,"")</f>
        <v/>
      </c>
      <c r="L40" s="177" t="str">
        <f>IFERROR(K40*(1+PARAMETRES!G$14)^0.7,"")</f>
        <v/>
      </c>
      <c r="M40" s="177" t="str">
        <f>IFERROR(L40*(1+PARAMETRES!H$14)^0.7,"")</f>
        <v/>
      </c>
      <c r="N40" s="177" t="str">
        <f>IFERROR(M40*(1+PARAMETRES!I$14)^0.7,"")</f>
        <v/>
      </c>
      <c r="O40" s="177" t="str">
        <f>IFERROR(N40*(1+PARAMETRES!J$14)^0.7,"")</f>
        <v/>
      </c>
      <c r="P40" s="177" t="str">
        <f>IFERROR(O40*(1+PARAMETRES!K$14)^0.7,"")</f>
        <v/>
      </c>
      <c r="Q40" s="177" t="str">
        <f>IFERROR(P40*(1+PARAMETRES!L$14)^0.7,"")</f>
        <v/>
      </c>
      <c r="R40" s="177" t="str">
        <f>IFERROR(Q40*(1+PARAMETRES!M$14)^0.7,"")</f>
        <v/>
      </c>
      <c r="S40" s="177" t="str">
        <f>IFERROR(R40*(1+PARAMETRES!N$14)^0.7,"")</f>
        <v/>
      </c>
      <c r="T40" s="177" t="str">
        <f>IFERROR(S40*(1+PARAMETRES!O$14)^0.7,"")</f>
        <v/>
      </c>
      <c r="U40" s="177" t="str">
        <f>IFERROR(T40*(1+PARAMETRES!P$14)^0.7,"")</f>
        <v/>
      </c>
      <c r="V40" s="177" t="str">
        <f>IFERROR(U40*(1+PARAMETRES!Q$14)^0.7,"")</f>
        <v/>
      </c>
      <c r="W40" s="177" t="str">
        <f>IFERROR(V40*(1+PARAMETRES!R$14)^0.7,"")</f>
        <v/>
      </c>
      <c r="X40" s="177" t="str">
        <f>IFERROR(W40*(1+PARAMETRES!S$14)^0.7,"")</f>
        <v/>
      </c>
      <c r="Y40" s="177" t="str">
        <f>IFERROR(X40*(1+PARAMETRES!T$14)^0.7,"")</f>
        <v/>
      </c>
      <c r="Z40" s="177" t="str">
        <f>IFERROR(Y40*(1+PARAMETRES!U$14)^0.7,"")</f>
        <v/>
      </c>
      <c r="AA40" s="177" t="str">
        <f>IFERROR(Z40*(1+PARAMETRES!V$14)^0.7,"")</f>
        <v/>
      </c>
      <c r="AB40" s="177" t="str">
        <f>IFERROR(AA40*(1+PARAMETRES!W$14)^0.7,"")</f>
        <v/>
      </c>
      <c r="AC40" s="177" t="str">
        <f>IFERROR(AB40*(1+PARAMETRES!X$14)^0.7,"")</f>
        <v/>
      </c>
      <c r="AD40" s="177" t="str">
        <f>IFERROR(AC40*(1+PARAMETRES!Y$14)^0.7,"")</f>
        <v/>
      </c>
      <c r="AE40" s="177" t="str">
        <f>IFERROR(AD40*(1+PARAMETRES!Z$14)^0.7,"")</f>
        <v/>
      </c>
      <c r="AF40" s="177" t="str">
        <f>IFERROR(AE40*(1+PARAMETRES!AA$14)^0.7,"")</f>
        <v/>
      </c>
      <c r="AG40" s="177" t="str">
        <f>IFERROR(AF40*(1+PARAMETRES!AB$14)^0.7,"")</f>
        <v/>
      </c>
      <c r="AH40" s="177" t="str">
        <f>IFERROR(AG40*(1+PARAMETRES!AC$14)^0.7,"")</f>
        <v/>
      </c>
      <c r="AI40" s="177" t="str">
        <f>IFERROR(AH40*(1+PARAMETRES!AD$14)^0.7,"")</f>
        <v/>
      </c>
      <c r="AJ40" s="177" t="str">
        <f>IFERROR(AI40*(1+PARAMETRES!AE$14)^0.7,"")</f>
        <v/>
      </c>
      <c r="AK40" s="177" t="str">
        <f>IFERROR(AJ40*(1+PARAMETRES!AF$14)^0.7,"")</f>
        <v/>
      </c>
      <c r="AL40" s="177" t="str">
        <f>IFERROR(AK40*(1+PARAMETRES!AG$14)^0.7,"")</f>
        <v/>
      </c>
      <c r="AM40" s="177" t="str">
        <f>IFERROR(AL40*(1+PARAMETRES!AH$14)^0.7,"")</f>
        <v/>
      </c>
      <c r="AN40" s="177" t="str">
        <f>IFERROR(AM40*(1+PARAMETRES!AI$14)^0.7,"")</f>
        <v/>
      </c>
      <c r="AO40" s="177" t="str">
        <f>IFERROR(AN40*(1+PARAMETRES!AJ$14)^0.7,"")</f>
        <v/>
      </c>
      <c r="AP40" s="177" t="str">
        <f>IFERROR(AO40*(1+PARAMETRES!AK$14)^0.7,"")</f>
        <v/>
      </c>
      <c r="AQ40" s="177" t="str">
        <f>IFERROR(AP40*(1+PARAMETRES!AL$14)^0.7,"")</f>
        <v/>
      </c>
      <c r="AR40" s="177" t="str">
        <f>IFERROR(AQ40*(1+PARAMETRES!AM$14)^0.7,"")</f>
        <v/>
      </c>
      <c r="AS40" s="177" t="str">
        <f>IFERROR(AR40*(1+PARAMETRES!AN$14)^0.7,"")</f>
        <v/>
      </c>
      <c r="AT40" s="177" t="str">
        <f>IFERROR(AS40*(1+PARAMETRES!AO$14)^0.7,"")</f>
        <v/>
      </c>
      <c r="AU40" s="177" t="str">
        <f>IFERROR(AT40*(1+PARAMETRES!AP$14)^0.7,"")</f>
        <v/>
      </c>
      <c r="AV40" s="177" t="str">
        <f>IFERROR(AU40*(1+PARAMETRES!AQ$14)^0.7,"")</f>
        <v/>
      </c>
      <c r="AW40" s="177" t="str">
        <f>IFERROR(AV40*(1+PARAMETRES!AR$14)^0.7,"")</f>
        <v/>
      </c>
      <c r="AX40" s="177" t="str">
        <f>IFERROR(AW40*(1+PARAMETRES!AS$14)^0.7,"")</f>
        <v/>
      </c>
      <c r="AY40" s="177" t="str">
        <f>IFERROR(AX40*(1+PARAMETRES!AT$14)^0.7,"")</f>
        <v/>
      </c>
      <c r="AZ40" s="177" t="str">
        <f>IFERROR(AY40*(1+PARAMETRES!AU$14)^0.7,"")</f>
        <v/>
      </c>
      <c r="BA40" s="177" t="str">
        <f>IFERROR(AZ40*(1+PARAMETRES!AV$14)^0.7,"")</f>
        <v/>
      </c>
      <c r="BB40" s="177" t="str">
        <f>IFERROR(BA40*(1+PARAMETRES!AW$14)^0.7,"")</f>
        <v/>
      </c>
      <c r="BC40" s="177" t="str">
        <f>IFERROR(BB40*(1+PARAMETRES!AX$14)^0.7,"")</f>
        <v/>
      </c>
      <c r="BD40" s="177" t="str">
        <f>IFERROR(BC40*(1+PARAMETRES!AY$14)^0.7,"")</f>
        <v/>
      </c>
      <c r="BE40" s="177" t="str">
        <f>IFERROR(BD40*(1+PARAMETRES!AZ$14)^0.7,"")</f>
        <v/>
      </c>
      <c r="BF40" s="177" t="str">
        <f>IFERROR(BE40*(1+PARAMETRES!BA$14)^0.7,"")</f>
        <v/>
      </c>
      <c r="BG40" s="177" t="str">
        <f>IFERROR(BF40*(1+PARAMETRES!BB$14)^0.7,"")</f>
        <v/>
      </c>
      <c r="BH40" s="177" t="str">
        <f>IFERROR(BG40*(1+PARAMETRES!BC$14)^0.7,"")</f>
        <v/>
      </c>
      <c r="BI40" s="177" t="str">
        <f>IFERROR(BH40*(1+PARAMETRES!BD$14)^0.7,"")</f>
        <v/>
      </c>
      <c r="BJ40" s="177" t="str">
        <f>IFERROR(BI40*(1+PARAMETRES!BE$14)^0.7,"")</f>
        <v/>
      </c>
      <c r="BK40" s="177" t="str">
        <f>IFERROR(BJ40*(1+PARAMETRES!BF$14)^0.7,"")</f>
        <v/>
      </c>
      <c r="BL40" s="177" t="str">
        <f>IFERROR(BK40*(1+PARAMETRES!BG$14)^0.7,"")</f>
        <v/>
      </c>
      <c r="BM40" s="177" t="str">
        <f>IFERROR(BL40*(1+PARAMETRES!BH$14)^0.7,"")</f>
        <v/>
      </c>
      <c r="BN40" s="177" t="str">
        <f>IFERROR(BM40*(1+PARAMETRES!BI$14)^0.7,"")</f>
        <v/>
      </c>
      <c r="BO40" s="177" t="str">
        <f>IFERROR(BN40*(1+PARAMETRES!BJ$14)^0.7,"")</f>
        <v/>
      </c>
      <c r="BP40" s="177" t="str">
        <f>IFERROR(BO40*(1+PARAMETRES!BK$14)^0.7,"")</f>
        <v/>
      </c>
      <c r="BQ40" s="177" t="str">
        <f>IFERROR(BP40*(1+PARAMETRES!BL$14)^0.7,"")</f>
        <v/>
      </c>
      <c r="BR40" s="178" t="str">
        <f>IFERROR(BQ40*(1+PARAMETRES!BM$14)^0.7,"")</f>
        <v/>
      </c>
    </row>
    <row r="41" spans="1:70" x14ac:dyDescent="0.25">
      <c r="C41" s="835"/>
      <c r="D41" s="620" t="s">
        <v>10</v>
      </c>
      <c r="E41" s="159" t="s">
        <v>19</v>
      </c>
      <c r="F41" s="110" t="str">
        <f>IFERROR(IF($A$8="","",IF($A$8&lt;20,7.9,IF($A$8&lt;80,0.155*$A$8+4.8,IF($A$8=80,17.2,IF($A$8&lt;400,0.021*$A$8+15.5,0.006*$A$8+21.6)))))*Transf,"")</f>
        <v/>
      </c>
      <c r="G41" s="252">
        <f>19.1*Transf2010</f>
        <v>19.995287019035519</v>
      </c>
      <c r="H41" s="247"/>
      <c r="J41" s="112" t="str">
        <f t="shared" si="2"/>
        <v/>
      </c>
      <c r="K41" s="104" t="str">
        <f>IFERROR(J41*(1+PARAMETRES!F$14)^0.7,"")</f>
        <v/>
      </c>
      <c r="L41" s="104" t="str">
        <f>IFERROR(K41*(1+PARAMETRES!G$14)^0.7,"")</f>
        <v/>
      </c>
      <c r="M41" s="104" t="str">
        <f>IFERROR(L41*(1+PARAMETRES!H$14)^0.7,"")</f>
        <v/>
      </c>
      <c r="N41" s="104" t="str">
        <f>IFERROR(M41*(1+PARAMETRES!I$14)^0.7,"")</f>
        <v/>
      </c>
      <c r="O41" s="104" t="str">
        <f>IFERROR(N41*(1+PARAMETRES!J$14)^0.7,"")</f>
        <v/>
      </c>
      <c r="P41" s="104" t="str">
        <f>IFERROR(O41*(1+PARAMETRES!K$14)^0.7,"")</f>
        <v/>
      </c>
      <c r="Q41" s="104" t="str">
        <f>IFERROR(P41*(1+PARAMETRES!L$14)^0.7,"")</f>
        <v/>
      </c>
      <c r="R41" s="104" t="str">
        <f>IFERROR(Q41*(1+PARAMETRES!M$14)^0.7,"")</f>
        <v/>
      </c>
      <c r="S41" s="104" t="str">
        <f>IFERROR(R41*(1+PARAMETRES!N$14)^0.7,"")</f>
        <v/>
      </c>
      <c r="T41" s="104" t="str">
        <f>IFERROR(S41*(1+PARAMETRES!O$14)^0.7,"")</f>
        <v/>
      </c>
      <c r="U41" s="104" t="str">
        <f>IFERROR(T41*(1+PARAMETRES!P$14)^0.7,"")</f>
        <v/>
      </c>
      <c r="V41" s="104" t="str">
        <f>IFERROR(U41*(1+PARAMETRES!Q$14)^0.7,"")</f>
        <v/>
      </c>
      <c r="W41" s="104" t="str">
        <f>IFERROR(V41*(1+PARAMETRES!R$14)^0.7,"")</f>
        <v/>
      </c>
      <c r="X41" s="104" t="str">
        <f>IFERROR(W41*(1+PARAMETRES!S$14)^0.7,"")</f>
        <v/>
      </c>
      <c r="Y41" s="104" t="str">
        <f>IFERROR(X41*(1+PARAMETRES!T$14)^0.7,"")</f>
        <v/>
      </c>
      <c r="Z41" s="104" t="str">
        <f>IFERROR(Y41*(1+PARAMETRES!U$14)^0.7,"")</f>
        <v/>
      </c>
      <c r="AA41" s="104" t="str">
        <f>IFERROR(Z41*(1+PARAMETRES!V$14)^0.7,"")</f>
        <v/>
      </c>
      <c r="AB41" s="104" t="str">
        <f>IFERROR(AA41*(1+PARAMETRES!W$14)^0.7,"")</f>
        <v/>
      </c>
      <c r="AC41" s="104" t="str">
        <f>IFERROR(AB41*(1+PARAMETRES!X$14)^0.7,"")</f>
        <v/>
      </c>
      <c r="AD41" s="104" t="str">
        <f>IFERROR(AC41*(1+PARAMETRES!Y$14)^0.7,"")</f>
        <v/>
      </c>
      <c r="AE41" s="104" t="str">
        <f>IFERROR(AD41*(1+PARAMETRES!Z$14)^0.7,"")</f>
        <v/>
      </c>
      <c r="AF41" s="104" t="str">
        <f>IFERROR(AE41*(1+PARAMETRES!AA$14)^0.7,"")</f>
        <v/>
      </c>
      <c r="AG41" s="104" t="str">
        <f>IFERROR(AF41*(1+PARAMETRES!AB$14)^0.7,"")</f>
        <v/>
      </c>
      <c r="AH41" s="104" t="str">
        <f>IFERROR(AG41*(1+PARAMETRES!AC$14)^0.7,"")</f>
        <v/>
      </c>
      <c r="AI41" s="104" t="str">
        <f>IFERROR(AH41*(1+PARAMETRES!AD$14)^0.7,"")</f>
        <v/>
      </c>
      <c r="AJ41" s="104" t="str">
        <f>IFERROR(AI41*(1+PARAMETRES!AE$14)^0.7,"")</f>
        <v/>
      </c>
      <c r="AK41" s="104" t="str">
        <f>IFERROR(AJ41*(1+PARAMETRES!AF$14)^0.7,"")</f>
        <v/>
      </c>
      <c r="AL41" s="104" t="str">
        <f>IFERROR(AK41*(1+PARAMETRES!AG$14)^0.7,"")</f>
        <v/>
      </c>
      <c r="AM41" s="104" t="str">
        <f>IFERROR(AL41*(1+PARAMETRES!AH$14)^0.7,"")</f>
        <v/>
      </c>
      <c r="AN41" s="104" t="str">
        <f>IFERROR(AM41*(1+PARAMETRES!AI$14)^0.7,"")</f>
        <v/>
      </c>
      <c r="AO41" s="104" t="str">
        <f>IFERROR(AN41*(1+PARAMETRES!AJ$14)^0.7,"")</f>
        <v/>
      </c>
      <c r="AP41" s="104" t="str">
        <f>IFERROR(AO41*(1+PARAMETRES!AK$14)^0.7,"")</f>
        <v/>
      </c>
      <c r="AQ41" s="104" t="str">
        <f>IFERROR(AP41*(1+PARAMETRES!AL$14)^0.7,"")</f>
        <v/>
      </c>
      <c r="AR41" s="104" t="str">
        <f>IFERROR(AQ41*(1+PARAMETRES!AM$14)^0.7,"")</f>
        <v/>
      </c>
      <c r="AS41" s="104" t="str">
        <f>IFERROR(AR41*(1+PARAMETRES!AN$14)^0.7,"")</f>
        <v/>
      </c>
      <c r="AT41" s="104" t="str">
        <f>IFERROR(AS41*(1+PARAMETRES!AO$14)^0.7,"")</f>
        <v/>
      </c>
      <c r="AU41" s="104" t="str">
        <f>IFERROR(AT41*(1+PARAMETRES!AP$14)^0.7,"")</f>
        <v/>
      </c>
      <c r="AV41" s="104" t="str">
        <f>IFERROR(AU41*(1+PARAMETRES!AQ$14)^0.7,"")</f>
        <v/>
      </c>
      <c r="AW41" s="104" t="str">
        <f>IFERROR(AV41*(1+PARAMETRES!AR$14)^0.7,"")</f>
        <v/>
      </c>
      <c r="AX41" s="104" t="str">
        <f>IFERROR(AW41*(1+PARAMETRES!AS$14)^0.7,"")</f>
        <v/>
      </c>
      <c r="AY41" s="104" t="str">
        <f>IFERROR(AX41*(1+PARAMETRES!AT$14)^0.7,"")</f>
        <v/>
      </c>
      <c r="AZ41" s="104" t="str">
        <f>IFERROR(AY41*(1+PARAMETRES!AU$14)^0.7,"")</f>
        <v/>
      </c>
      <c r="BA41" s="104" t="str">
        <f>IFERROR(AZ41*(1+PARAMETRES!AV$14)^0.7,"")</f>
        <v/>
      </c>
      <c r="BB41" s="104" t="str">
        <f>IFERROR(BA41*(1+PARAMETRES!AW$14)^0.7,"")</f>
        <v/>
      </c>
      <c r="BC41" s="104" t="str">
        <f>IFERROR(BB41*(1+PARAMETRES!AX$14)^0.7,"")</f>
        <v/>
      </c>
      <c r="BD41" s="104" t="str">
        <f>IFERROR(BC41*(1+PARAMETRES!AY$14)^0.7,"")</f>
        <v/>
      </c>
      <c r="BE41" s="104" t="str">
        <f>IFERROR(BD41*(1+PARAMETRES!AZ$14)^0.7,"")</f>
        <v/>
      </c>
      <c r="BF41" s="104" t="str">
        <f>IFERROR(BE41*(1+PARAMETRES!BA$14)^0.7,"")</f>
        <v/>
      </c>
      <c r="BG41" s="104" t="str">
        <f>IFERROR(BF41*(1+PARAMETRES!BB$14)^0.7,"")</f>
        <v/>
      </c>
      <c r="BH41" s="104" t="str">
        <f>IFERROR(BG41*(1+PARAMETRES!BC$14)^0.7,"")</f>
        <v/>
      </c>
      <c r="BI41" s="104" t="str">
        <f>IFERROR(BH41*(1+PARAMETRES!BD$14)^0.7,"")</f>
        <v/>
      </c>
      <c r="BJ41" s="104" t="str">
        <f>IFERROR(BI41*(1+PARAMETRES!BE$14)^0.7,"")</f>
        <v/>
      </c>
      <c r="BK41" s="104" t="str">
        <f>IFERROR(BJ41*(1+PARAMETRES!BF$14)^0.7,"")</f>
        <v/>
      </c>
      <c r="BL41" s="104" t="str">
        <f>IFERROR(BK41*(1+PARAMETRES!BG$14)^0.7,"")</f>
        <v/>
      </c>
      <c r="BM41" s="104" t="str">
        <f>IFERROR(BL41*(1+PARAMETRES!BH$14)^0.7,"")</f>
        <v/>
      </c>
      <c r="BN41" s="104" t="str">
        <f>IFERROR(BM41*(1+PARAMETRES!BI$14)^0.7,"")</f>
        <v/>
      </c>
      <c r="BO41" s="104" t="str">
        <f>IFERROR(BN41*(1+PARAMETRES!BJ$14)^0.7,"")</f>
        <v/>
      </c>
      <c r="BP41" s="104" t="str">
        <f>IFERROR(BO41*(1+PARAMETRES!BK$14)^0.7,"")</f>
        <v/>
      </c>
      <c r="BQ41" s="104" t="str">
        <f>IFERROR(BP41*(1+PARAMETRES!BL$14)^0.7,"")</f>
        <v/>
      </c>
      <c r="BR41" s="113" t="str">
        <f>IFERROR(BQ41*(1+PARAMETRES!BM$14)^0.7,"")</f>
        <v/>
      </c>
    </row>
    <row r="42" spans="1:70" x14ac:dyDescent="0.25">
      <c r="C42" s="835"/>
      <c r="D42" s="620"/>
      <c r="E42" s="159" t="s">
        <v>20</v>
      </c>
      <c r="F42" s="110" t="str">
        <f>IFERROR(IF($A$8="","",IF($A$8&lt;20,17.5,IF($A$8&lt;80,0.218*$A$8+13.2,IF($A$8=80,30.6,IF($A$8&lt;400,0.029*$A$8+28.3,0.02*$A$8+32)))))*Transf,"")</f>
        <v/>
      </c>
      <c r="G42" s="250">
        <f>36.2*Transf2010</f>
        <v>37.896826706234862</v>
      </c>
      <c r="H42" s="248"/>
      <c r="J42" s="176" t="str">
        <f t="shared" si="2"/>
        <v/>
      </c>
      <c r="K42" s="177" t="str">
        <f>IFERROR(J42*(1+PARAMETRES!F$14)^0.7,"")</f>
        <v/>
      </c>
      <c r="L42" s="177" t="str">
        <f>IFERROR(K42*(1+PARAMETRES!G$14)^0.7,"")</f>
        <v/>
      </c>
      <c r="M42" s="177" t="str">
        <f>IFERROR(L42*(1+PARAMETRES!H$14)^0.7,"")</f>
        <v/>
      </c>
      <c r="N42" s="177" t="str">
        <f>IFERROR(M42*(1+PARAMETRES!I$14)^0.7,"")</f>
        <v/>
      </c>
      <c r="O42" s="177" t="str">
        <f>IFERROR(N42*(1+PARAMETRES!J$14)^0.7,"")</f>
        <v/>
      </c>
      <c r="P42" s="177" t="str">
        <f>IFERROR(O42*(1+PARAMETRES!K$14)^0.7,"")</f>
        <v/>
      </c>
      <c r="Q42" s="177" t="str">
        <f>IFERROR(P42*(1+PARAMETRES!L$14)^0.7,"")</f>
        <v/>
      </c>
      <c r="R42" s="177" t="str">
        <f>IFERROR(Q42*(1+PARAMETRES!M$14)^0.7,"")</f>
        <v/>
      </c>
      <c r="S42" s="177" t="str">
        <f>IFERROR(R42*(1+PARAMETRES!N$14)^0.7,"")</f>
        <v/>
      </c>
      <c r="T42" s="177" t="str">
        <f>IFERROR(S42*(1+PARAMETRES!O$14)^0.7,"")</f>
        <v/>
      </c>
      <c r="U42" s="177" t="str">
        <f>IFERROR(T42*(1+PARAMETRES!P$14)^0.7,"")</f>
        <v/>
      </c>
      <c r="V42" s="177" t="str">
        <f>IFERROR(U42*(1+PARAMETRES!Q$14)^0.7,"")</f>
        <v/>
      </c>
      <c r="W42" s="177" t="str">
        <f>IFERROR(V42*(1+PARAMETRES!R$14)^0.7,"")</f>
        <v/>
      </c>
      <c r="X42" s="177" t="str">
        <f>IFERROR(W42*(1+PARAMETRES!S$14)^0.7,"")</f>
        <v/>
      </c>
      <c r="Y42" s="177" t="str">
        <f>IFERROR(X42*(1+PARAMETRES!T$14)^0.7,"")</f>
        <v/>
      </c>
      <c r="Z42" s="177" t="str">
        <f>IFERROR(Y42*(1+PARAMETRES!U$14)^0.7,"")</f>
        <v/>
      </c>
      <c r="AA42" s="177" t="str">
        <f>IFERROR(Z42*(1+PARAMETRES!V$14)^0.7,"")</f>
        <v/>
      </c>
      <c r="AB42" s="177" t="str">
        <f>IFERROR(AA42*(1+PARAMETRES!W$14)^0.7,"")</f>
        <v/>
      </c>
      <c r="AC42" s="177" t="str">
        <f>IFERROR(AB42*(1+PARAMETRES!X$14)^0.7,"")</f>
        <v/>
      </c>
      <c r="AD42" s="177" t="str">
        <f>IFERROR(AC42*(1+PARAMETRES!Y$14)^0.7,"")</f>
        <v/>
      </c>
      <c r="AE42" s="177" t="str">
        <f>IFERROR(AD42*(1+PARAMETRES!Z$14)^0.7,"")</f>
        <v/>
      </c>
      <c r="AF42" s="177" t="str">
        <f>IFERROR(AE42*(1+PARAMETRES!AA$14)^0.7,"")</f>
        <v/>
      </c>
      <c r="AG42" s="177" t="str">
        <f>IFERROR(AF42*(1+PARAMETRES!AB$14)^0.7,"")</f>
        <v/>
      </c>
      <c r="AH42" s="177" t="str">
        <f>IFERROR(AG42*(1+PARAMETRES!AC$14)^0.7,"")</f>
        <v/>
      </c>
      <c r="AI42" s="177" t="str">
        <f>IFERROR(AH42*(1+PARAMETRES!AD$14)^0.7,"")</f>
        <v/>
      </c>
      <c r="AJ42" s="177" t="str">
        <f>IFERROR(AI42*(1+PARAMETRES!AE$14)^0.7,"")</f>
        <v/>
      </c>
      <c r="AK42" s="177" t="str">
        <f>IFERROR(AJ42*(1+PARAMETRES!AF$14)^0.7,"")</f>
        <v/>
      </c>
      <c r="AL42" s="177" t="str">
        <f>IFERROR(AK42*(1+PARAMETRES!AG$14)^0.7,"")</f>
        <v/>
      </c>
      <c r="AM42" s="177" t="str">
        <f>IFERROR(AL42*(1+PARAMETRES!AH$14)^0.7,"")</f>
        <v/>
      </c>
      <c r="AN42" s="177" t="str">
        <f>IFERROR(AM42*(1+PARAMETRES!AI$14)^0.7,"")</f>
        <v/>
      </c>
      <c r="AO42" s="177" t="str">
        <f>IFERROR(AN42*(1+PARAMETRES!AJ$14)^0.7,"")</f>
        <v/>
      </c>
      <c r="AP42" s="177" t="str">
        <f>IFERROR(AO42*(1+PARAMETRES!AK$14)^0.7,"")</f>
        <v/>
      </c>
      <c r="AQ42" s="177" t="str">
        <f>IFERROR(AP42*(1+PARAMETRES!AL$14)^0.7,"")</f>
        <v/>
      </c>
      <c r="AR42" s="177" t="str">
        <f>IFERROR(AQ42*(1+PARAMETRES!AM$14)^0.7,"")</f>
        <v/>
      </c>
      <c r="AS42" s="177" t="str">
        <f>IFERROR(AR42*(1+PARAMETRES!AN$14)^0.7,"")</f>
        <v/>
      </c>
      <c r="AT42" s="177" t="str">
        <f>IFERROR(AS42*(1+PARAMETRES!AO$14)^0.7,"")</f>
        <v/>
      </c>
      <c r="AU42" s="177" t="str">
        <f>IFERROR(AT42*(1+PARAMETRES!AP$14)^0.7,"")</f>
        <v/>
      </c>
      <c r="AV42" s="177" t="str">
        <f>IFERROR(AU42*(1+PARAMETRES!AQ$14)^0.7,"")</f>
        <v/>
      </c>
      <c r="AW42" s="177" t="str">
        <f>IFERROR(AV42*(1+PARAMETRES!AR$14)^0.7,"")</f>
        <v/>
      </c>
      <c r="AX42" s="177" t="str">
        <f>IFERROR(AW42*(1+PARAMETRES!AS$14)^0.7,"")</f>
        <v/>
      </c>
      <c r="AY42" s="177" t="str">
        <f>IFERROR(AX42*(1+PARAMETRES!AT$14)^0.7,"")</f>
        <v/>
      </c>
      <c r="AZ42" s="177" t="str">
        <f>IFERROR(AY42*(1+PARAMETRES!AU$14)^0.7,"")</f>
        <v/>
      </c>
      <c r="BA42" s="177" t="str">
        <f>IFERROR(AZ42*(1+PARAMETRES!AV$14)^0.7,"")</f>
        <v/>
      </c>
      <c r="BB42" s="177" t="str">
        <f>IFERROR(BA42*(1+PARAMETRES!AW$14)^0.7,"")</f>
        <v/>
      </c>
      <c r="BC42" s="177" t="str">
        <f>IFERROR(BB42*(1+PARAMETRES!AX$14)^0.7,"")</f>
        <v/>
      </c>
      <c r="BD42" s="177" t="str">
        <f>IFERROR(BC42*(1+PARAMETRES!AY$14)^0.7,"")</f>
        <v/>
      </c>
      <c r="BE42" s="177" t="str">
        <f>IFERROR(BD42*(1+PARAMETRES!AZ$14)^0.7,"")</f>
        <v/>
      </c>
      <c r="BF42" s="177" t="str">
        <f>IFERROR(BE42*(1+PARAMETRES!BA$14)^0.7,"")</f>
        <v/>
      </c>
      <c r="BG42" s="177" t="str">
        <f>IFERROR(BF42*(1+PARAMETRES!BB$14)^0.7,"")</f>
        <v/>
      </c>
      <c r="BH42" s="177" t="str">
        <f>IFERROR(BG42*(1+PARAMETRES!BC$14)^0.7,"")</f>
        <v/>
      </c>
      <c r="BI42" s="177" t="str">
        <f>IFERROR(BH42*(1+PARAMETRES!BD$14)^0.7,"")</f>
        <v/>
      </c>
      <c r="BJ42" s="177" t="str">
        <f>IFERROR(BI42*(1+PARAMETRES!BE$14)^0.7,"")</f>
        <v/>
      </c>
      <c r="BK42" s="177" t="str">
        <f>IFERROR(BJ42*(1+PARAMETRES!BF$14)^0.7,"")</f>
        <v/>
      </c>
      <c r="BL42" s="177" t="str">
        <f>IFERROR(BK42*(1+PARAMETRES!BG$14)^0.7,"")</f>
        <v/>
      </c>
      <c r="BM42" s="177" t="str">
        <f>IFERROR(BL42*(1+PARAMETRES!BH$14)^0.7,"")</f>
        <v/>
      </c>
      <c r="BN42" s="177" t="str">
        <f>IFERROR(BM42*(1+PARAMETRES!BI$14)^0.7,"")</f>
        <v/>
      </c>
      <c r="BO42" s="177" t="str">
        <f>IFERROR(BN42*(1+PARAMETRES!BJ$14)^0.7,"")</f>
        <v/>
      </c>
      <c r="BP42" s="177" t="str">
        <f>IFERROR(BO42*(1+PARAMETRES!BK$14)^0.7,"")</f>
        <v/>
      </c>
      <c r="BQ42" s="177" t="str">
        <f>IFERROR(BP42*(1+PARAMETRES!BL$14)^0.7,"")</f>
        <v/>
      </c>
      <c r="BR42" s="178" t="str">
        <f>IFERROR(BQ42*(1+PARAMETRES!BM$14)^0.7,"")</f>
        <v/>
      </c>
    </row>
    <row r="43" spans="1:70" x14ac:dyDescent="0.25">
      <c r="C43" s="835"/>
      <c r="D43" s="620"/>
      <c r="E43" s="159" t="s">
        <v>21</v>
      </c>
      <c r="F43" s="110" t="str">
        <f>IFERROR(IF($A$8="","",IF($A$8&lt;20,6.8,IF($A$8&lt;80,0.055*$A$8+5.7,IF($A$8=80,10.1,IF($A$8&lt;400,0.022*$A$8+8.4,0.005*$A$8+15.1)))))*Transf,"")</f>
        <v/>
      </c>
      <c r="G43" s="250">
        <f>11.2*Transf2010</f>
        <v>11.724985058282607</v>
      </c>
      <c r="H43" s="248"/>
      <c r="J43" s="112" t="str">
        <f t="shared" si="2"/>
        <v/>
      </c>
      <c r="K43" s="104" t="str">
        <f>IFERROR(J43*(1+PARAMETRES!F$14)^0.7,"")</f>
        <v/>
      </c>
      <c r="L43" s="104" t="str">
        <f>IFERROR(K43*(1+PARAMETRES!G$14)^0.7,"")</f>
        <v/>
      </c>
      <c r="M43" s="104" t="str">
        <f>IFERROR(L43*(1+PARAMETRES!H$14)^0.7,"")</f>
        <v/>
      </c>
      <c r="N43" s="104" t="str">
        <f>IFERROR(M43*(1+PARAMETRES!I$14)^0.7,"")</f>
        <v/>
      </c>
      <c r="O43" s="104" t="str">
        <f>IFERROR(N43*(1+PARAMETRES!J$14)^0.7,"")</f>
        <v/>
      </c>
      <c r="P43" s="104" t="str">
        <f>IFERROR(O43*(1+PARAMETRES!K$14)^0.7,"")</f>
        <v/>
      </c>
      <c r="Q43" s="104" t="str">
        <f>IFERROR(P43*(1+PARAMETRES!L$14)^0.7,"")</f>
        <v/>
      </c>
      <c r="R43" s="104" t="str">
        <f>IFERROR(Q43*(1+PARAMETRES!M$14)^0.7,"")</f>
        <v/>
      </c>
      <c r="S43" s="104" t="str">
        <f>IFERROR(R43*(1+PARAMETRES!N$14)^0.7,"")</f>
        <v/>
      </c>
      <c r="T43" s="104" t="str">
        <f>IFERROR(S43*(1+PARAMETRES!O$14)^0.7,"")</f>
        <v/>
      </c>
      <c r="U43" s="104" t="str">
        <f>IFERROR(T43*(1+PARAMETRES!P$14)^0.7,"")</f>
        <v/>
      </c>
      <c r="V43" s="104" t="str">
        <f>IFERROR(U43*(1+PARAMETRES!Q$14)^0.7,"")</f>
        <v/>
      </c>
      <c r="W43" s="104" t="str">
        <f>IFERROR(V43*(1+PARAMETRES!R$14)^0.7,"")</f>
        <v/>
      </c>
      <c r="X43" s="104" t="str">
        <f>IFERROR(W43*(1+PARAMETRES!S$14)^0.7,"")</f>
        <v/>
      </c>
      <c r="Y43" s="104" t="str">
        <f>IFERROR(X43*(1+PARAMETRES!T$14)^0.7,"")</f>
        <v/>
      </c>
      <c r="Z43" s="104" t="str">
        <f>IFERROR(Y43*(1+PARAMETRES!U$14)^0.7,"")</f>
        <v/>
      </c>
      <c r="AA43" s="104" t="str">
        <f>IFERROR(Z43*(1+PARAMETRES!V$14)^0.7,"")</f>
        <v/>
      </c>
      <c r="AB43" s="104" t="str">
        <f>IFERROR(AA43*(1+PARAMETRES!W$14)^0.7,"")</f>
        <v/>
      </c>
      <c r="AC43" s="104" t="str">
        <f>IFERROR(AB43*(1+PARAMETRES!X$14)^0.7,"")</f>
        <v/>
      </c>
      <c r="AD43" s="104" t="str">
        <f>IFERROR(AC43*(1+PARAMETRES!Y$14)^0.7,"")</f>
        <v/>
      </c>
      <c r="AE43" s="104" t="str">
        <f>IFERROR(AD43*(1+PARAMETRES!Z$14)^0.7,"")</f>
        <v/>
      </c>
      <c r="AF43" s="104" t="str">
        <f>IFERROR(AE43*(1+PARAMETRES!AA$14)^0.7,"")</f>
        <v/>
      </c>
      <c r="AG43" s="104" t="str">
        <f>IFERROR(AF43*(1+PARAMETRES!AB$14)^0.7,"")</f>
        <v/>
      </c>
      <c r="AH43" s="104" t="str">
        <f>IFERROR(AG43*(1+PARAMETRES!AC$14)^0.7,"")</f>
        <v/>
      </c>
      <c r="AI43" s="104" t="str">
        <f>IFERROR(AH43*(1+PARAMETRES!AD$14)^0.7,"")</f>
        <v/>
      </c>
      <c r="AJ43" s="104" t="str">
        <f>IFERROR(AI43*(1+PARAMETRES!AE$14)^0.7,"")</f>
        <v/>
      </c>
      <c r="AK43" s="104" t="str">
        <f>IFERROR(AJ43*(1+PARAMETRES!AF$14)^0.7,"")</f>
        <v/>
      </c>
      <c r="AL43" s="104" t="str">
        <f>IFERROR(AK43*(1+PARAMETRES!AG$14)^0.7,"")</f>
        <v/>
      </c>
      <c r="AM43" s="104" t="str">
        <f>IFERROR(AL43*(1+PARAMETRES!AH$14)^0.7,"")</f>
        <v/>
      </c>
      <c r="AN43" s="104" t="str">
        <f>IFERROR(AM43*(1+PARAMETRES!AI$14)^0.7,"")</f>
        <v/>
      </c>
      <c r="AO43" s="104" t="str">
        <f>IFERROR(AN43*(1+PARAMETRES!AJ$14)^0.7,"")</f>
        <v/>
      </c>
      <c r="AP43" s="104" t="str">
        <f>IFERROR(AO43*(1+PARAMETRES!AK$14)^0.7,"")</f>
        <v/>
      </c>
      <c r="AQ43" s="104" t="str">
        <f>IFERROR(AP43*(1+PARAMETRES!AL$14)^0.7,"")</f>
        <v/>
      </c>
      <c r="AR43" s="104" t="str">
        <f>IFERROR(AQ43*(1+PARAMETRES!AM$14)^0.7,"")</f>
        <v/>
      </c>
      <c r="AS43" s="104" t="str">
        <f>IFERROR(AR43*(1+PARAMETRES!AN$14)^0.7,"")</f>
        <v/>
      </c>
      <c r="AT43" s="104" t="str">
        <f>IFERROR(AS43*(1+PARAMETRES!AO$14)^0.7,"")</f>
        <v/>
      </c>
      <c r="AU43" s="104" t="str">
        <f>IFERROR(AT43*(1+PARAMETRES!AP$14)^0.7,"")</f>
        <v/>
      </c>
      <c r="AV43" s="104" t="str">
        <f>IFERROR(AU43*(1+PARAMETRES!AQ$14)^0.7,"")</f>
        <v/>
      </c>
      <c r="AW43" s="104" t="str">
        <f>IFERROR(AV43*(1+PARAMETRES!AR$14)^0.7,"")</f>
        <v/>
      </c>
      <c r="AX43" s="104" t="str">
        <f>IFERROR(AW43*(1+PARAMETRES!AS$14)^0.7,"")</f>
        <v/>
      </c>
      <c r="AY43" s="104" t="str">
        <f>IFERROR(AX43*(1+PARAMETRES!AT$14)^0.7,"")</f>
        <v/>
      </c>
      <c r="AZ43" s="104" t="str">
        <f>IFERROR(AY43*(1+PARAMETRES!AU$14)^0.7,"")</f>
        <v/>
      </c>
      <c r="BA43" s="104" t="str">
        <f>IFERROR(AZ43*(1+PARAMETRES!AV$14)^0.7,"")</f>
        <v/>
      </c>
      <c r="BB43" s="104" t="str">
        <f>IFERROR(BA43*(1+PARAMETRES!AW$14)^0.7,"")</f>
        <v/>
      </c>
      <c r="BC43" s="104" t="str">
        <f>IFERROR(BB43*(1+PARAMETRES!AX$14)^0.7,"")</f>
        <v/>
      </c>
      <c r="BD43" s="104" t="str">
        <f>IFERROR(BC43*(1+PARAMETRES!AY$14)^0.7,"")</f>
        <v/>
      </c>
      <c r="BE43" s="104" t="str">
        <f>IFERROR(BD43*(1+PARAMETRES!AZ$14)^0.7,"")</f>
        <v/>
      </c>
      <c r="BF43" s="104" t="str">
        <f>IFERROR(BE43*(1+PARAMETRES!BA$14)^0.7,"")</f>
        <v/>
      </c>
      <c r="BG43" s="104" t="str">
        <f>IFERROR(BF43*(1+PARAMETRES!BB$14)^0.7,"")</f>
        <v/>
      </c>
      <c r="BH43" s="104" t="str">
        <f>IFERROR(BG43*(1+PARAMETRES!BC$14)^0.7,"")</f>
        <v/>
      </c>
      <c r="BI43" s="104" t="str">
        <f>IFERROR(BH43*(1+PARAMETRES!BD$14)^0.7,"")</f>
        <v/>
      </c>
      <c r="BJ43" s="104" t="str">
        <f>IFERROR(BI43*(1+PARAMETRES!BE$14)^0.7,"")</f>
        <v/>
      </c>
      <c r="BK43" s="104" t="str">
        <f>IFERROR(BJ43*(1+PARAMETRES!BF$14)^0.7,"")</f>
        <v/>
      </c>
      <c r="BL43" s="104" t="str">
        <f>IFERROR(BK43*(1+PARAMETRES!BG$14)^0.7,"")</f>
        <v/>
      </c>
      <c r="BM43" s="104" t="str">
        <f>IFERROR(BL43*(1+PARAMETRES!BH$14)^0.7,"")</f>
        <v/>
      </c>
      <c r="BN43" s="104" t="str">
        <f>IFERROR(BM43*(1+PARAMETRES!BI$14)^0.7,"")</f>
        <v/>
      </c>
      <c r="BO43" s="104" t="str">
        <f>IFERROR(BN43*(1+PARAMETRES!BJ$14)^0.7,"")</f>
        <v/>
      </c>
      <c r="BP43" s="104" t="str">
        <f>IFERROR(BO43*(1+PARAMETRES!BK$14)^0.7,"")</f>
        <v/>
      </c>
      <c r="BQ43" s="104" t="str">
        <f>IFERROR(BP43*(1+PARAMETRES!BL$14)^0.7,"")</f>
        <v/>
      </c>
      <c r="BR43" s="113" t="str">
        <f>IFERROR(BQ43*(1+PARAMETRES!BM$14)^0.7,"")</f>
        <v/>
      </c>
    </row>
    <row r="44" spans="1:70" ht="16.5" thickBot="1" x14ac:dyDescent="0.3">
      <c r="C44" s="836"/>
      <c r="D44" s="617"/>
      <c r="E44" s="240" t="s">
        <v>22</v>
      </c>
      <c r="F44" s="114" t="str">
        <f>IFERROR(IF($A$8="","",IF($A$8&lt;20,6.8,IF($A$8&lt;80,0.215*$A$8+2.5,IF($A$8=80,19.7,IF($A$8&lt;400,0.003*$A$8+19.5,0.008*$A$8+17.3)))))*Transf,"")</f>
        <v/>
      </c>
      <c r="G44" s="253">
        <f>23*Transf2010</f>
        <v>24.078094316116069</v>
      </c>
      <c r="H44" s="249"/>
      <c r="J44" s="179" t="str">
        <f t="shared" si="2"/>
        <v/>
      </c>
      <c r="K44" s="180" t="str">
        <f>IFERROR(J44*(1+PARAMETRES!F$14)^0.7,"")</f>
        <v/>
      </c>
      <c r="L44" s="180" t="str">
        <f>IFERROR(K44*(1+PARAMETRES!G$14)^0.7,"")</f>
        <v/>
      </c>
      <c r="M44" s="180" t="str">
        <f>IFERROR(L44*(1+PARAMETRES!H$14)^0.7,"")</f>
        <v/>
      </c>
      <c r="N44" s="180" t="str">
        <f>IFERROR(M44*(1+PARAMETRES!I$14)^0.7,"")</f>
        <v/>
      </c>
      <c r="O44" s="180" t="str">
        <f>IFERROR(N44*(1+PARAMETRES!J$14)^0.7,"")</f>
        <v/>
      </c>
      <c r="P44" s="180" t="str">
        <f>IFERROR(O44*(1+PARAMETRES!K$14)^0.7,"")</f>
        <v/>
      </c>
      <c r="Q44" s="180" t="str">
        <f>IFERROR(P44*(1+PARAMETRES!L$14)^0.7,"")</f>
        <v/>
      </c>
      <c r="R44" s="180" t="str">
        <f>IFERROR(Q44*(1+PARAMETRES!M$14)^0.7,"")</f>
        <v/>
      </c>
      <c r="S44" s="180" t="str">
        <f>IFERROR(R44*(1+PARAMETRES!N$14)^0.7,"")</f>
        <v/>
      </c>
      <c r="T44" s="180" t="str">
        <f>IFERROR(S44*(1+PARAMETRES!O$14)^0.7,"")</f>
        <v/>
      </c>
      <c r="U44" s="180" t="str">
        <f>IFERROR(T44*(1+PARAMETRES!P$14)^0.7,"")</f>
        <v/>
      </c>
      <c r="V44" s="180" t="str">
        <f>IFERROR(U44*(1+PARAMETRES!Q$14)^0.7,"")</f>
        <v/>
      </c>
      <c r="W44" s="180" t="str">
        <f>IFERROR(V44*(1+PARAMETRES!R$14)^0.7,"")</f>
        <v/>
      </c>
      <c r="X44" s="180" t="str">
        <f>IFERROR(W44*(1+PARAMETRES!S$14)^0.7,"")</f>
        <v/>
      </c>
      <c r="Y44" s="180" t="str">
        <f>IFERROR(X44*(1+PARAMETRES!T$14)^0.7,"")</f>
        <v/>
      </c>
      <c r="Z44" s="180" t="str">
        <f>IFERROR(Y44*(1+PARAMETRES!U$14)^0.7,"")</f>
        <v/>
      </c>
      <c r="AA44" s="180" t="str">
        <f>IFERROR(Z44*(1+PARAMETRES!V$14)^0.7,"")</f>
        <v/>
      </c>
      <c r="AB44" s="180" t="str">
        <f>IFERROR(AA44*(1+PARAMETRES!W$14)^0.7,"")</f>
        <v/>
      </c>
      <c r="AC44" s="180" t="str">
        <f>IFERROR(AB44*(1+PARAMETRES!X$14)^0.7,"")</f>
        <v/>
      </c>
      <c r="AD44" s="180" t="str">
        <f>IFERROR(AC44*(1+PARAMETRES!Y$14)^0.7,"")</f>
        <v/>
      </c>
      <c r="AE44" s="180" t="str">
        <f>IFERROR(AD44*(1+PARAMETRES!Z$14)^0.7,"")</f>
        <v/>
      </c>
      <c r="AF44" s="180" t="str">
        <f>IFERROR(AE44*(1+PARAMETRES!AA$14)^0.7,"")</f>
        <v/>
      </c>
      <c r="AG44" s="180" t="str">
        <f>IFERROR(AF44*(1+PARAMETRES!AB$14)^0.7,"")</f>
        <v/>
      </c>
      <c r="AH44" s="180" t="str">
        <f>IFERROR(AG44*(1+PARAMETRES!AC$14)^0.7,"")</f>
        <v/>
      </c>
      <c r="AI44" s="180" t="str">
        <f>IFERROR(AH44*(1+PARAMETRES!AD$14)^0.7,"")</f>
        <v/>
      </c>
      <c r="AJ44" s="180" t="str">
        <f>IFERROR(AI44*(1+PARAMETRES!AE$14)^0.7,"")</f>
        <v/>
      </c>
      <c r="AK44" s="180" t="str">
        <f>IFERROR(AJ44*(1+PARAMETRES!AF$14)^0.7,"")</f>
        <v/>
      </c>
      <c r="AL44" s="180" t="str">
        <f>IFERROR(AK44*(1+PARAMETRES!AG$14)^0.7,"")</f>
        <v/>
      </c>
      <c r="AM44" s="180" t="str">
        <f>IFERROR(AL44*(1+PARAMETRES!AH$14)^0.7,"")</f>
        <v/>
      </c>
      <c r="AN44" s="180" t="str">
        <f>IFERROR(AM44*(1+PARAMETRES!AI$14)^0.7,"")</f>
        <v/>
      </c>
      <c r="AO44" s="180" t="str">
        <f>IFERROR(AN44*(1+PARAMETRES!AJ$14)^0.7,"")</f>
        <v/>
      </c>
      <c r="AP44" s="180" t="str">
        <f>IFERROR(AO44*(1+PARAMETRES!AK$14)^0.7,"")</f>
        <v/>
      </c>
      <c r="AQ44" s="180" t="str">
        <f>IFERROR(AP44*(1+PARAMETRES!AL$14)^0.7,"")</f>
        <v/>
      </c>
      <c r="AR44" s="180" t="str">
        <f>IFERROR(AQ44*(1+PARAMETRES!AM$14)^0.7,"")</f>
        <v/>
      </c>
      <c r="AS44" s="180" t="str">
        <f>IFERROR(AR44*(1+PARAMETRES!AN$14)^0.7,"")</f>
        <v/>
      </c>
      <c r="AT44" s="180" t="str">
        <f>IFERROR(AS44*(1+PARAMETRES!AO$14)^0.7,"")</f>
        <v/>
      </c>
      <c r="AU44" s="180" t="str">
        <f>IFERROR(AT44*(1+PARAMETRES!AP$14)^0.7,"")</f>
        <v/>
      </c>
      <c r="AV44" s="180" t="str">
        <f>IFERROR(AU44*(1+PARAMETRES!AQ$14)^0.7,"")</f>
        <v/>
      </c>
      <c r="AW44" s="180" t="str">
        <f>IFERROR(AV44*(1+PARAMETRES!AR$14)^0.7,"")</f>
        <v/>
      </c>
      <c r="AX44" s="180" t="str">
        <f>IFERROR(AW44*(1+PARAMETRES!AS$14)^0.7,"")</f>
        <v/>
      </c>
      <c r="AY44" s="180" t="str">
        <f>IFERROR(AX44*(1+PARAMETRES!AT$14)^0.7,"")</f>
        <v/>
      </c>
      <c r="AZ44" s="180" t="str">
        <f>IFERROR(AY44*(1+PARAMETRES!AU$14)^0.7,"")</f>
        <v/>
      </c>
      <c r="BA44" s="180" t="str">
        <f>IFERROR(AZ44*(1+PARAMETRES!AV$14)^0.7,"")</f>
        <v/>
      </c>
      <c r="BB44" s="180" t="str">
        <f>IFERROR(BA44*(1+PARAMETRES!AW$14)^0.7,"")</f>
        <v/>
      </c>
      <c r="BC44" s="180" t="str">
        <f>IFERROR(BB44*(1+PARAMETRES!AX$14)^0.7,"")</f>
        <v/>
      </c>
      <c r="BD44" s="180" t="str">
        <f>IFERROR(BC44*(1+PARAMETRES!AY$14)^0.7,"")</f>
        <v/>
      </c>
      <c r="BE44" s="180" t="str">
        <f>IFERROR(BD44*(1+PARAMETRES!AZ$14)^0.7,"")</f>
        <v/>
      </c>
      <c r="BF44" s="180" t="str">
        <f>IFERROR(BE44*(1+PARAMETRES!BA$14)^0.7,"")</f>
        <v/>
      </c>
      <c r="BG44" s="180" t="str">
        <f>IFERROR(BF44*(1+PARAMETRES!BB$14)^0.7,"")</f>
        <v/>
      </c>
      <c r="BH44" s="180" t="str">
        <f>IFERROR(BG44*(1+PARAMETRES!BC$14)^0.7,"")</f>
        <v/>
      </c>
      <c r="BI44" s="180" t="str">
        <f>IFERROR(BH44*(1+PARAMETRES!BD$14)^0.7,"")</f>
        <v/>
      </c>
      <c r="BJ44" s="180" t="str">
        <f>IFERROR(BI44*(1+PARAMETRES!BE$14)^0.7,"")</f>
        <v/>
      </c>
      <c r="BK44" s="180" t="str">
        <f>IFERROR(BJ44*(1+PARAMETRES!BF$14)^0.7,"")</f>
        <v/>
      </c>
      <c r="BL44" s="180" t="str">
        <f>IFERROR(BK44*(1+PARAMETRES!BG$14)^0.7,"")</f>
        <v/>
      </c>
      <c r="BM44" s="180" t="str">
        <f>IFERROR(BL44*(1+PARAMETRES!BH$14)^0.7,"")</f>
        <v/>
      </c>
      <c r="BN44" s="180" t="str">
        <f>IFERROR(BM44*(1+PARAMETRES!BI$14)^0.7,"")</f>
        <v/>
      </c>
      <c r="BO44" s="180" t="str">
        <f>IFERROR(BN44*(1+PARAMETRES!BJ$14)^0.7,"")</f>
        <v/>
      </c>
      <c r="BP44" s="180" t="str">
        <f>IFERROR(BO44*(1+PARAMETRES!BK$14)^0.7,"")</f>
        <v/>
      </c>
      <c r="BQ44" s="180" t="str">
        <f>IFERROR(BP44*(1+PARAMETRES!BL$14)^0.7,"")</f>
        <v/>
      </c>
      <c r="BR44" s="181" t="str">
        <f>IFERROR(BQ44*(1+PARAMETRES!BM$14)^0.7,"")</f>
        <v/>
      </c>
    </row>
    <row r="45" spans="1:70" ht="32.25" customHeight="1" thickBot="1" x14ac:dyDescent="0.3">
      <c r="A45" s="671" t="s">
        <v>254</v>
      </c>
      <c r="C45" s="753" t="s">
        <v>32</v>
      </c>
      <c r="D45" s="754"/>
      <c r="E45" s="754"/>
      <c r="F45" s="754"/>
      <c r="G45" s="754"/>
      <c r="H45" s="755"/>
    </row>
    <row r="46" spans="1:70" ht="24.95" customHeight="1" x14ac:dyDescent="0.25">
      <c r="A46" s="672"/>
      <c r="C46" s="764" t="s">
        <v>37</v>
      </c>
      <c r="D46" s="765"/>
      <c r="E46" s="183" t="s">
        <v>35</v>
      </c>
      <c r="F46" s="766" t="s">
        <v>36</v>
      </c>
      <c r="G46" s="766"/>
      <c r="H46" s="767"/>
    </row>
    <row r="47" spans="1:70" ht="26.25" customHeight="1" x14ac:dyDescent="0.25">
      <c r="A47" s="672"/>
      <c r="C47" s="758" t="s">
        <v>31</v>
      </c>
      <c r="D47" s="759"/>
      <c r="E47" s="756">
        <v>1</v>
      </c>
      <c r="F47" s="768">
        <v>1.5</v>
      </c>
      <c r="G47" s="768"/>
      <c r="H47" s="769"/>
    </row>
    <row r="48" spans="1:70" ht="26.25" customHeight="1" x14ac:dyDescent="0.25">
      <c r="A48" s="672"/>
      <c r="C48" s="760" t="s">
        <v>33</v>
      </c>
      <c r="D48" s="761"/>
      <c r="E48" s="756"/>
      <c r="F48" s="768">
        <v>2</v>
      </c>
      <c r="G48" s="768"/>
      <c r="H48" s="769"/>
    </row>
    <row r="49" spans="1:69" ht="26.25" customHeight="1" thickBot="1" x14ac:dyDescent="0.3">
      <c r="A49" s="672"/>
      <c r="C49" s="762" t="s">
        <v>34</v>
      </c>
      <c r="D49" s="763"/>
      <c r="E49" s="757"/>
      <c r="F49" s="770">
        <v>2</v>
      </c>
      <c r="G49" s="770"/>
      <c r="H49" s="771"/>
    </row>
    <row r="50" spans="1:69" ht="24.95" customHeight="1" thickBot="1" x14ac:dyDescent="0.3">
      <c r="A50" s="672"/>
      <c r="C50" s="753" t="s">
        <v>169</v>
      </c>
      <c r="D50" s="754"/>
      <c r="E50" s="754"/>
      <c r="F50" s="754"/>
      <c r="G50" s="754"/>
      <c r="H50" s="754"/>
      <c r="I50" s="263">
        <v>2010</v>
      </c>
      <c r="J50" s="682">
        <v>2011</v>
      </c>
      <c r="K50" s="674">
        <v>2012</v>
      </c>
      <c r="L50" s="674">
        <v>2013</v>
      </c>
      <c r="M50" s="674">
        <v>2014</v>
      </c>
      <c r="N50" s="674">
        <v>2015</v>
      </c>
      <c r="O50" s="674">
        <v>2016</v>
      </c>
      <c r="P50" s="674">
        <v>2017</v>
      </c>
      <c r="Q50" s="674">
        <v>2018</v>
      </c>
      <c r="R50" s="674">
        <v>2019</v>
      </c>
      <c r="S50" s="674">
        <v>2020</v>
      </c>
      <c r="T50" s="674">
        <v>2021</v>
      </c>
      <c r="U50" s="674">
        <v>2022</v>
      </c>
      <c r="V50" s="674">
        <v>2023</v>
      </c>
      <c r="W50" s="674">
        <v>2024</v>
      </c>
      <c r="X50" s="674">
        <v>2025</v>
      </c>
      <c r="Y50" s="674">
        <v>2026</v>
      </c>
      <c r="Z50" s="674">
        <v>2027</v>
      </c>
      <c r="AA50" s="674">
        <v>2028</v>
      </c>
      <c r="AB50" s="674">
        <v>2029</v>
      </c>
      <c r="AC50" s="674">
        <v>2030</v>
      </c>
      <c r="AD50" s="674">
        <v>2031</v>
      </c>
      <c r="AE50" s="674">
        <v>2032</v>
      </c>
      <c r="AF50" s="674">
        <v>2033</v>
      </c>
      <c r="AG50" s="674">
        <v>2034</v>
      </c>
      <c r="AH50" s="674">
        <v>2035</v>
      </c>
      <c r="AI50" s="674">
        <v>2036</v>
      </c>
      <c r="AJ50" s="674">
        <v>2037</v>
      </c>
      <c r="AK50" s="674">
        <v>2038</v>
      </c>
      <c r="AL50" s="674">
        <v>2039</v>
      </c>
      <c r="AM50" s="674">
        <v>2040</v>
      </c>
      <c r="AN50" s="674">
        <v>2041</v>
      </c>
      <c r="AO50" s="674">
        <v>2042</v>
      </c>
      <c r="AP50" s="674">
        <v>2043</v>
      </c>
      <c r="AQ50" s="674">
        <v>2044</v>
      </c>
      <c r="AR50" s="674">
        <v>2045</v>
      </c>
      <c r="AS50" s="674">
        <v>2046</v>
      </c>
      <c r="AT50" s="674">
        <v>2047</v>
      </c>
      <c r="AU50" s="674">
        <v>2048</v>
      </c>
      <c r="AV50" s="674">
        <v>2049</v>
      </c>
      <c r="AW50" s="674">
        <v>2050</v>
      </c>
      <c r="AX50" s="674">
        <v>2051</v>
      </c>
      <c r="AY50" s="674">
        <v>2052</v>
      </c>
      <c r="AZ50" s="674">
        <v>2053</v>
      </c>
      <c r="BA50" s="674">
        <v>2054</v>
      </c>
      <c r="BB50" s="674">
        <v>2055</v>
      </c>
      <c r="BC50" s="674">
        <v>2056</v>
      </c>
      <c r="BD50" s="674">
        <v>2057</v>
      </c>
      <c r="BE50" s="674">
        <v>2058</v>
      </c>
      <c r="BF50" s="674">
        <v>2059</v>
      </c>
      <c r="BG50" s="674">
        <v>2060</v>
      </c>
      <c r="BH50" s="674">
        <v>2061</v>
      </c>
      <c r="BI50" s="674">
        <v>2062</v>
      </c>
      <c r="BJ50" s="674">
        <v>2063</v>
      </c>
      <c r="BK50" s="674">
        <v>2064</v>
      </c>
      <c r="BL50" s="674">
        <v>2065</v>
      </c>
      <c r="BM50" s="674">
        <v>2066</v>
      </c>
      <c r="BN50" s="674">
        <v>2067</v>
      </c>
      <c r="BO50" s="674">
        <v>2068</v>
      </c>
      <c r="BP50" s="674">
        <v>2069</v>
      </c>
      <c r="BQ50" s="676">
        <v>2070</v>
      </c>
    </row>
    <row r="51" spans="1:69" ht="24.95" customHeight="1" thickBot="1" x14ac:dyDescent="0.3">
      <c r="A51" s="673"/>
      <c r="C51" s="803" t="s">
        <v>60</v>
      </c>
      <c r="D51" s="804"/>
      <c r="E51" s="805"/>
      <c r="F51" s="809" t="s">
        <v>62</v>
      </c>
      <c r="G51" s="810"/>
      <c r="H51" s="810"/>
      <c r="I51" s="264" t="s">
        <v>166</v>
      </c>
      <c r="J51" s="683"/>
      <c r="K51" s="675"/>
      <c r="L51" s="675"/>
      <c r="M51" s="675"/>
      <c r="N51" s="675"/>
      <c r="O51" s="675"/>
      <c r="P51" s="675"/>
      <c r="Q51" s="675"/>
      <c r="R51" s="675"/>
      <c r="S51" s="675"/>
      <c r="T51" s="675"/>
      <c r="U51" s="675"/>
      <c r="V51" s="675"/>
      <c r="W51" s="675"/>
      <c r="X51" s="675"/>
      <c r="Y51" s="675"/>
      <c r="Z51" s="675"/>
      <c r="AA51" s="675"/>
      <c r="AB51" s="675"/>
      <c r="AC51" s="675"/>
      <c r="AD51" s="675"/>
      <c r="AE51" s="675"/>
      <c r="AF51" s="675"/>
      <c r="AG51" s="675"/>
      <c r="AH51" s="675"/>
      <c r="AI51" s="675"/>
      <c r="AJ51" s="675"/>
      <c r="AK51" s="675"/>
      <c r="AL51" s="675"/>
      <c r="AM51" s="675"/>
      <c r="AN51" s="675"/>
      <c r="AO51" s="675"/>
      <c r="AP51" s="675"/>
      <c r="AQ51" s="675"/>
      <c r="AR51" s="675"/>
      <c r="AS51" s="675"/>
      <c r="AT51" s="675"/>
      <c r="AU51" s="675"/>
      <c r="AV51" s="675"/>
      <c r="AW51" s="675"/>
      <c r="AX51" s="675"/>
      <c r="AY51" s="675"/>
      <c r="AZ51" s="675"/>
      <c r="BA51" s="675"/>
      <c r="BB51" s="675"/>
      <c r="BC51" s="675"/>
      <c r="BD51" s="675"/>
      <c r="BE51" s="675"/>
      <c r="BF51" s="675"/>
      <c r="BG51" s="675"/>
      <c r="BH51" s="675"/>
      <c r="BI51" s="675"/>
      <c r="BJ51" s="675"/>
      <c r="BK51" s="675"/>
      <c r="BL51" s="675"/>
      <c r="BM51" s="675"/>
      <c r="BN51" s="675"/>
      <c r="BO51" s="675"/>
      <c r="BP51" s="675"/>
      <c r="BQ51" s="677"/>
    </row>
    <row r="52" spans="1:69" x14ac:dyDescent="0.25">
      <c r="C52" s="785" t="s">
        <v>58</v>
      </c>
      <c r="D52" s="786"/>
      <c r="E52" s="787"/>
      <c r="F52" s="775" t="s">
        <v>216</v>
      </c>
      <c r="G52" s="775"/>
      <c r="H52" s="776"/>
      <c r="I52" s="825">
        <f>0.6*Transf2010</f>
        <v>0.62812419955085397</v>
      </c>
      <c r="J52" s="678">
        <f>I52*(1+PARAMETRES!F$14)^PARAMETRES!$B$17</f>
        <v>0.63517435039488379</v>
      </c>
      <c r="K52" s="678">
        <f>J52*(1+PARAMETRES!G$14)^PARAMETRES!$B$17</f>
        <v>0.63449595753200794</v>
      </c>
      <c r="L52" s="678">
        <f>K52*(1+PARAMETRES!H$14)^PARAMETRES!$B$17</f>
        <v>0.63483452856557132</v>
      </c>
      <c r="M52" s="678">
        <f>L52*(1+PARAMETRES!I$14)^PARAMETRES!$B$17</f>
        <v>0.63663819210935468</v>
      </c>
      <c r="N52" s="678">
        <f>M52*(1+PARAMETRES!J$14)^PARAMETRES!$B$17</f>
        <v>0.63947454599594777</v>
      </c>
      <c r="O52" s="678">
        <f>N52*(1+PARAMETRES!K$14)^PARAMETRES!$B$17</f>
        <v>0.64297397805937062</v>
      </c>
      <c r="P52" s="678">
        <f>O52*(1+PARAMETRES!L$14)^PARAMETRES!$B$17</f>
        <v>0.65163859588175932</v>
      </c>
      <c r="Q52" s="678">
        <f>P52*(1+PARAMETRES!M$14)^PARAMETRES!$B$17</f>
        <v>0.65828623594574021</v>
      </c>
      <c r="R52" s="678">
        <f>Q52*(1+PARAMETRES!N$14)^PARAMETRES!$B$17</f>
        <v>0.66534395688935388</v>
      </c>
      <c r="S52" s="678">
        <f>R52*(1+PARAMETRES!O$14)^PARAMETRES!$B$17</f>
        <v>0.62945588518107876</v>
      </c>
      <c r="T52" s="678">
        <f>S52*(1+PARAMETRES!P$14)^PARAMETRES!$B$17</f>
        <v>0.65696443096965174</v>
      </c>
      <c r="U52" s="678">
        <f>T52*(1+PARAMETRES!Q$14)^PARAMETRES!$B$17</f>
        <v>0.66728616016236952</v>
      </c>
      <c r="V52" s="678">
        <f>U52*(1+PARAMETRES!R$14)^PARAMETRES!$B$17</f>
        <v>0.67254376487030143</v>
      </c>
      <c r="W52" s="678">
        <f>V52*(1+PARAMETRES!S$14)^PARAMETRES!$B$17</f>
        <v>0.67867805659800828</v>
      </c>
      <c r="X52" s="678">
        <f>W52*(1+PARAMETRES!T$14)^PARAMETRES!$B$17</f>
        <v>0.68547201931072732</v>
      </c>
      <c r="Y52" s="678">
        <f>X52*(1+PARAMETRES!U$14)^PARAMETRES!$B$17</f>
        <v>0.69239530660890358</v>
      </c>
      <c r="Z52" s="678">
        <f>Y52*(1+PARAMETRES!V$14)^PARAMETRES!$B$17</f>
        <v>0.69990374187508575</v>
      </c>
      <c r="AA52" s="678">
        <f>Z52*(1+PARAMETRES!W$14)^PARAMETRES!$B$17</f>
        <v>0.70216232813186241</v>
      </c>
      <c r="AB52" s="678">
        <f>AA52*(1+PARAMETRES!X$14)^PARAMETRES!$B$17</f>
        <v>0.70443033380665632</v>
      </c>
      <c r="AC52" s="678">
        <f>AB52*(1+PARAMETRES!Y$14)^PARAMETRES!$B$17</f>
        <v>0.70693927433084669</v>
      </c>
      <c r="AD52" s="678">
        <f>AC52*(1+PARAMETRES!Z$14)^PARAMETRES!$B$17</f>
        <v>0.70964374236651828</v>
      </c>
      <c r="AE52" s="678">
        <f>AD52*(1+PARAMETRES!AA$14)^PARAMETRES!$B$17</f>
        <v>0.71226312712987006</v>
      </c>
      <c r="AF52" s="678">
        <f>AE52*(1+PARAMETRES!AB$14)^PARAMETRES!$B$17</f>
        <v>0.71687884412697267</v>
      </c>
      <c r="AG52" s="678">
        <f>AF52*(1+PARAMETRES!AC$14)^PARAMETRES!$B$17</f>
        <v>0.72171632012475984</v>
      </c>
      <c r="AH52" s="678">
        <f>AG52*(1+PARAMETRES!AD$14)^PARAMETRES!$B$17</f>
        <v>0.72682942347872925</v>
      </c>
      <c r="AI52" s="678">
        <f>AH52*(1+PARAMETRES!AE$14)^PARAMETRES!$B$17</f>
        <v>0.73179155771667104</v>
      </c>
      <c r="AJ52" s="678">
        <f>AI52*(1+PARAMETRES!AF$14)^PARAMETRES!$B$17</f>
        <v>0.73660107700763522</v>
      </c>
      <c r="AK52" s="678">
        <f>AJ52*(1+PARAMETRES!AG$14)^PARAMETRES!$B$17</f>
        <v>0.7414998465232765</v>
      </c>
      <c r="AL52" s="678">
        <f>AK52*(1+PARAMETRES!AH$14)^PARAMETRES!$B$17</f>
        <v>0.74629229844342204</v>
      </c>
      <c r="AM52" s="678">
        <f>AL52*(1+PARAMETRES!AI$14)^PARAMETRES!$B$17</f>
        <v>0.75072660420155712</v>
      </c>
      <c r="AN52" s="678">
        <f>AM52*(1+PARAMETRES!AJ$14)^PARAMETRES!$B$17</f>
        <v>0.75499225239866308</v>
      </c>
      <c r="AO52" s="678">
        <f>AN52*(1+PARAMETRES!AK$14)^PARAMETRES!$B$17</f>
        <v>0.75918329039868537</v>
      </c>
      <c r="AP52" s="678">
        <f>AO52*(1+PARAMETRES!AL$14)^PARAMETRES!$B$17</f>
        <v>0.76339553016550554</v>
      </c>
      <c r="AQ52" s="678">
        <f>AP52*(1+PARAMETRES!AM$14)^PARAMETRES!$B$17</f>
        <v>0.76772674241740657</v>
      </c>
      <c r="AR52" s="678">
        <f>AQ52*(1+PARAMETRES!AN$14)^PARAMETRES!$B$17</f>
        <v>0.77202196925675914</v>
      </c>
      <c r="AS52" s="678">
        <f>AR52*(1+PARAMETRES!AO$14)^PARAMETRES!$B$17</f>
        <v>0.77596982497092304</v>
      </c>
      <c r="AT52" s="678">
        <f>AS52*(1+PARAMETRES!AP$14)^PARAMETRES!$B$17</f>
        <v>0.78002737687064938</v>
      </c>
      <c r="AU52" s="678">
        <f>AT52*(1+PARAMETRES!AQ$14)^PARAMETRES!$B$17</f>
        <v>0.78424784522357782</v>
      </c>
      <c r="AV52" s="678">
        <f>AU52*(1+PARAMETRES!AR$14)^PARAMETRES!$B$17</f>
        <v>0.78873788059525085</v>
      </c>
      <c r="AW52" s="678">
        <f>AV52*(1+PARAMETRES!AS$14)^PARAMETRES!$B$17</f>
        <v>0.79308316694004566</v>
      </c>
      <c r="AX52" s="678">
        <f>AW52*(1+PARAMETRES!AT$14)^PARAMETRES!$B$17</f>
        <v>0.79754563873644446</v>
      </c>
      <c r="AY52" s="678">
        <f>AX52*(1+PARAMETRES!AU$14)^PARAMETRES!$B$17</f>
        <v>0.80228696124768806</v>
      </c>
      <c r="AZ52" s="678">
        <f>AY52*(1+PARAMETRES!AV$14)^PARAMETRES!$B$17</f>
        <v>0.80720471034091756</v>
      </c>
      <c r="BA52" s="678">
        <f>AZ52*(1+PARAMETRES!AW$14)^PARAMETRES!$B$17</f>
        <v>0.81241334175945545</v>
      </c>
      <c r="BB52" s="678">
        <f>BA52*(1+PARAMETRES!AX$14)^PARAMETRES!$B$17</f>
        <v>0.81786077337832375</v>
      </c>
      <c r="BC52" s="678">
        <f>BB52*(1+PARAMETRES!AY$14)^PARAMETRES!$B$17</f>
        <v>0.82316587932973739</v>
      </c>
      <c r="BD52" s="678">
        <f>BC52*(1+PARAMETRES!AZ$14)^PARAMETRES!$B$17</f>
        <v>0.82870286118128156</v>
      </c>
      <c r="BE52" s="678">
        <f>BD52*(1+PARAMETRES!BA$14)^PARAMETRES!$B$17</f>
        <v>0.83435862591205512</v>
      </c>
      <c r="BF52" s="678">
        <f>BE52*(1+PARAMETRES!BB$14)^PARAMETRES!$B$17</f>
        <v>0.8401825016872464</v>
      </c>
      <c r="BG52" s="678">
        <f>BF52*(1+PARAMETRES!BC$14)^PARAMETRES!$B$17</f>
        <v>0.84600158348348542</v>
      </c>
      <c r="BH52" s="678">
        <f>BG52*(1+PARAMETRES!BD$14)^PARAMETRES!$B$17</f>
        <v>0.85175046235628826</v>
      </c>
      <c r="BI52" s="678">
        <f>BH52*(1+PARAMETRES!BE$14)^PARAMETRES!$B$17</f>
        <v>0.85758912889764616</v>
      </c>
      <c r="BJ52" s="678">
        <f>BI52*(1+PARAMETRES!BF$14)^PARAMETRES!$B$17</f>
        <v>0.86351153647139001</v>
      </c>
      <c r="BK52" s="678">
        <f>BJ52*(1+PARAMETRES!BG$14)^PARAMETRES!$B$17</f>
        <v>0.86933974121336999</v>
      </c>
      <c r="BL52" s="678">
        <f>BK52*(1+PARAMETRES!BH$14)^PARAMETRES!$B$17</f>
        <v>0.87495016808821824</v>
      </c>
      <c r="BM52" s="678">
        <f>BL52*(1+PARAMETRES!BI$14)^PARAMETRES!$B$17</f>
        <v>0.88027498057117159</v>
      </c>
      <c r="BN52" s="678">
        <f>BM52*(1+PARAMETRES!BJ$14)^PARAMETRES!$B$17</f>
        <v>0.88565658071220321</v>
      </c>
      <c r="BO52" s="678">
        <f>BN52*(1+PARAMETRES!BK$14)^PARAMETRES!$B$17</f>
        <v>0.89097658757114995</v>
      </c>
      <c r="BP52" s="678">
        <f>BO52*(1+PARAMETRES!BL$14)^PARAMETRES!$B$17</f>
        <v>0.89623397737098354</v>
      </c>
      <c r="BQ52" s="680">
        <f>BP52*(1+PARAMETRES!BM$14)^PARAMETRES!$B$17</f>
        <v>0.90125119548568744</v>
      </c>
    </row>
    <row r="53" spans="1:69" x14ac:dyDescent="0.25">
      <c r="C53" s="782" t="s">
        <v>59</v>
      </c>
      <c r="D53" s="783"/>
      <c r="E53" s="784"/>
      <c r="F53" s="775"/>
      <c r="G53" s="775"/>
      <c r="H53" s="776"/>
      <c r="I53" s="825"/>
      <c r="J53" s="678"/>
      <c r="K53" s="678"/>
      <c r="L53" s="678"/>
      <c r="M53" s="678"/>
      <c r="N53" s="678"/>
      <c r="O53" s="678"/>
      <c r="P53" s="678"/>
      <c r="Q53" s="678"/>
      <c r="R53" s="678"/>
      <c r="S53" s="678"/>
      <c r="T53" s="678"/>
      <c r="U53" s="678"/>
      <c r="V53" s="678"/>
      <c r="W53" s="678"/>
      <c r="X53" s="678"/>
      <c r="Y53" s="678"/>
      <c r="Z53" s="678"/>
      <c r="AA53" s="678"/>
      <c r="AB53" s="678"/>
      <c r="AC53" s="678"/>
      <c r="AD53" s="678"/>
      <c r="AE53" s="678"/>
      <c r="AF53" s="678"/>
      <c r="AG53" s="678"/>
      <c r="AH53" s="678"/>
      <c r="AI53" s="678"/>
      <c r="AJ53" s="678"/>
      <c r="AK53" s="678"/>
      <c r="AL53" s="678"/>
      <c r="AM53" s="678"/>
      <c r="AN53" s="678"/>
      <c r="AO53" s="678"/>
      <c r="AP53" s="678"/>
      <c r="AQ53" s="678"/>
      <c r="AR53" s="678"/>
      <c r="AS53" s="678"/>
      <c r="AT53" s="678"/>
      <c r="AU53" s="678"/>
      <c r="AV53" s="678"/>
      <c r="AW53" s="678"/>
      <c r="AX53" s="678"/>
      <c r="AY53" s="678"/>
      <c r="AZ53" s="678"/>
      <c r="BA53" s="678"/>
      <c r="BB53" s="678"/>
      <c r="BC53" s="678"/>
      <c r="BD53" s="678"/>
      <c r="BE53" s="678"/>
      <c r="BF53" s="678"/>
      <c r="BG53" s="678"/>
      <c r="BH53" s="678"/>
      <c r="BI53" s="678"/>
      <c r="BJ53" s="678"/>
      <c r="BK53" s="678"/>
      <c r="BL53" s="678"/>
      <c r="BM53" s="678"/>
      <c r="BN53" s="678"/>
      <c r="BO53" s="678"/>
      <c r="BP53" s="678"/>
      <c r="BQ53" s="680"/>
    </row>
    <row r="54" spans="1:69" ht="43.5" customHeight="1" x14ac:dyDescent="0.25">
      <c r="C54" s="806" t="s">
        <v>61</v>
      </c>
      <c r="D54" s="807"/>
      <c r="E54" s="808"/>
      <c r="F54" s="775"/>
      <c r="G54" s="775"/>
      <c r="H54" s="776"/>
      <c r="I54" s="826"/>
      <c r="J54" s="678"/>
      <c r="K54" s="678"/>
      <c r="L54" s="678"/>
      <c r="M54" s="678"/>
      <c r="N54" s="678"/>
      <c r="O54" s="678"/>
      <c r="P54" s="678"/>
      <c r="Q54" s="678"/>
      <c r="R54" s="678"/>
      <c r="S54" s="678"/>
      <c r="T54" s="678"/>
      <c r="U54" s="678"/>
      <c r="V54" s="678"/>
      <c r="W54" s="678"/>
      <c r="X54" s="678"/>
      <c r="Y54" s="678"/>
      <c r="Z54" s="678"/>
      <c r="AA54" s="678"/>
      <c r="AB54" s="678"/>
      <c r="AC54" s="678"/>
      <c r="AD54" s="678"/>
      <c r="AE54" s="678"/>
      <c r="AF54" s="678"/>
      <c r="AG54" s="678"/>
      <c r="AH54" s="678"/>
      <c r="AI54" s="678"/>
      <c r="AJ54" s="678"/>
      <c r="AK54" s="678"/>
      <c r="AL54" s="678"/>
      <c r="AM54" s="678"/>
      <c r="AN54" s="678"/>
      <c r="AO54" s="678"/>
      <c r="AP54" s="678"/>
      <c r="AQ54" s="678"/>
      <c r="AR54" s="678"/>
      <c r="AS54" s="678"/>
      <c r="AT54" s="678"/>
      <c r="AU54" s="678"/>
      <c r="AV54" s="678"/>
      <c r="AW54" s="678"/>
      <c r="AX54" s="678"/>
      <c r="AY54" s="678"/>
      <c r="AZ54" s="678"/>
      <c r="BA54" s="678"/>
      <c r="BB54" s="678"/>
      <c r="BC54" s="678"/>
      <c r="BD54" s="678"/>
      <c r="BE54" s="678"/>
      <c r="BF54" s="678"/>
      <c r="BG54" s="678"/>
      <c r="BH54" s="678"/>
      <c r="BI54" s="678"/>
      <c r="BJ54" s="678"/>
      <c r="BK54" s="678"/>
      <c r="BL54" s="678"/>
      <c r="BM54" s="678"/>
      <c r="BN54" s="678"/>
      <c r="BO54" s="678"/>
      <c r="BP54" s="678"/>
      <c r="BQ54" s="680"/>
    </row>
    <row r="55" spans="1:69" x14ac:dyDescent="0.25">
      <c r="C55" s="800" t="s">
        <v>63</v>
      </c>
      <c r="D55" s="801"/>
      <c r="E55" s="802"/>
      <c r="F55" s="795" t="s">
        <v>217</v>
      </c>
      <c r="G55" s="795"/>
      <c r="H55" s="796"/>
      <c r="I55" s="827">
        <f>0.2*Transf2010</f>
        <v>0.20937473318361799</v>
      </c>
      <c r="J55" s="684">
        <f>I55*(1+PARAMETRES!F$14)^PARAMETRES!$B$17</f>
        <v>0.21172478346496126</v>
      </c>
      <c r="K55" s="684">
        <f>J55*(1+PARAMETRES!G$14)^PARAMETRES!$B$17</f>
        <v>0.21149865251066932</v>
      </c>
      <c r="L55" s="684">
        <f>K55*(1+PARAMETRES!H$14)^PARAMETRES!$B$17</f>
        <v>0.21161150952185712</v>
      </c>
      <c r="M55" s="684">
        <f>L55*(1+PARAMETRES!I$14)^PARAMETRES!$B$17</f>
        <v>0.21221273070311825</v>
      </c>
      <c r="N55" s="684">
        <f>M55*(1+PARAMETRES!J$14)^PARAMETRES!$B$17</f>
        <v>0.21315818199864925</v>
      </c>
      <c r="O55" s="684">
        <f>N55*(1+PARAMETRES!K$14)^PARAMETRES!$B$17</f>
        <v>0.21432465935312353</v>
      </c>
      <c r="P55" s="684">
        <f>O55*(1+PARAMETRES!L$14)^PARAMETRES!$B$17</f>
        <v>0.21721286529391978</v>
      </c>
      <c r="Q55" s="684">
        <f>P55*(1+PARAMETRES!M$14)^PARAMETRES!$B$17</f>
        <v>0.21942874531524675</v>
      </c>
      <c r="R55" s="684">
        <f>Q55*(1+PARAMETRES!N$14)^PARAMETRES!$B$17</f>
        <v>0.22178131896311798</v>
      </c>
      <c r="S55" s="684">
        <f>R55*(1+PARAMETRES!O$14)^PARAMETRES!$B$17</f>
        <v>0.20981862839369295</v>
      </c>
      <c r="T55" s="684">
        <f>S55*(1+PARAMETRES!P$14)^PARAMETRES!$B$17</f>
        <v>0.21898814365655059</v>
      </c>
      <c r="U55" s="684">
        <f>T55*(1+PARAMETRES!Q$14)^PARAMETRES!$B$17</f>
        <v>0.2224287200541232</v>
      </c>
      <c r="V55" s="684">
        <f>U55*(1+PARAMETRES!R$14)^PARAMETRES!$B$17</f>
        <v>0.22418125495676716</v>
      </c>
      <c r="W55" s="684">
        <f>V55*(1+PARAMETRES!S$14)^PARAMETRES!$B$17</f>
        <v>0.2262260188660028</v>
      </c>
      <c r="X55" s="684">
        <f>W55*(1+PARAMETRES!T$14)^PARAMETRES!$B$17</f>
        <v>0.22849067310357579</v>
      </c>
      <c r="Y55" s="684">
        <f>X55*(1+PARAMETRES!U$14)^PARAMETRES!$B$17</f>
        <v>0.23079843553630119</v>
      </c>
      <c r="Z55" s="684">
        <f>Y55*(1+PARAMETRES!V$14)^PARAMETRES!$B$17</f>
        <v>0.23330124729169527</v>
      </c>
      <c r="AA55" s="684">
        <f>Z55*(1+PARAMETRES!W$14)^PARAMETRES!$B$17</f>
        <v>0.23405410937728746</v>
      </c>
      <c r="AB55" s="684">
        <f>AA55*(1+PARAMETRES!X$14)^PARAMETRES!$B$17</f>
        <v>0.23481011126888543</v>
      </c>
      <c r="AC55" s="684">
        <f>AB55*(1+PARAMETRES!Y$14)^PARAMETRES!$B$17</f>
        <v>0.23564642477694889</v>
      </c>
      <c r="AD55" s="684">
        <f>AC55*(1+PARAMETRES!Z$14)^PARAMETRES!$B$17</f>
        <v>0.23654791412217274</v>
      </c>
      <c r="AE55" s="684">
        <f>AD55*(1+PARAMETRES!AA$14)^PARAMETRES!$B$17</f>
        <v>0.23742104237662334</v>
      </c>
      <c r="AF55" s="684">
        <f>AE55*(1+PARAMETRES!AB$14)^PARAMETRES!$B$17</f>
        <v>0.23895961470899091</v>
      </c>
      <c r="AG55" s="684">
        <f>AF55*(1+PARAMETRES!AC$14)^PARAMETRES!$B$17</f>
        <v>0.2405721067082533</v>
      </c>
      <c r="AH55" s="684">
        <f>AG55*(1+PARAMETRES!AD$14)^PARAMETRES!$B$17</f>
        <v>0.24227647449290979</v>
      </c>
      <c r="AI55" s="684">
        <f>AH55*(1+PARAMETRES!AE$14)^PARAMETRES!$B$17</f>
        <v>0.24393051923889039</v>
      </c>
      <c r="AJ55" s="684">
        <f>AI55*(1+PARAMETRES!AF$14)^PARAMETRES!$B$17</f>
        <v>0.24553369233587843</v>
      </c>
      <c r="AK55" s="684">
        <f>AJ55*(1+PARAMETRES!AG$14)^PARAMETRES!$B$17</f>
        <v>0.24716661550775884</v>
      </c>
      <c r="AL55" s="684">
        <f>AK55*(1+PARAMETRES!AH$14)^PARAMETRES!$B$17</f>
        <v>0.24876409948114067</v>
      </c>
      <c r="AM55" s="684">
        <f>AL55*(1+PARAMETRES!AI$14)^PARAMETRES!$B$17</f>
        <v>0.25024220140051906</v>
      </c>
      <c r="AN55" s="684">
        <f>AM55*(1+PARAMETRES!AJ$14)^PARAMETRES!$B$17</f>
        <v>0.25166408413288771</v>
      </c>
      <c r="AO55" s="684">
        <f>AN55*(1+PARAMETRES!AK$14)^PARAMETRES!$B$17</f>
        <v>0.25306109679956179</v>
      </c>
      <c r="AP55" s="684">
        <f>AO55*(1+PARAMETRES!AL$14)^PARAMETRES!$B$17</f>
        <v>0.25446517672183516</v>
      </c>
      <c r="AQ55" s="684">
        <f>AP55*(1+PARAMETRES!AM$14)^PARAMETRES!$B$17</f>
        <v>0.25590891413913552</v>
      </c>
      <c r="AR55" s="684">
        <f>AQ55*(1+PARAMETRES!AN$14)^PARAMETRES!$B$17</f>
        <v>0.25734065641891973</v>
      </c>
      <c r="AS55" s="684">
        <f>AR55*(1+PARAMETRES!AO$14)^PARAMETRES!$B$17</f>
        <v>0.25865660832364101</v>
      </c>
      <c r="AT55" s="684">
        <f>AS55*(1+PARAMETRES!AP$14)^PARAMETRES!$B$17</f>
        <v>0.26000912562354977</v>
      </c>
      <c r="AU55" s="684">
        <f>AT55*(1+PARAMETRES!AQ$14)^PARAMETRES!$B$17</f>
        <v>0.26141594840785926</v>
      </c>
      <c r="AV55" s="684">
        <f>AU55*(1+PARAMETRES!AR$14)^PARAMETRES!$B$17</f>
        <v>0.2629126268650836</v>
      </c>
      <c r="AW55" s="684">
        <f>AV55*(1+PARAMETRES!AS$14)^PARAMETRES!$B$17</f>
        <v>0.26436105564668189</v>
      </c>
      <c r="AX55" s="684">
        <f>AW55*(1+PARAMETRES!AT$14)^PARAMETRES!$B$17</f>
        <v>0.26584854624548149</v>
      </c>
      <c r="AY55" s="684">
        <f>AX55*(1+PARAMETRES!AU$14)^PARAMETRES!$B$17</f>
        <v>0.26742898708256269</v>
      </c>
      <c r="AZ55" s="684">
        <f>AY55*(1+PARAMETRES!AV$14)^PARAMETRES!$B$17</f>
        <v>0.26906823678030584</v>
      </c>
      <c r="BA55" s="684">
        <f>AZ55*(1+PARAMETRES!AW$14)^PARAMETRES!$B$17</f>
        <v>0.27080444725315178</v>
      </c>
      <c r="BB55" s="684">
        <f>BA55*(1+PARAMETRES!AX$14)^PARAMETRES!$B$17</f>
        <v>0.27262025779277455</v>
      </c>
      <c r="BC55" s="684">
        <f>BB55*(1+PARAMETRES!AY$14)^PARAMETRES!$B$17</f>
        <v>0.2743886264432458</v>
      </c>
      <c r="BD55" s="684">
        <f>BC55*(1+PARAMETRES!AZ$14)^PARAMETRES!$B$17</f>
        <v>0.27623428706042719</v>
      </c>
      <c r="BE55" s="684">
        <f>BD55*(1+PARAMETRES!BA$14)^PARAMETRES!$B$17</f>
        <v>0.27811954197068506</v>
      </c>
      <c r="BF55" s="684">
        <f>BE55*(1+PARAMETRES!BB$14)^PARAMETRES!$B$17</f>
        <v>0.28006083389574882</v>
      </c>
      <c r="BG55" s="684">
        <f>BF55*(1+PARAMETRES!BC$14)^PARAMETRES!$B$17</f>
        <v>0.28200052782782853</v>
      </c>
      <c r="BH55" s="684">
        <f>BG55*(1+PARAMETRES!BD$14)^PARAMETRES!$B$17</f>
        <v>0.28391682078542946</v>
      </c>
      <c r="BI55" s="684">
        <f>BH55*(1+PARAMETRES!BE$14)^PARAMETRES!$B$17</f>
        <v>0.28586304296588211</v>
      </c>
      <c r="BJ55" s="684">
        <f>BI55*(1+PARAMETRES!BF$14)^PARAMETRES!$B$17</f>
        <v>0.28783717882379672</v>
      </c>
      <c r="BK55" s="684">
        <f>BJ55*(1+PARAMETRES!BG$14)^PARAMETRES!$B$17</f>
        <v>0.28977991373779005</v>
      </c>
      <c r="BL55" s="684">
        <f>BK55*(1+PARAMETRES!BH$14)^PARAMETRES!$B$17</f>
        <v>0.29165005602940614</v>
      </c>
      <c r="BM55" s="684">
        <f>BL55*(1+PARAMETRES!BI$14)^PARAMETRES!$B$17</f>
        <v>0.29342499352372392</v>
      </c>
      <c r="BN55" s="684">
        <f>BM55*(1+PARAMETRES!BJ$14)^PARAMETRES!$B$17</f>
        <v>0.29521886023740113</v>
      </c>
      <c r="BO55" s="684">
        <f>BN55*(1+PARAMETRES!BK$14)^PARAMETRES!$B$17</f>
        <v>0.29699219585705</v>
      </c>
      <c r="BP55" s="684">
        <f>BO55*(1+PARAMETRES!BL$14)^PARAMETRES!$B$17</f>
        <v>0.29874465912366122</v>
      </c>
      <c r="BQ55" s="685">
        <f>BP55*(1+PARAMETRES!BM$14)^PARAMETRES!$B$17</f>
        <v>0.30041706516189581</v>
      </c>
    </row>
    <row r="56" spans="1:69" x14ac:dyDescent="0.25">
      <c r="C56" s="797" t="s">
        <v>64</v>
      </c>
      <c r="D56" s="798"/>
      <c r="E56" s="799"/>
      <c r="F56" s="795"/>
      <c r="G56" s="795"/>
      <c r="H56" s="796"/>
      <c r="I56" s="828"/>
      <c r="J56" s="684"/>
      <c r="K56" s="684"/>
      <c r="L56" s="684"/>
      <c r="M56" s="684"/>
      <c r="N56" s="684"/>
      <c r="O56" s="684"/>
      <c r="P56" s="684"/>
      <c r="Q56" s="684"/>
      <c r="R56" s="684"/>
      <c r="S56" s="684"/>
      <c r="T56" s="684"/>
      <c r="U56" s="684"/>
      <c r="V56" s="684"/>
      <c r="W56" s="684"/>
      <c r="X56" s="684"/>
      <c r="Y56" s="684"/>
      <c r="Z56" s="684"/>
      <c r="AA56" s="684"/>
      <c r="AB56" s="684"/>
      <c r="AC56" s="684"/>
      <c r="AD56" s="684"/>
      <c r="AE56" s="684"/>
      <c r="AF56" s="684"/>
      <c r="AG56" s="684"/>
      <c r="AH56" s="684"/>
      <c r="AI56" s="684"/>
      <c r="AJ56" s="684"/>
      <c r="AK56" s="684"/>
      <c r="AL56" s="684"/>
      <c r="AM56" s="684"/>
      <c r="AN56" s="684"/>
      <c r="AO56" s="684"/>
      <c r="AP56" s="684"/>
      <c r="AQ56" s="684"/>
      <c r="AR56" s="684"/>
      <c r="AS56" s="684"/>
      <c r="AT56" s="684"/>
      <c r="AU56" s="684"/>
      <c r="AV56" s="684"/>
      <c r="AW56" s="684"/>
      <c r="AX56" s="684"/>
      <c r="AY56" s="684"/>
      <c r="AZ56" s="684"/>
      <c r="BA56" s="684"/>
      <c r="BB56" s="684"/>
      <c r="BC56" s="684"/>
      <c r="BD56" s="684"/>
      <c r="BE56" s="684"/>
      <c r="BF56" s="684"/>
      <c r="BG56" s="684"/>
      <c r="BH56" s="684"/>
      <c r="BI56" s="684"/>
      <c r="BJ56" s="684"/>
      <c r="BK56" s="684"/>
      <c r="BL56" s="684"/>
      <c r="BM56" s="684"/>
      <c r="BN56" s="684"/>
      <c r="BO56" s="684"/>
      <c r="BP56" s="684"/>
      <c r="BQ56" s="685"/>
    </row>
    <row r="57" spans="1:69" ht="28.5" customHeight="1" x14ac:dyDescent="0.25">
      <c r="C57" s="788" t="s">
        <v>65</v>
      </c>
      <c r="D57" s="789"/>
      <c r="E57" s="790"/>
      <c r="F57" s="795"/>
      <c r="G57" s="795"/>
      <c r="H57" s="796"/>
      <c r="I57" s="829"/>
      <c r="J57" s="684"/>
      <c r="K57" s="684"/>
      <c r="L57" s="684"/>
      <c r="M57" s="684"/>
      <c r="N57" s="684"/>
      <c r="O57" s="684"/>
      <c r="P57" s="684"/>
      <c r="Q57" s="684"/>
      <c r="R57" s="684"/>
      <c r="S57" s="684"/>
      <c r="T57" s="684"/>
      <c r="U57" s="684"/>
      <c r="V57" s="684"/>
      <c r="W57" s="684"/>
      <c r="X57" s="684"/>
      <c r="Y57" s="684"/>
      <c r="Z57" s="684"/>
      <c r="AA57" s="684"/>
      <c r="AB57" s="684"/>
      <c r="AC57" s="684"/>
      <c r="AD57" s="684"/>
      <c r="AE57" s="684"/>
      <c r="AF57" s="684"/>
      <c r="AG57" s="684"/>
      <c r="AH57" s="684"/>
      <c r="AI57" s="684"/>
      <c r="AJ57" s="684"/>
      <c r="AK57" s="684"/>
      <c r="AL57" s="684"/>
      <c r="AM57" s="684"/>
      <c r="AN57" s="684"/>
      <c r="AO57" s="684"/>
      <c r="AP57" s="684"/>
      <c r="AQ57" s="684"/>
      <c r="AR57" s="684"/>
      <c r="AS57" s="684"/>
      <c r="AT57" s="684"/>
      <c r="AU57" s="684"/>
      <c r="AV57" s="684"/>
      <c r="AW57" s="684"/>
      <c r="AX57" s="684"/>
      <c r="AY57" s="684"/>
      <c r="AZ57" s="684"/>
      <c r="BA57" s="684"/>
      <c r="BB57" s="684"/>
      <c r="BC57" s="684"/>
      <c r="BD57" s="684"/>
      <c r="BE57" s="684"/>
      <c r="BF57" s="684"/>
      <c r="BG57" s="684"/>
      <c r="BH57" s="684"/>
      <c r="BI57" s="684"/>
      <c r="BJ57" s="684"/>
      <c r="BK57" s="684"/>
      <c r="BL57" s="684"/>
      <c r="BM57" s="684"/>
      <c r="BN57" s="684"/>
      <c r="BO57" s="684"/>
      <c r="BP57" s="684"/>
      <c r="BQ57" s="685"/>
    </row>
    <row r="58" spans="1:69" x14ac:dyDescent="0.25">
      <c r="C58" s="785" t="s">
        <v>66</v>
      </c>
      <c r="D58" s="786"/>
      <c r="E58" s="787"/>
      <c r="F58" s="775" t="s">
        <v>218</v>
      </c>
      <c r="G58" s="775"/>
      <c r="H58" s="776"/>
      <c r="I58" s="830">
        <f>0.01*Transf2010</f>
        <v>1.04687366591809E-2</v>
      </c>
      <c r="J58" s="678">
        <f>I58*(1+PARAMETRES!F$14)^PARAMETRES!$B$17</f>
        <v>1.0586239173248064E-2</v>
      </c>
      <c r="K58" s="678">
        <f>J58*(1+PARAMETRES!G$14)^PARAMETRES!$B$17</f>
        <v>1.0574932625533467E-2</v>
      </c>
      <c r="L58" s="678">
        <f>K58*(1+PARAMETRES!H$14)^PARAMETRES!$B$17</f>
        <v>1.0580575476092858E-2</v>
      </c>
      <c r="M58" s="678">
        <f>L58*(1+PARAMETRES!I$14)^PARAMETRES!$B$17</f>
        <v>1.0610636535155914E-2</v>
      </c>
      <c r="N58" s="678">
        <f>M58*(1+PARAMETRES!J$14)^PARAMETRES!$B$17</f>
        <v>1.0657909099932465E-2</v>
      </c>
      <c r="O58" s="678">
        <f>N58*(1+PARAMETRES!K$14)^PARAMETRES!$B$17</f>
        <v>1.0716232967656178E-2</v>
      </c>
      <c r="P58" s="678">
        <f>O58*(1+PARAMETRES!L$14)^PARAMETRES!$B$17</f>
        <v>1.0860643264695991E-2</v>
      </c>
      <c r="Q58" s="678">
        <f>P58*(1+PARAMETRES!M$14)^PARAMETRES!$B$17</f>
        <v>1.0971437265762338E-2</v>
      </c>
      <c r="R58" s="678">
        <f>Q58*(1+PARAMETRES!N$14)^PARAMETRES!$B$17</f>
        <v>1.1089065948155898E-2</v>
      </c>
      <c r="S58" s="678">
        <f>R58*(1+PARAMETRES!O$14)^PARAMETRES!$B$17</f>
        <v>1.0490931419684647E-2</v>
      </c>
      <c r="T58" s="678">
        <f>S58*(1+PARAMETRES!P$14)^PARAMETRES!$B$17</f>
        <v>1.0949407182827529E-2</v>
      </c>
      <c r="U58" s="678">
        <f>T58*(1+PARAMETRES!Q$14)^PARAMETRES!$B$17</f>
        <v>1.1121436002706158E-2</v>
      </c>
      <c r="V58" s="678">
        <f>U58*(1+PARAMETRES!R$14)^PARAMETRES!$B$17</f>
        <v>1.1209062747838358E-2</v>
      </c>
      <c r="W58" s="678">
        <f>V58*(1+PARAMETRES!S$14)^PARAMETRES!$B$17</f>
        <v>1.1311300943300139E-2</v>
      </c>
      <c r="X58" s="678">
        <f>W58*(1+PARAMETRES!T$14)^PARAMETRES!$B$17</f>
        <v>1.1424533655178789E-2</v>
      </c>
      <c r="Y58" s="678">
        <f>X58*(1+PARAMETRES!U$14)^PARAMETRES!$B$17</f>
        <v>1.1539921776815058E-2</v>
      </c>
      <c r="Z58" s="678">
        <f>Y58*(1+PARAMETRES!V$14)^PARAMETRES!$B$17</f>
        <v>1.1665062364584762E-2</v>
      </c>
      <c r="AA58" s="678">
        <f>Z58*(1+PARAMETRES!W$14)^PARAMETRES!$B$17</f>
        <v>1.1702705468864372E-2</v>
      </c>
      <c r="AB58" s="678">
        <f>AA58*(1+PARAMETRES!X$14)^PARAMETRES!$B$17</f>
        <v>1.174050556344427E-2</v>
      </c>
      <c r="AC58" s="678">
        <f>AB58*(1+PARAMETRES!Y$14)^PARAMETRES!$B$17</f>
        <v>1.1782321238847444E-2</v>
      </c>
      <c r="AD58" s="678">
        <f>AC58*(1+PARAMETRES!Z$14)^PARAMETRES!$B$17</f>
        <v>1.1827395706108636E-2</v>
      </c>
      <c r="AE58" s="678">
        <f>AD58*(1+PARAMETRES!AA$14)^PARAMETRES!$B$17</f>
        <v>1.1871052118831167E-2</v>
      </c>
      <c r="AF58" s="678">
        <f>AE58*(1+PARAMETRES!AB$14)^PARAMETRES!$B$17</f>
        <v>1.1947980735449545E-2</v>
      </c>
      <c r="AG58" s="678">
        <f>AF58*(1+PARAMETRES!AC$14)^PARAMETRES!$B$17</f>
        <v>1.2028605335412664E-2</v>
      </c>
      <c r="AH58" s="678">
        <f>AG58*(1+PARAMETRES!AD$14)^PARAMETRES!$B$17</f>
        <v>1.2113823724645489E-2</v>
      </c>
      <c r="AI58" s="678">
        <f>AH58*(1+PARAMETRES!AE$14)^PARAMETRES!$B$17</f>
        <v>1.2196525961944519E-2</v>
      </c>
      <c r="AJ58" s="678">
        <f>AI58*(1+PARAMETRES!AF$14)^PARAMETRES!$B$17</f>
        <v>1.2276684616793921E-2</v>
      </c>
      <c r="AK58" s="678">
        <f>AJ58*(1+PARAMETRES!AG$14)^PARAMETRES!$B$17</f>
        <v>1.2358330775387942E-2</v>
      </c>
      <c r="AL58" s="678">
        <f>AK58*(1+PARAMETRES!AH$14)^PARAMETRES!$B$17</f>
        <v>1.2438204974057034E-2</v>
      </c>
      <c r="AM58" s="678">
        <f>AL58*(1+PARAMETRES!AI$14)^PARAMETRES!$B$17</f>
        <v>1.2512110070025952E-2</v>
      </c>
      <c r="AN58" s="678">
        <f>AM58*(1+PARAMETRES!AJ$14)^PARAMETRES!$B$17</f>
        <v>1.2583204206644385E-2</v>
      </c>
      <c r="AO58" s="678">
        <f>AN58*(1+PARAMETRES!AK$14)^PARAMETRES!$B$17</f>
        <v>1.2653054839978089E-2</v>
      </c>
      <c r="AP58" s="678">
        <f>AO58*(1+PARAMETRES!AL$14)^PARAMETRES!$B$17</f>
        <v>1.272325883609176E-2</v>
      </c>
      <c r="AQ58" s="678">
        <f>AP58*(1+PARAMETRES!AM$14)^PARAMETRES!$B$17</f>
        <v>1.2795445706956777E-2</v>
      </c>
      <c r="AR58" s="678">
        <f>AQ58*(1+PARAMETRES!AN$14)^PARAMETRES!$B$17</f>
        <v>1.2867032820945987E-2</v>
      </c>
      <c r="AS58" s="678">
        <f>AR58*(1+PARAMETRES!AO$14)^PARAMETRES!$B$17</f>
        <v>1.2932830416182052E-2</v>
      </c>
      <c r="AT58" s="678">
        <f>AS58*(1+PARAMETRES!AP$14)^PARAMETRES!$B$17</f>
        <v>1.3000456281177492E-2</v>
      </c>
      <c r="AU58" s="678">
        <f>AT58*(1+PARAMETRES!AQ$14)^PARAMETRES!$B$17</f>
        <v>1.3070797420392966E-2</v>
      </c>
      <c r="AV58" s="678">
        <f>AU58*(1+PARAMETRES!AR$14)^PARAMETRES!$B$17</f>
        <v>1.3145631343254182E-2</v>
      </c>
      <c r="AW58" s="678">
        <f>AV58*(1+PARAMETRES!AS$14)^PARAMETRES!$B$17</f>
        <v>1.3218052782334096E-2</v>
      </c>
      <c r="AX58" s="678">
        <f>AW58*(1+PARAMETRES!AT$14)^PARAMETRES!$B$17</f>
        <v>1.3292427312274075E-2</v>
      </c>
      <c r="AY58" s="678">
        <f>AX58*(1+PARAMETRES!AU$14)^PARAMETRES!$B$17</f>
        <v>1.3371449354128135E-2</v>
      </c>
      <c r="AZ58" s="678">
        <f>AY58*(1+PARAMETRES!AV$14)^PARAMETRES!$B$17</f>
        <v>1.3453411839015293E-2</v>
      </c>
      <c r="BA58" s="678">
        <f>AZ58*(1+PARAMETRES!AW$14)^PARAMETRES!$B$17</f>
        <v>1.3540222362657591E-2</v>
      </c>
      <c r="BB58" s="678">
        <f>BA58*(1+PARAMETRES!AX$14)^PARAMETRES!$B$17</f>
        <v>1.3631012889638729E-2</v>
      </c>
      <c r="BC58" s="678">
        <f>BB58*(1+PARAMETRES!AY$14)^PARAMETRES!$B$17</f>
        <v>1.3719431322162291E-2</v>
      </c>
      <c r="BD58" s="678">
        <f>BC58*(1+PARAMETRES!AZ$14)^PARAMETRES!$B$17</f>
        <v>1.381171435302136E-2</v>
      </c>
      <c r="BE58" s="678">
        <f>BD58*(1+PARAMETRES!BA$14)^PARAMETRES!$B$17</f>
        <v>1.3905977098534252E-2</v>
      </c>
      <c r="BF58" s="678">
        <f>BE58*(1+PARAMETRES!BB$14)^PARAMETRES!$B$17</f>
        <v>1.400304169478744E-2</v>
      </c>
      <c r="BG58" s="678">
        <f>BF58*(1+PARAMETRES!BC$14)^PARAMETRES!$B$17</f>
        <v>1.4100026391391424E-2</v>
      </c>
      <c r="BH58" s="678">
        <f>BG58*(1+PARAMETRES!BD$14)^PARAMETRES!$B$17</f>
        <v>1.4195841039271472E-2</v>
      </c>
      <c r="BI58" s="678">
        <f>BH58*(1+PARAMETRES!BE$14)^PARAMETRES!$B$17</f>
        <v>1.4293152148294104E-2</v>
      </c>
      <c r="BJ58" s="678">
        <f>BI58*(1+PARAMETRES!BF$14)^PARAMETRES!$B$17</f>
        <v>1.4391858941189835E-2</v>
      </c>
      <c r="BK58" s="678">
        <f>BJ58*(1+PARAMETRES!BG$14)^PARAMETRES!$B$17</f>
        <v>1.4488995686889503E-2</v>
      </c>
      <c r="BL58" s="678">
        <f>BK58*(1+PARAMETRES!BH$14)^PARAMETRES!$B$17</f>
        <v>1.4582502801470307E-2</v>
      </c>
      <c r="BM58" s="678">
        <f>BL58*(1+PARAMETRES!BI$14)^PARAMETRES!$B$17</f>
        <v>1.4671249676186196E-2</v>
      </c>
      <c r="BN58" s="678">
        <f>BM58*(1+PARAMETRES!BJ$14)^PARAMETRES!$B$17</f>
        <v>1.4760943011870057E-2</v>
      </c>
      <c r="BO58" s="678">
        <f>BN58*(1+PARAMETRES!BK$14)^PARAMETRES!$B$17</f>
        <v>1.4849609792852502E-2</v>
      </c>
      <c r="BP58" s="678">
        <f>BO58*(1+PARAMETRES!BL$14)^PARAMETRES!$B$17</f>
        <v>1.4937232956183061E-2</v>
      </c>
      <c r="BQ58" s="680">
        <f>BP58*(1+PARAMETRES!BM$14)^PARAMETRES!$B$17</f>
        <v>1.5020853258094793E-2</v>
      </c>
    </row>
    <row r="59" spans="1:69" x14ac:dyDescent="0.25">
      <c r="C59" s="782" t="s">
        <v>67</v>
      </c>
      <c r="D59" s="783"/>
      <c r="E59" s="784"/>
      <c r="F59" s="775"/>
      <c r="G59" s="775"/>
      <c r="H59" s="776"/>
      <c r="I59" s="825"/>
      <c r="J59" s="678"/>
      <c r="K59" s="678"/>
      <c r="L59" s="678"/>
      <c r="M59" s="678"/>
      <c r="N59" s="678"/>
      <c r="O59" s="678"/>
      <c r="P59" s="678"/>
      <c r="Q59" s="678"/>
      <c r="R59" s="678"/>
      <c r="S59" s="678"/>
      <c r="T59" s="678"/>
      <c r="U59" s="678"/>
      <c r="V59" s="678"/>
      <c r="W59" s="678"/>
      <c r="X59" s="678"/>
      <c r="Y59" s="678"/>
      <c r="Z59" s="678"/>
      <c r="AA59" s="678"/>
      <c r="AB59" s="678"/>
      <c r="AC59" s="678"/>
      <c r="AD59" s="678"/>
      <c r="AE59" s="678"/>
      <c r="AF59" s="678"/>
      <c r="AG59" s="678"/>
      <c r="AH59" s="678"/>
      <c r="AI59" s="678"/>
      <c r="AJ59" s="678"/>
      <c r="AK59" s="678"/>
      <c r="AL59" s="678"/>
      <c r="AM59" s="678"/>
      <c r="AN59" s="678"/>
      <c r="AO59" s="678"/>
      <c r="AP59" s="678"/>
      <c r="AQ59" s="678"/>
      <c r="AR59" s="678"/>
      <c r="AS59" s="678"/>
      <c r="AT59" s="678"/>
      <c r="AU59" s="678"/>
      <c r="AV59" s="678"/>
      <c r="AW59" s="678"/>
      <c r="AX59" s="678"/>
      <c r="AY59" s="678"/>
      <c r="AZ59" s="678"/>
      <c r="BA59" s="678"/>
      <c r="BB59" s="678"/>
      <c r="BC59" s="678"/>
      <c r="BD59" s="678"/>
      <c r="BE59" s="678"/>
      <c r="BF59" s="678"/>
      <c r="BG59" s="678"/>
      <c r="BH59" s="678"/>
      <c r="BI59" s="678"/>
      <c r="BJ59" s="678"/>
      <c r="BK59" s="678"/>
      <c r="BL59" s="678"/>
      <c r="BM59" s="678"/>
      <c r="BN59" s="678"/>
      <c r="BO59" s="678"/>
      <c r="BP59" s="678"/>
      <c r="BQ59" s="680"/>
    </row>
    <row r="60" spans="1:69" ht="16.5" thickBot="1" x14ac:dyDescent="0.3">
      <c r="C60" s="779" t="s">
        <v>68</v>
      </c>
      <c r="D60" s="780"/>
      <c r="E60" s="781"/>
      <c r="F60" s="777"/>
      <c r="G60" s="777"/>
      <c r="H60" s="778"/>
      <c r="I60" s="831"/>
      <c r="J60" s="679"/>
      <c r="K60" s="679"/>
      <c r="L60" s="679"/>
      <c r="M60" s="679"/>
      <c r="N60" s="679"/>
      <c r="O60" s="679"/>
      <c r="P60" s="679"/>
      <c r="Q60" s="679"/>
      <c r="R60" s="679"/>
      <c r="S60" s="679"/>
      <c r="T60" s="679"/>
      <c r="U60" s="679"/>
      <c r="V60" s="679"/>
      <c r="W60" s="679"/>
      <c r="X60" s="679"/>
      <c r="Y60" s="679"/>
      <c r="Z60" s="679"/>
      <c r="AA60" s="679"/>
      <c r="AB60" s="679"/>
      <c r="AC60" s="679"/>
      <c r="AD60" s="679"/>
      <c r="AE60" s="679"/>
      <c r="AF60" s="679"/>
      <c r="AG60" s="679"/>
      <c r="AH60" s="679"/>
      <c r="AI60" s="679"/>
      <c r="AJ60" s="679"/>
      <c r="AK60" s="679"/>
      <c r="AL60" s="679"/>
      <c r="AM60" s="679"/>
      <c r="AN60" s="679"/>
      <c r="AO60" s="679"/>
      <c r="AP60" s="679"/>
      <c r="AQ60" s="679"/>
      <c r="AR60" s="679"/>
      <c r="AS60" s="679"/>
      <c r="AT60" s="679"/>
      <c r="AU60" s="679"/>
      <c r="AV60" s="679"/>
      <c r="AW60" s="679"/>
      <c r="AX60" s="679"/>
      <c r="AY60" s="679"/>
      <c r="AZ60" s="679"/>
      <c r="BA60" s="679"/>
      <c r="BB60" s="679"/>
      <c r="BC60" s="679"/>
      <c r="BD60" s="679"/>
      <c r="BE60" s="679"/>
      <c r="BF60" s="679"/>
      <c r="BG60" s="679"/>
      <c r="BH60" s="679"/>
      <c r="BI60" s="679"/>
      <c r="BJ60" s="679"/>
      <c r="BK60" s="679"/>
      <c r="BL60" s="679"/>
      <c r="BM60" s="679"/>
      <c r="BN60" s="679"/>
      <c r="BO60" s="679"/>
      <c r="BP60" s="679"/>
      <c r="BQ60" s="681"/>
    </row>
    <row r="64" spans="1:69" ht="16.5" thickBot="1" x14ac:dyDescent="0.3"/>
    <row r="65" spans="1:8" ht="24.95" customHeight="1" thickBot="1" x14ac:dyDescent="0.3">
      <c r="A65" s="666" t="s">
        <v>243</v>
      </c>
      <c r="C65" s="753" t="s">
        <v>82</v>
      </c>
      <c r="D65" s="754"/>
      <c r="E65" s="754"/>
      <c r="F65" s="754"/>
      <c r="G65" s="754"/>
      <c r="H65" s="755"/>
    </row>
    <row r="66" spans="1:8" ht="24.95" customHeight="1" x14ac:dyDescent="0.25">
      <c r="A66" s="667"/>
      <c r="C66" s="729" t="s">
        <v>126</v>
      </c>
      <c r="D66" s="730"/>
      <c r="E66" s="730"/>
      <c r="F66" s="730"/>
      <c r="G66" s="730"/>
      <c r="H66" s="731"/>
    </row>
    <row r="67" spans="1:8" ht="24.95" customHeight="1" x14ac:dyDescent="0.25">
      <c r="A67" s="667"/>
      <c r="C67" s="732"/>
      <c r="D67" s="733"/>
      <c r="E67" s="733"/>
      <c r="F67" s="733"/>
      <c r="G67" s="733"/>
      <c r="H67" s="734"/>
    </row>
    <row r="68" spans="1:8" x14ac:dyDescent="0.25">
      <c r="A68" s="667"/>
      <c r="C68" s="735" t="s">
        <v>83</v>
      </c>
      <c r="D68" s="736"/>
      <c r="E68" s="736"/>
      <c r="F68" s="737" t="s">
        <v>123</v>
      </c>
      <c r="G68" s="738"/>
      <c r="H68" s="739"/>
    </row>
    <row r="69" spans="1:8" ht="36.75" customHeight="1" x14ac:dyDescent="0.25">
      <c r="A69" s="667"/>
      <c r="C69" s="735"/>
      <c r="D69" s="736"/>
      <c r="E69" s="736"/>
      <c r="F69" s="740"/>
      <c r="G69" s="741"/>
      <c r="H69" s="742"/>
    </row>
    <row r="70" spans="1:8" ht="16.5" customHeight="1" thickBot="1" x14ac:dyDescent="0.3">
      <c r="C70" s="745" t="s">
        <v>124</v>
      </c>
      <c r="D70" s="743"/>
      <c r="E70" s="743"/>
      <c r="F70" s="743" t="s">
        <v>223</v>
      </c>
      <c r="G70" s="743"/>
      <c r="H70" s="744"/>
    </row>
    <row r="71" spans="1:8" ht="16.5" customHeight="1" x14ac:dyDescent="0.25">
      <c r="A71" s="698" t="s">
        <v>133</v>
      </c>
      <c r="C71" s="745" t="s">
        <v>125</v>
      </c>
      <c r="D71" s="743"/>
      <c r="E71" s="743"/>
      <c r="F71" s="743" t="s">
        <v>224</v>
      </c>
      <c r="G71" s="743"/>
      <c r="H71" s="744"/>
    </row>
    <row r="72" spans="1:8" ht="16.5" customHeight="1" x14ac:dyDescent="0.25">
      <c r="A72" s="699"/>
      <c r="C72" s="729" t="s">
        <v>127</v>
      </c>
      <c r="D72" s="730"/>
      <c r="E72" s="730"/>
      <c r="F72" s="730"/>
      <c r="G72" s="730"/>
      <c r="H72" s="731"/>
    </row>
    <row r="73" spans="1:8" ht="16.5" customHeight="1" x14ac:dyDescent="0.25">
      <c r="A73" s="699"/>
      <c r="C73" s="732"/>
      <c r="D73" s="733"/>
      <c r="E73" s="733"/>
      <c r="F73" s="733"/>
      <c r="G73" s="733"/>
      <c r="H73" s="734"/>
    </row>
    <row r="74" spans="1:8" ht="16.5" customHeight="1" thickBot="1" x14ac:dyDescent="0.3">
      <c r="A74" s="700"/>
      <c r="C74" s="715" t="s">
        <v>129</v>
      </c>
      <c r="D74" s="716"/>
      <c r="E74" s="683"/>
      <c r="F74" s="728" t="s">
        <v>130</v>
      </c>
      <c r="G74" s="683"/>
      <c r="H74" s="116"/>
    </row>
    <row r="75" spans="1:8" ht="22.5" x14ac:dyDescent="0.25">
      <c r="A75" s="701"/>
      <c r="C75" s="709" t="s">
        <v>219</v>
      </c>
      <c r="D75" s="710"/>
      <c r="E75" s="711"/>
      <c r="F75" s="726" t="s">
        <v>131</v>
      </c>
      <c r="G75" s="727"/>
      <c r="H75" s="228" t="str">
        <f>IF($A$75&lt;=5,"retard à valoriser comme du temps de trajet",IF(AND(5&lt;$A$75,$A$75&lt;=15),0.92,1.34))</f>
        <v>retard à valoriser comme du temps de trajet</v>
      </c>
    </row>
    <row r="76" spans="1:8" ht="23.25" thickBot="1" x14ac:dyDescent="0.3">
      <c r="A76" s="702"/>
      <c r="C76" s="712"/>
      <c r="D76" s="713"/>
      <c r="E76" s="714"/>
      <c r="F76" s="726" t="s">
        <v>132</v>
      </c>
      <c r="G76" s="727"/>
      <c r="H76" s="228" t="str">
        <f>IF($A$75&lt;=5,"retard à valoriser comme du temps de trajet",IF(AND(5&lt;$A$75,$A$75&lt;=15),1.24,1.78))</f>
        <v>retard à valoriser comme du temps de trajet</v>
      </c>
    </row>
    <row r="77" spans="1:8" ht="23.25" thickBot="1" x14ac:dyDescent="0.3">
      <c r="C77" s="703" t="s">
        <v>220</v>
      </c>
      <c r="D77" s="704"/>
      <c r="E77" s="705"/>
      <c r="F77" s="724" t="s">
        <v>131</v>
      </c>
      <c r="G77" s="725"/>
      <c r="H77" s="228" t="str">
        <f>IF($A$75&lt;=5,"retard à valoriser comme du temps de trajet",IF(AND(5&lt;$A$75,$A$75&lt;=15),0.92,1.32))</f>
        <v>retard à valoriser comme du temps de trajet</v>
      </c>
    </row>
    <row r="78" spans="1:8" ht="22.5" x14ac:dyDescent="0.25">
      <c r="A78" s="671" t="s">
        <v>203</v>
      </c>
      <c r="C78" s="706"/>
      <c r="D78" s="707"/>
      <c r="E78" s="708"/>
      <c r="F78" s="724" t="s">
        <v>132</v>
      </c>
      <c r="G78" s="725"/>
      <c r="H78" s="228" t="str">
        <f>IF($A$75&lt;=5,"retard à valoriser comme du temps de trajet",IF(AND(5&lt;$A$75,$A$75&lt;=15),1.22,1.78))</f>
        <v>retard à valoriser comme du temps de trajet</v>
      </c>
    </row>
    <row r="79" spans="1:8" ht="22.5" x14ac:dyDescent="0.25">
      <c r="A79" s="672"/>
      <c r="C79" s="709" t="s">
        <v>221</v>
      </c>
      <c r="D79" s="710"/>
      <c r="E79" s="711"/>
      <c r="F79" s="726" t="s">
        <v>131</v>
      </c>
      <c r="G79" s="727"/>
      <c r="H79" s="228" t="str">
        <f>IF($A$75&lt;=5,"retard à valoriser comme du temps de trajet",IF(AND(5&lt;$A$75,$A$75&lt;=15),0.84,1.08))</f>
        <v>retard à valoriser comme du temps de trajet</v>
      </c>
    </row>
    <row r="80" spans="1:8" ht="23.25" thickBot="1" x14ac:dyDescent="0.3">
      <c r="A80" s="673"/>
      <c r="C80" s="712"/>
      <c r="D80" s="713"/>
      <c r="E80" s="714"/>
      <c r="F80" s="726" t="s">
        <v>132</v>
      </c>
      <c r="G80" s="727"/>
      <c r="H80" s="228" t="str">
        <f>IF($A$75&lt;=5,"retard à valoriser comme du temps de trajet",IF(AND(5&lt;$A$75,$A$75&lt;=15),1.12,1.44))</f>
        <v>retard à valoriser comme du temps de trajet</v>
      </c>
    </row>
    <row r="81" spans="3:8" ht="22.5" x14ac:dyDescent="0.25">
      <c r="C81" s="703" t="s">
        <v>222</v>
      </c>
      <c r="D81" s="704"/>
      <c r="E81" s="705"/>
      <c r="F81" s="724" t="s">
        <v>131</v>
      </c>
      <c r="G81" s="725"/>
      <c r="H81" s="228" t="str">
        <f>IF($A$75&lt;=5,"retard à valoriser comme du temps de trajet",IF(AND(5&lt;$A$75,$A$75&lt;=15),0.52,1.08))</f>
        <v>retard à valoriser comme du temps de trajet</v>
      </c>
    </row>
    <row r="82" spans="3:8" ht="22.5" x14ac:dyDescent="0.25">
      <c r="C82" s="706"/>
      <c r="D82" s="707"/>
      <c r="E82" s="708"/>
      <c r="F82" s="724" t="s">
        <v>132</v>
      </c>
      <c r="G82" s="725"/>
      <c r="H82" s="228" t="str">
        <f>IF($A$75&lt;=5,"retard à valoriser comme du temps de trajet",IF(AND(5&lt;$A$75,$A$75&lt;=15),0.52,1.08))</f>
        <v>retard à valoriser comme du temps de trajet</v>
      </c>
    </row>
    <row r="83" spans="3:8" ht="16.5" customHeight="1" x14ac:dyDescent="0.25">
      <c r="C83" s="715" t="s">
        <v>19</v>
      </c>
      <c r="D83" s="716"/>
      <c r="E83" s="716"/>
      <c r="F83" s="716"/>
      <c r="G83" s="716"/>
      <c r="H83" s="717"/>
    </row>
    <row r="84" spans="3:8" ht="16.5" customHeight="1" x14ac:dyDescent="0.25">
      <c r="C84" s="703" t="s">
        <v>220</v>
      </c>
      <c r="D84" s="704"/>
      <c r="E84" s="705"/>
      <c r="F84" s="718" t="str">
        <f>IF($A$75&lt;=5,"retard à valoriser comme du temps de trajet",1.24)</f>
        <v>retard à valoriser comme du temps de trajet</v>
      </c>
      <c r="G84" s="719"/>
      <c r="H84" s="720"/>
    </row>
    <row r="85" spans="3:8" ht="16.5" customHeight="1" x14ac:dyDescent="0.25">
      <c r="C85" s="706"/>
      <c r="D85" s="707"/>
      <c r="E85" s="708"/>
      <c r="F85" s="721"/>
      <c r="G85" s="722"/>
      <c r="H85" s="723"/>
    </row>
    <row r="86" spans="3:8" ht="16.5" customHeight="1" x14ac:dyDescent="0.25">
      <c r="C86" s="709" t="s">
        <v>221</v>
      </c>
      <c r="D86" s="710"/>
      <c r="E86" s="711"/>
      <c r="F86" s="718" t="str">
        <f>IF($A$75&lt;=5,"retard à valoriser comme du temps de trajet",1.1)</f>
        <v>retard à valoriser comme du temps de trajet</v>
      </c>
      <c r="G86" s="719"/>
      <c r="H86" s="720"/>
    </row>
    <row r="87" spans="3:8" ht="16.5" customHeight="1" x14ac:dyDescent="0.25">
      <c r="C87" s="712"/>
      <c r="D87" s="713"/>
      <c r="E87" s="714"/>
      <c r="F87" s="721"/>
      <c r="G87" s="722"/>
      <c r="H87" s="723"/>
    </row>
    <row r="88" spans="3:8" ht="16.5" customHeight="1" x14ac:dyDescent="0.25">
      <c r="C88" s="703" t="s">
        <v>222</v>
      </c>
      <c r="D88" s="704"/>
      <c r="E88" s="705"/>
      <c r="F88" s="718" t="str">
        <f>IF($A$75&lt;=5,"retard à valoriser comme du temps de trajet",0.6)</f>
        <v>retard à valoriser comme du temps de trajet</v>
      </c>
      <c r="G88" s="719"/>
      <c r="H88" s="720"/>
    </row>
    <row r="89" spans="3:8" ht="16.5" customHeight="1" x14ac:dyDescent="0.25">
      <c r="C89" s="706"/>
      <c r="D89" s="707"/>
      <c r="E89" s="708"/>
      <c r="F89" s="721"/>
      <c r="G89" s="722"/>
      <c r="H89" s="723"/>
    </row>
    <row r="90" spans="3:8" ht="16.5" customHeight="1" x14ac:dyDescent="0.25">
      <c r="C90" s="729" t="s">
        <v>128</v>
      </c>
      <c r="D90" s="730"/>
      <c r="E90" s="730"/>
      <c r="F90" s="730"/>
      <c r="G90" s="730"/>
      <c r="H90" s="731"/>
    </row>
    <row r="91" spans="3:8" ht="16.5" customHeight="1" x14ac:dyDescent="0.25">
      <c r="C91" s="732"/>
      <c r="D91" s="733"/>
      <c r="E91" s="733"/>
      <c r="F91" s="733"/>
      <c r="G91" s="733"/>
      <c r="H91" s="734"/>
    </row>
    <row r="92" spans="3:8" ht="16.5" customHeight="1" x14ac:dyDescent="0.25">
      <c r="C92" s="715" t="s">
        <v>129</v>
      </c>
      <c r="D92" s="716"/>
      <c r="E92" s="683"/>
      <c r="F92" s="728" t="s">
        <v>19</v>
      </c>
      <c r="G92" s="716"/>
      <c r="H92" s="717"/>
    </row>
    <row r="93" spans="3:8" ht="16.5" customHeight="1" x14ac:dyDescent="0.25">
      <c r="C93" s="686" t="s">
        <v>134</v>
      </c>
      <c r="D93" s="687"/>
      <c r="E93" s="688"/>
      <c r="F93" s="692" t="str">
        <f>IF($A$75&lt;=10,"retard à valoriser comme du temps de trajet",2.5)</f>
        <v>retard à valoriser comme du temps de trajet</v>
      </c>
      <c r="G93" s="693"/>
      <c r="H93" s="694"/>
    </row>
    <row r="94" spans="3:8" ht="16.5" customHeight="1" thickBot="1" x14ac:dyDescent="0.3">
      <c r="C94" s="689"/>
      <c r="D94" s="690"/>
      <c r="E94" s="691"/>
      <c r="F94" s="695"/>
      <c r="G94" s="696"/>
      <c r="H94" s="697"/>
    </row>
    <row r="95" spans="3:8" ht="16.5" customHeight="1" x14ac:dyDescent="0.25"/>
  </sheetData>
  <mergeCells count="351">
    <mergeCell ref="I52:I54"/>
    <mergeCell ref="I55:I57"/>
    <mergeCell ref="I58:I60"/>
    <mergeCell ref="E2:F2"/>
    <mergeCell ref="A8:A9"/>
    <mergeCell ref="C24:C44"/>
    <mergeCell ref="D29:D32"/>
    <mergeCell ref="D33:D36"/>
    <mergeCell ref="D37:D40"/>
    <mergeCell ref="D41:D44"/>
    <mergeCell ref="D25:D28"/>
    <mergeCell ref="A35:A38"/>
    <mergeCell ref="A39:A40"/>
    <mergeCell ref="C8:C23"/>
    <mergeCell ref="D8:D23"/>
    <mergeCell ref="G22:G23"/>
    <mergeCell ref="F22:F23"/>
    <mergeCell ref="G12:G13"/>
    <mergeCell ref="G14:G15"/>
    <mergeCell ref="G16:G17"/>
    <mergeCell ref="G18:G19"/>
    <mergeCell ref="G20:G21"/>
    <mergeCell ref="F20:F21"/>
    <mergeCell ref="F18:F19"/>
    <mergeCell ref="F16:F17"/>
    <mergeCell ref="A14:A19"/>
    <mergeCell ref="A21:A24"/>
    <mergeCell ref="B2:D2"/>
    <mergeCell ref="F55:H57"/>
    <mergeCell ref="C56:E56"/>
    <mergeCell ref="C55:E55"/>
    <mergeCell ref="C51:E51"/>
    <mergeCell ref="C52:E52"/>
    <mergeCell ref="C53:E53"/>
    <mergeCell ref="C54:E54"/>
    <mergeCell ref="C50:H50"/>
    <mergeCell ref="F51:H51"/>
    <mergeCell ref="F52:H54"/>
    <mergeCell ref="H33:H36"/>
    <mergeCell ref="H37:H40"/>
    <mergeCell ref="F14:F15"/>
    <mergeCell ref="F12:F13"/>
    <mergeCell ref="C4:H5"/>
    <mergeCell ref="C6:H6"/>
    <mergeCell ref="D24:E24"/>
    <mergeCell ref="E8:E11"/>
    <mergeCell ref="E12:E15"/>
    <mergeCell ref="E16:E19"/>
    <mergeCell ref="E20:E23"/>
    <mergeCell ref="G8:G9"/>
    <mergeCell ref="G10:G11"/>
    <mergeCell ref="A45:A51"/>
    <mergeCell ref="C65:H65"/>
    <mergeCell ref="C45:H45"/>
    <mergeCell ref="E47:E49"/>
    <mergeCell ref="C47:D47"/>
    <mergeCell ref="C48:D48"/>
    <mergeCell ref="C49:D49"/>
    <mergeCell ref="C46:D46"/>
    <mergeCell ref="F46:H46"/>
    <mergeCell ref="F47:H47"/>
    <mergeCell ref="F48:H48"/>
    <mergeCell ref="F49:H49"/>
    <mergeCell ref="H25:H28"/>
    <mergeCell ref="H29:H32"/>
    <mergeCell ref="F58:H60"/>
    <mergeCell ref="C60:E60"/>
    <mergeCell ref="C59:E59"/>
    <mergeCell ref="C58:E58"/>
    <mergeCell ref="C57:E57"/>
    <mergeCell ref="F10:F11"/>
    <mergeCell ref="F8:F9"/>
    <mergeCell ref="C72:H73"/>
    <mergeCell ref="C90:H91"/>
    <mergeCell ref="C66:H67"/>
    <mergeCell ref="C68:E69"/>
    <mergeCell ref="F68:H69"/>
    <mergeCell ref="F70:H70"/>
    <mergeCell ref="F71:H71"/>
    <mergeCell ref="C70:E70"/>
    <mergeCell ref="C71:E71"/>
    <mergeCell ref="C77:E78"/>
    <mergeCell ref="C79:E80"/>
    <mergeCell ref="C81:E82"/>
    <mergeCell ref="C93:E94"/>
    <mergeCell ref="F93:H94"/>
    <mergeCell ref="A71:A74"/>
    <mergeCell ref="A75:A76"/>
    <mergeCell ref="C84:E85"/>
    <mergeCell ref="C86:E87"/>
    <mergeCell ref="C88:E89"/>
    <mergeCell ref="C83:H83"/>
    <mergeCell ref="F84:H85"/>
    <mergeCell ref="F86:H87"/>
    <mergeCell ref="F88:H89"/>
    <mergeCell ref="F78:G78"/>
    <mergeCell ref="F79:G79"/>
    <mergeCell ref="F80:G80"/>
    <mergeCell ref="F81:G81"/>
    <mergeCell ref="F82:G82"/>
    <mergeCell ref="C74:E74"/>
    <mergeCell ref="F74:G74"/>
    <mergeCell ref="F75:G75"/>
    <mergeCell ref="F76:G76"/>
    <mergeCell ref="F77:G77"/>
    <mergeCell ref="C75:E76"/>
    <mergeCell ref="C92:E92"/>
    <mergeCell ref="F92:H92"/>
    <mergeCell ref="J52:J54"/>
    <mergeCell ref="J55:J57"/>
    <mergeCell ref="J58:J60"/>
    <mergeCell ref="K52:K54"/>
    <mergeCell ref="L52:L54"/>
    <mergeCell ref="M52:M54"/>
    <mergeCell ref="N52:N54"/>
    <mergeCell ref="O52:O54"/>
    <mergeCell ref="P52:P54"/>
    <mergeCell ref="Q52:Q54"/>
    <mergeCell ref="R52:R54"/>
    <mergeCell ref="S52:S54"/>
    <mergeCell ref="T52:T54"/>
    <mergeCell ref="U52:U54"/>
    <mergeCell ref="V52:V54"/>
    <mergeCell ref="W52:W54"/>
    <mergeCell ref="X52:X54"/>
    <mergeCell ref="Y52:Y54"/>
    <mergeCell ref="Z52:Z54"/>
    <mergeCell ref="AA52:AA54"/>
    <mergeCell ref="AB52:AB54"/>
    <mergeCell ref="AC52:AC54"/>
    <mergeCell ref="AD52:AD54"/>
    <mergeCell ref="AE52:AE54"/>
    <mergeCell ref="AF52:AF54"/>
    <mergeCell ref="AG52:AG54"/>
    <mergeCell ref="AH52:AH54"/>
    <mergeCell ref="AI52:AI54"/>
    <mergeCell ref="AJ52:AJ54"/>
    <mergeCell ref="AK52:AK54"/>
    <mergeCell ref="AL52:AL54"/>
    <mergeCell ref="AM52:AM54"/>
    <mergeCell ref="AN52:AN54"/>
    <mergeCell ref="AO52:AO54"/>
    <mergeCell ref="AP52:AP54"/>
    <mergeCell ref="AQ52:AQ54"/>
    <mergeCell ref="AR52:AR54"/>
    <mergeCell ref="AS52:AS54"/>
    <mergeCell ref="AT52:AT54"/>
    <mergeCell ref="AU52:AU54"/>
    <mergeCell ref="AV52:AV54"/>
    <mergeCell ref="AW52:AW54"/>
    <mergeCell ref="AX52:AX54"/>
    <mergeCell ref="AY52:AY54"/>
    <mergeCell ref="AZ52:AZ54"/>
    <mergeCell ref="BA52:BA54"/>
    <mergeCell ref="BB52:BB54"/>
    <mergeCell ref="BC52:BC54"/>
    <mergeCell ref="BD52:BD54"/>
    <mergeCell ref="BE52:BE54"/>
    <mergeCell ref="BF52:BF54"/>
    <mergeCell ref="BG52:BG54"/>
    <mergeCell ref="BH52:BH54"/>
    <mergeCell ref="BI52:BI54"/>
    <mergeCell ref="BJ52:BJ54"/>
    <mergeCell ref="BK52:BK54"/>
    <mergeCell ref="BL52:BL54"/>
    <mergeCell ref="BM52:BM54"/>
    <mergeCell ref="BN52:BN54"/>
    <mergeCell ref="BO52:BO54"/>
    <mergeCell ref="BP52:BP54"/>
    <mergeCell ref="BQ52:BQ54"/>
    <mergeCell ref="K55:K57"/>
    <mergeCell ref="L55:L57"/>
    <mergeCell ref="M55:M57"/>
    <mergeCell ref="N55:N57"/>
    <mergeCell ref="O55:O57"/>
    <mergeCell ref="P55:P57"/>
    <mergeCell ref="Q55:Q57"/>
    <mergeCell ref="R55:R57"/>
    <mergeCell ref="S55:S57"/>
    <mergeCell ref="T55:T57"/>
    <mergeCell ref="U55:U57"/>
    <mergeCell ref="V55:V57"/>
    <mergeCell ref="W55:W57"/>
    <mergeCell ref="X55:X57"/>
    <mergeCell ref="Y55:Y57"/>
    <mergeCell ref="Z55:Z57"/>
    <mergeCell ref="AA55:AA57"/>
    <mergeCell ref="AB55:AB57"/>
    <mergeCell ref="AC55:AC57"/>
    <mergeCell ref="AD55:AD57"/>
    <mergeCell ref="AE55:AE57"/>
    <mergeCell ref="AF55:AF57"/>
    <mergeCell ref="AG55:AG57"/>
    <mergeCell ref="AH55:AH57"/>
    <mergeCell ref="AI55:AI57"/>
    <mergeCell ref="AJ55:AJ57"/>
    <mergeCell ref="AK55:AK57"/>
    <mergeCell ref="AL55:AL57"/>
    <mergeCell ref="AM55:AM57"/>
    <mergeCell ref="AN55:AN57"/>
    <mergeCell ref="AO55:AO57"/>
    <mergeCell ref="AP55:AP57"/>
    <mergeCell ref="AQ55:AQ57"/>
    <mergeCell ref="AR55:AR57"/>
    <mergeCell ref="AS55:AS57"/>
    <mergeCell ref="AT55:AT57"/>
    <mergeCell ref="AU55:AU57"/>
    <mergeCell ref="AV55:AV57"/>
    <mergeCell ref="AW55:AW57"/>
    <mergeCell ref="AX55:AX57"/>
    <mergeCell ref="AY55:AY57"/>
    <mergeCell ref="AZ55:AZ57"/>
    <mergeCell ref="BA55:BA57"/>
    <mergeCell ref="BB55:BB57"/>
    <mergeCell ref="BC55:BC57"/>
    <mergeCell ref="BD55:BD57"/>
    <mergeCell ref="BE55:BE57"/>
    <mergeCell ref="BF55:BF57"/>
    <mergeCell ref="BG55:BG57"/>
    <mergeCell ref="BH55:BH57"/>
    <mergeCell ref="BI55:BI57"/>
    <mergeCell ref="BJ55:BJ57"/>
    <mergeCell ref="BK55:BK57"/>
    <mergeCell ref="BL55:BL57"/>
    <mergeCell ref="BM55:BM57"/>
    <mergeCell ref="BN55:BN57"/>
    <mergeCell ref="BO55:BO57"/>
    <mergeCell ref="BP55:BP57"/>
    <mergeCell ref="BQ55:BQ57"/>
    <mergeCell ref="K58:K60"/>
    <mergeCell ref="L58:L60"/>
    <mergeCell ref="M58:M60"/>
    <mergeCell ref="N58:N60"/>
    <mergeCell ref="O58:O60"/>
    <mergeCell ref="P58:P60"/>
    <mergeCell ref="Q58:Q60"/>
    <mergeCell ref="R58:R60"/>
    <mergeCell ref="S58:S60"/>
    <mergeCell ref="T58:T60"/>
    <mergeCell ref="U58:U60"/>
    <mergeCell ref="V58:V60"/>
    <mergeCell ref="W58:W60"/>
    <mergeCell ref="X58:X60"/>
    <mergeCell ref="Y58:Y60"/>
    <mergeCell ref="Z58:Z60"/>
    <mergeCell ref="AA58:AA60"/>
    <mergeCell ref="AB58:AB60"/>
    <mergeCell ref="AC58:AC60"/>
    <mergeCell ref="AD58:AD60"/>
    <mergeCell ref="AE58:AE60"/>
    <mergeCell ref="AF58:AF60"/>
    <mergeCell ref="AG58:AG60"/>
    <mergeCell ref="AH58:AH60"/>
    <mergeCell ref="AI58:AI60"/>
    <mergeCell ref="AJ58:AJ60"/>
    <mergeCell ref="AK58:AK60"/>
    <mergeCell ref="AL58:AL60"/>
    <mergeCell ref="AM58:AM60"/>
    <mergeCell ref="AN58:AN60"/>
    <mergeCell ref="AO58:AO60"/>
    <mergeCell ref="AP58:AP60"/>
    <mergeCell ref="AQ58:AQ60"/>
    <mergeCell ref="AR58:AR60"/>
    <mergeCell ref="AS58:AS60"/>
    <mergeCell ref="AT58:AT60"/>
    <mergeCell ref="AU58:AU60"/>
    <mergeCell ref="AV58:AV60"/>
    <mergeCell ref="AW58:AW60"/>
    <mergeCell ref="AX58:AX60"/>
    <mergeCell ref="AY58:AY60"/>
    <mergeCell ref="AZ58:AZ60"/>
    <mergeCell ref="BA58:BA60"/>
    <mergeCell ref="BB58:BB60"/>
    <mergeCell ref="BC58:BC60"/>
    <mergeCell ref="BD58:BD60"/>
    <mergeCell ref="BE58:BE60"/>
    <mergeCell ref="BF58:BF60"/>
    <mergeCell ref="BG58:BG60"/>
    <mergeCell ref="BH58:BH60"/>
    <mergeCell ref="BI58:BI60"/>
    <mergeCell ref="BJ58:BJ60"/>
    <mergeCell ref="BK58:BK60"/>
    <mergeCell ref="BL58:BL60"/>
    <mergeCell ref="BM58:BM60"/>
    <mergeCell ref="BN58:BN60"/>
    <mergeCell ref="BO58:BO60"/>
    <mergeCell ref="BP58:BP60"/>
    <mergeCell ref="BQ58:BQ60"/>
    <mergeCell ref="J50:J51"/>
    <mergeCell ref="K50:K51"/>
    <mergeCell ref="L50:L51"/>
    <mergeCell ref="M50:M51"/>
    <mergeCell ref="N50:N51"/>
    <mergeCell ref="O50:O51"/>
    <mergeCell ref="P50:P51"/>
    <mergeCell ref="Q50:Q51"/>
    <mergeCell ref="R50:R51"/>
    <mergeCell ref="S50:S51"/>
    <mergeCell ref="T50:T51"/>
    <mergeCell ref="U50:U51"/>
    <mergeCell ref="V50:V51"/>
    <mergeCell ref="W50:W51"/>
    <mergeCell ref="X50:X51"/>
    <mergeCell ref="Y50:Y51"/>
    <mergeCell ref="Z50:Z51"/>
    <mergeCell ref="AA50:AA51"/>
    <mergeCell ref="AB50:AB51"/>
    <mergeCell ref="AC50:AC51"/>
    <mergeCell ref="AD50:AD51"/>
    <mergeCell ref="AE50:AE51"/>
    <mergeCell ref="AF50:AF51"/>
    <mergeCell ref="AG50:AG51"/>
    <mergeCell ref="AH50:AH51"/>
    <mergeCell ref="AI50:AI51"/>
    <mergeCell ref="AJ50:AJ51"/>
    <mergeCell ref="AZ50:AZ51"/>
    <mergeCell ref="BA50:BA51"/>
    <mergeCell ref="BB50:BB51"/>
    <mergeCell ref="AK50:AK51"/>
    <mergeCell ref="AL50:AL51"/>
    <mergeCell ref="AM50:AM51"/>
    <mergeCell ref="AN50:AN51"/>
    <mergeCell ref="AO50:AO51"/>
    <mergeCell ref="AP50:AP51"/>
    <mergeCell ref="AQ50:AQ51"/>
    <mergeCell ref="AR50:AR51"/>
    <mergeCell ref="AS50:AS51"/>
    <mergeCell ref="A65:A69"/>
    <mergeCell ref="A3:A6"/>
    <mergeCell ref="A78:A80"/>
    <mergeCell ref="BL50:BL51"/>
    <mergeCell ref="BM50:BM51"/>
    <mergeCell ref="BN50:BN51"/>
    <mergeCell ref="BO50:BO51"/>
    <mergeCell ref="BP50:BP51"/>
    <mergeCell ref="BQ50:BQ51"/>
    <mergeCell ref="BC50:BC51"/>
    <mergeCell ref="BD50:BD51"/>
    <mergeCell ref="BE50:BE51"/>
    <mergeCell ref="BF50:BF51"/>
    <mergeCell ref="BG50:BG51"/>
    <mergeCell ref="BH50:BH51"/>
    <mergeCell ref="BI50:BI51"/>
    <mergeCell ref="BJ50:BJ51"/>
    <mergeCell ref="BK50:BK51"/>
    <mergeCell ref="AT50:AT51"/>
    <mergeCell ref="AU50:AU51"/>
    <mergeCell ref="AV50:AV51"/>
    <mergeCell ref="AW50:AW51"/>
    <mergeCell ref="AX50:AX51"/>
    <mergeCell ref="AY50:AY51"/>
  </mergeCells>
  <pageMargins left="0.7" right="0.7" top="0.75" bottom="0.75" header="0.3" footer="0.3"/>
  <pageSetup paperSize="9" orientation="portrait"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W79"/>
  <sheetViews>
    <sheetView zoomScaleNormal="100" workbookViewId="0">
      <selection activeCell="I23" sqref="I23"/>
    </sheetView>
  </sheetViews>
  <sheetFormatPr baseColWidth="10" defaultRowHeight="15" x14ac:dyDescent="0.25"/>
  <cols>
    <col min="2" max="2" width="16.140625" customWidth="1"/>
    <col min="3" max="3" width="21.42578125" bestFit="1" customWidth="1"/>
    <col min="4" max="4" width="22.28515625" bestFit="1" customWidth="1"/>
    <col min="5" max="6" width="18.7109375" customWidth="1"/>
    <col min="7" max="10" width="10.7109375" customWidth="1"/>
    <col min="11" max="11" width="12.7109375" customWidth="1"/>
    <col min="12" max="13" width="10.7109375" customWidth="1"/>
    <col min="14" max="14" width="12.28515625" customWidth="1"/>
    <col min="15" max="66" width="10.7109375" customWidth="1"/>
    <col min="67" max="75" width="10.85546875" style="309" bestFit="1" customWidth="1"/>
  </cols>
  <sheetData>
    <row r="1" spans="1:75" ht="15.75" thickBot="1" x14ac:dyDescent="0.3"/>
    <row r="2" spans="1:75" ht="27" customHeight="1" thickBot="1" x14ac:dyDescent="0.3">
      <c r="B2" s="912" t="s">
        <v>80</v>
      </c>
      <c r="C2" s="913"/>
      <c r="D2" s="914"/>
      <c r="E2" s="531" t="s">
        <v>251</v>
      </c>
      <c r="F2" s="532"/>
      <c r="G2" s="419">
        <f>IF(INTRODUCTION!M10="",2015,INTRODUCTION!M10)</f>
        <v>2015</v>
      </c>
      <c r="H2" s="935" t="s">
        <v>170</v>
      </c>
      <c r="I2" s="936"/>
      <c r="J2" s="936"/>
      <c r="K2" s="936"/>
      <c r="L2" s="936"/>
    </row>
    <row r="3" spans="1:75" ht="27" customHeight="1" x14ac:dyDescent="0.25">
      <c r="B3" s="307"/>
      <c r="C3" s="307"/>
      <c r="D3" s="307"/>
      <c r="E3" s="308"/>
      <c r="F3" s="308"/>
      <c r="G3" s="308"/>
      <c r="H3" s="308"/>
      <c r="I3" s="308"/>
      <c r="J3" s="308"/>
      <c r="K3" s="308"/>
    </row>
    <row r="5" spans="1:75" ht="16.5" thickBot="1" x14ac:dyDescent="0.3">
      <c r="A5" s="305" t="s">
        <v>103</v>
      </c>
      <c r="B5" s="306"/>
      <c r="C5" s="306"/>
      <c r="D5" s="306"/>
      <c r="E5" s="306"/>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row>
    <row r="6" spans="1:75" ht="16.5" customHeight="1" thickBot="1" x14ac:dyDescent="0.3">
      <c r="A6" s="41"/>
      <c r="B6" s="41"/>
      <c r="C6" s="41"/>
      <c r="D6" s="41"/>
      <c r="E6" s="41"/>
      <c r="F6" s="41"/>
      <c r="G6" s="41"/>
      <c r="H6" s="41"/>
      <c r="I6" s="931" t="str">
        <f t="shared" ref="I6" si="0">"Valeurs du coût des nuisances sonores, en euros "&amp;G2&amp;"/personne exposée/an"</f>
        <v>Valeurs du coût des nuisances sonores, en euros 2015/personne exposée/an</v>
      </c>
      <c r="J6" s="932"/>
      <c r="K6" s="932"/>
      <c r="L6" s="933"/>
      <c r="M6" s="41"/>
      <c r="N6" s="41"/>
      <c r="O6" s="41"/>
      <c r="P6" s="41"/>
      <c r="Q6" s="41"/>
      <c r="R6" s="41"/>
      <c r="S6" s="41"/>
      <c r="T6" s="41"/>
      <c r="U6" s="41"/>
      <c r="V6" s="41"/>
      <c r="W6" s="41"/>
      <c r="X6" s="41"/>
      <c r="Y6" s="41"/>
      <c r="Z6" s="41"/>
      <c r="AA6" s="41"/>
      <c r="AB6" s="41"/>
      <c r="AC6" s="41"/>
      <c r="AD6" s="41"/>
      <c r="AE6" s="41"/>
      <c r="AF6" s="41"/>
      <c r="AG6" s="41"/>
      <c r="AH6" s="41"/>
      <c r="AI6" s="41"/>
      <c r="AJ6" s="41"/>
      <c r="AK6" s="41"/>
      <c r="AL6" s="41"/>
      <c r="AM6" s="41"/>
      <c r="AN6" s="41"/>
      <c r="AO6" s="41"/>
      <c r="AP6" s="41"/>
      <c r="AQ6" s="41"/>
      <c r="AR6" s="41"/>
      <c r="AS6" s="41"/>
      <c r="AT6" s="41"/>
      <c r="AU6" s="41"/>
      <c r="AV6" s="41"/>
      <c r="AW6" s="41"/>
      <c r="AX6" s="41"/>
      <c r="AY6" s="41"/>
      <c r="AZ6" s="41"/>
      <c r="BA6" s="41"/>
      <c r="BB6" s="41"/>
      <c r="BC6" s="41"/>
      <c r="BD6" s="41"/>
      <c r="BE6" s="41"/>
      <c r="BF6" s="41"/>
      <c r="BG6" s="41"/>
      <c r="BH6" s="41"/>
      <c r="BI6" s="41"/>
      <c r="BJ6" s="41"/>
      <c r="BK6" s="41"/>
      <c r="BL6" s="41"/>
      <c r="BM6" s="41"/>
      <c r="BN6" s="41"/>
    </row>
    <row r="7" spans="1:75" ht="16.5" customHeight="1" thickBot="1" x14ac:dyDescent="0.3">
      <c r="A7" s="139"/>
      <c r="B7" s="915"/>
      <c r="C7" s="915"/>
      <c r="D7" s="915"/>
      <c r="E7" s="139"/>
      <c r="F7" s="41"/>
      <c r="G7" s="41"/>
      <c r="H7" s="41"/>
      <c r="I7" s="689"/>
      <c r="J7" s="690"/>
      <c r="K7" s="690"/>
      <c r="L7" s="934"/>
      <c r="M7" s="41"/>
      <c r="N7" s="41"/>
      <c r="O7" s="843" t="str">
        <f>"Valeurs tutélaires du coût des nuissances sonores en euros "&amp;G2&amp;"/personne exposée/an"</f>
        <v>Valeurs tutélaires du coût des nuissances sonores en euros 2015/personne exposée/an</v>
      </c>
      <c r="P7" s="844"/>
      <c r="Q7" s="844"/>
      <c r="R7" s="844"/>
      <c r="S7" s="844"/>
      <c r="T7" s="844"/>
      <c r="U7" s="844"/>
      <c r="V7" s="844"/>
      <c r="W7" s="845"/>
      <c r="X7" s="41"/>
      <c r="Y7" s="41"/>
      <c r="Z7" s="41"/>
      <c r="AA7" s="41"/>
      <c r="AB7" s="41"/>
      <c r="AC7" s="41"/>
      <c r="AD7" s="41"/>
      <c r="AE7" s="41"/>
      <c r="AF7" s="41"/>
      <c r="AG7" s="41"/>
      <c r="AH7" s="41"/>
      <c r="AI7" s="41"/>
      <c r="AJ7" s="41"/>
      <c r="AK7" s="41"/>
      <c r="AL7" s="41"/>
      <c r="AM7" s="41"/>
      <c r="AN7" s="41"/>
      <c r="AO7" s="41"/>
      <c r="AP7" s="41"/>
      <c r="AQ7" s="41"/>
      <c r="AR7" s="41"/>
      <c r="AS7" s="41"/>
      <c r="AT7" s="41"/>
      <c r="AU7" s="41"/>
      <c r="AV7" s="41"/>
      <c r="AW7" s="41"/>
      <c r="AX7" s="41"/>
      <c r="AY7" s="41"/>
      <c r="AZ7" s="41"/>
      <c r="BA7" s="41"/>
      <c r="BB7" s="41"/>
      <c r="BC7" s="41"/>
      <c r="BD7" s="41"/>
      <c r="BE7" s="41"/>
      <c r="BF7" s="41"/>
      <c r="BG7" s="41"/>
      <c r="BH7" s="41"/>
      <c r="BI7" s="41"/>
      <c r="BJ7" s="41"/>
      <c r="BK7" s="41"/>
      <c r="BL7" s="41"/>
      <c r="BM7" s="41"/>
      <c r="BN7" s="41"/>
    </row>
    <row r="8" spans="1:75" s="9" customFormat="1" ht="15.75" customHeight="1" thickBot="1" x14ac:dyDescent="0.45">
      <c r="A8" s="41"/>
      <c r="B8" s="41"/>
      <c r="C8" s="41"/>
      <c r="D8" s="41"/>
      <c r="E8" s="41"/>
      <c r="F8" s="41"/>
      <c r="G8" s="41"/>
      <c r="H8" s="41"/>
      <c r="I8" s="41"/>
      <c r="J8" s="41"/>
      <c r="K8" s="41"/>
      <c r="L8" s="41"/>
      <c r="M8" s="41"/>
      <c r="N8" s="41"/>
      <c r="O8" s="229">
        <v>2010</v>
      </c>
      <c r="P8" s="229">
        <v>2011</v>
      </c>
      <c r="Q8" s="230">
        <v>2012</v>
      </c>
      <c r="R8" s="230">
        <v>2013</v>
      </c>
      <c r="S8" s="230">
        <v>2014</v>
      </c>
      <c r="T8" s="230">
        <v>2015</v>
      </c>
      <c r="U8" s="230">
        <v>2016</v>
      </c>
      <c r="V8" s="230">
        <v>2017</v>
      </c>
      <c r="W8" s="230">
        <v>2018</v>
      </c>
      <c r="X8" s="230">
        <v>2019</v>
      </c>
      <c r="Y8" s="230">
        <v>2020</v>
      </c>
      <c r="Z8" s="230">
        <v>2021</v>
      </c>
      <c r="AA8" s="230">
        <v>2022</v>
      </c>
      <c r="AB8" s="230">
        <v>2023</v>
      </c>
      <c r="AC8" s="230">
        <v>2024</v>
      </c>
      <c r="AD8" s="230">
        <v>2025</v>
      </c>
      <c r="AE8" s="230">
        <v>2026</v>
      </c>
      <c r="AF8" s="230">
        <v>2027</v>
      </c>
      <c r="AG8" s="230">
        <v>2028</v>
      </c>
      <c r="AH8" s="230">
        <v>2029</v>
      </c>
      <c r="AI8" s="230">
        <v>2030</v>
      </c>
      <c r="AJ8" s="230">
        <v>2031</v>
      </c>
      <c r="AK8" s="230">
        <v>2032</v>
      </c>
      <c r="AL8" s="230">
        <v>2033</v>
      </c>
      <c r="AM8" s="230">
        <v>2034</v>
      </c>
      <c r="AN8" s="230">
        <v>2035</v>
      </c>
      <c r="AO8" s="230">
        <v>2036</v>
      </c>
      <c r="AP8" s="230">
        <v>2037</v>
      </c>
      <c r="AQ8" s="230">
        <v>2038</v>
      </c>
      <c r="AR8" s="230">
        <v>2039</v>
      </c>
      <c r="AS8" s="230">
        <v>2040</v>
      </c>
      <c r="AT8" s="230">
        <v>2041</v>
      </c>
      <c r="AU8" s="230">
        <v>2042</v>
      </c>
      <c r="AV8" s="230">
        <v>2043</v>
      </c>
      <c r="AW8" s="230">
        <v>2044</v>
      </c>
      <c r="AX8" s="230">
        <v>2045</v>
      </c>
      <c r="AY8" s="230">
        <v>2046</v>
      </c>
      <c r="AZ8" s="230">
        <v>2047</v>
      </c>
      <c r="BA8" s="230">
        <v>2048</v>
      </c>
      <c r="BB8" s="230">
        <v>2049</v>
      </c>
      <c r="BC8" s="230">
        <v>2050</v>
      </c>
      <c r="BD8" s="230">
        <v>2051</v>
      </c>
      <c r="BE8" s="230">
        <v>2052</v>
      </c>
      <c r="BF8" s="230">
        <v>2053</v>
      </c>
      <c r="BG8" s="230">
        <v>2054</v>
      </c>
      <c r="BH8" s="230">
        <v>2055</v>
      </c>
      <c r="BI8" s="230">
        <v>2056</v>
      </c>
      <c r="BJ8" s="230">
        <v>2057</v>
      </c>
      <c r="BK8" s="230">
        <v>2058</v>
      </c>
      <c r="BL8" s="230">
        <v>2059</v>
      </c>
      <c r="BM8" s="230">
        <v>2060</v>
      </c>
      <c r="BN8" s="230">
        <v>2061</v>
      </c>
      <c r="BO8" s="230">
        <v>2062</v>
      </c>
      <c r="BP8" s="230">
        <v>2063</v>
      </c>
      <c r="BQ8" s="230">
        <v>2064</v>
      </c>
      <c r="BR8" s="230">
        <v>2065</v>
      </c>
      <c r="BS8" s="230">
        <v>2066</v>
      </c>
      <c r="BT8" s="230">
        <v>2067</v>
      </c>
      <c r="BU8" s="230">
        <v>2068</v>
      </c>
      <c r="BV8" s="230">
        <v>2069</v>
      </c>
      <c r="BW8" s="230">
        <v>2070</v>
      </c>
    </row>
    <row r="9" spans="1:75" ht="17.25" customHeight="1" thickBot="1" x14ac:dyDescent="0.3">
      <c r="A9" s="41"/>
      <c r="B9" s="916" t="s">
        <v>96</v>
      </c>
      <c r="C9" s="900"/>
      <c r="D9" s="920" t="s">
        <v>84</v>
      </c>
      <c r="E9" s="922" t="s">
        <v>85</v>
      </c>
      <c r="F9" s="900" t="s">
        <v>86</v>
      </c>
      <c r="G9" s="41"/>
      <c r="H9" s="41"/>
      <c r="I9" s="925" t="s">
        <v>87</v>
      </c>
      <c r="J9" s="927" t="s">
        <v>91</v>
      </c>
      <c r="K9" s="864" t="s">
        <v>92</v>
      </c>
      <c r="L9" s="928" t="s">
        <v>94</v>
      </c>
      <c r="M9" s="318"/>
      <c r="N9" s="377" t="s">
        <v>97</v>
      </c>
      <c r="O9" s="376">
        <f>J12</f>
        <v>243.92156415891495</v>
      </c>
      <c r="P9" s="231">
        <f>IFERROR(O9*(1+PARAMETRES!F$14),"")</f>
        <v>248.039779133721</v>
      </c>
      <c r="Q9" s="231">
        <f>IFERROR(P9*(1+PARAMETRES!G$14),"")</f>
        <v>247.64250991542937</v>
      </c>
      <c r="R9" s="231">
        <f>IFERROR(Q9*(1+PARAMETRES!H$14),"")</f>
        <v>247.84075175655983</v>
      </c>
      <c r="S9" s="231">
        <f>IFERROR(R9*(1+PARAMETRES!I$14),"")</f>
        <v>248.8977327631487</v>
      </c>
      <c r="T9" s="231">
        <f>IFERROR(S9*(1+PARAMETRES!J$14),"")</f>
        <v>250.56291978548751</v>
      </c>
      <c r="U9" s="231">
        <f>IFERROR(T9*(1+PARAMETRES!K$14),"")</f>
        <v>252.62248511355324</v>
      </c>
      <c r="V9" s="231">
        <f>IFERROR(U9*(1+PARAMETRES!L$14),"")</f>
        <v>257.74610237987736</v>
      </c>
      <c r="W9" s="231">
        <f>IFERROR(V9*(1+PARAMETRES!M$14),"")</f>
        <v>261.70020910418884</v>
      </c>
      <c r="X9" s="231">
        <f>IFERROR(W9*(1+PARAMETRES!N$14),"")</f>
        <v>265.92014126982315</v>
      </c>
      <c r="Y9" s="231">
        <f>IFERROR(X9*(1+PARAMETRES!O$14),"")</f>
        <v>244.6976820372476</v>
      </c>
      <c r="Z9" s="231">
        <f>IFERROR(Y9*(1+PARAMETRES!P$14),"")</f>
        <v>260.91238403079052</v>
      </c>
      <c r="AA9" s="231">
        <f>IFERROR(Z9*(1+PARAMETRES!Q$14),"")</f>
        <v>267.08536044865406</v>
      </c>
      <c r="AB9" s="231">
        <f>IFERROR(AA9*(1+PARAMETRES!R$14),"")</f>
        <v>270.24815263926479</v>
      </c>
      <c r="AC9" s="231">
        <f>IFERROR(AB9*(1+PARAMETRES!S$14),"")</f>
        <v>273.95398310230303</v>
      </c>
      <c r="AD9" s="231">
        <f>IFERROR(AC9*(1+PARAMETRES!T$14),"")</f>
        <v>278.0779194647838</v>
      </c>
      <c r="AE9" s="231">
        <f>IFERROR(AD9*(1+PARAMETRES!U$14),"")</f>
        <v>282.30143180114544</v>
      </c>
      <c r="AF9" s="231">
        <f>IFERROR(AE9*(1+PARAMETRES!V$14),"")</f>
        <v>286.90583499813027</v>
      </c>
      <c r="AG9" s="231">
        <f>IFERROR(AF9*(1+PARAMETRES!W$14),"")</f>
        <v>288.29572055846995</v>
      </c>
      <c r="AH9" s="231">
        <f>IFERROR(AG9*(1+PARAMETRES!X$14),"")</f>
        <v>289.69365380144706</v>
      </c>
      <c r="AI9" s="231">
        <f>IFERROR(AH9*(1+PARAMETRES!Y$14),"")</f>
        <v>291.2427160095163</v>
      </c>
      <c r="AJ9" s="231">
        <f>IFERROR(AI9*(1+PARAMETRES!Z$14),"")</f>
        <v>292.91558130398732</v>
      </c>
      <c r="AK9" s="231">
        <f>IFERROR(AJ9*(1+PARAMETRES!AA$14),"")</f>
        <v>294.53885959548842</v>
      </c>
      <c r="AL9" s="231">
        <f>IFERROR(AK9*(1+PARAMETRES!AB$14),"")</f>
        <v>297.40656701735196</v>
      </c>
      <c r="AM9" s="231">
        <f>IFERROR(AL9*(1+PARAMETRES!AC$14),"")</f>
        <v>300.42197503793852</v>
      </c>
      <c r="AN9" s="231">
        <f>IFERROR(AM9*(1+PARAMETRES!AD$14),"")</f>
        <v>303.6201971543062</v>
      </c>
      <c r="AO9" s="231">
        <f>IFERROR(AN9*(1+PARAMETRES!AE$14),"")</f>
        <v>306.73476428918821</v>
      </c>
      <c r="AP9" s="231">
        <f>IFERROR(AO9*(1+PARAMETRES!AF$14),"")</f>
        <v>309.76363506322201</v>
      </c>
      <c r="AQ9" s="231">
        <f>IFERROR(AP9*(1+PARAMETRES!AG$14),"")</f>
        <v>312.85889424861762</v>
      </c>
      <c r="AR9" s="231">
        <f>IFERROR(AQ9*(1+PARAMETRES!AH$14),"")</f>
        <v>315.89688800204402</v>
      </c>
      <c r="AS9" s="231">
        <f>IFERROR(AR9*(1+PARAMETRES!AI$14),"")</f>
        <v>318.7165515378025</v>
      </c>
      <c r="AT9" s="231">
        <f>IFERROR(AS9*(1+PARAMETRES!AJ$14),"")</f>
        <v>321.43684027389054</v>
      </c>
      <c r="AU9" s="231">
        <f>IFERROR(AT9*(1+PARAMETRES!AK$14),"")</f>
        <v>324.11704360454382</v>
      </c>
      <c r="AV9" s="231">
        <f>IFERROR(AU9*(1+PARAMETRES!AL$14),"")</f>
        <v>326.81827013537617</v>
      </c>
      <c r="AW9" s="231">
        <f>IFERROR(AV9*(1+PARAMETRES!AM$14),"")</f>
        <v>329.60357301517632</v>
      </c>
      <c r="AX9" s="231">
        <f>IFERROR(AW9*(1+PARAMETRES!AN$14),"")</f>
        <v>332.37350469677159</v>
      </c>
      <c r="AY9" s="231">
        <f>IFERROR(AX9*(1+PARAMETRES!AO$14),"")</f>
        <v>334.92622745456799</v>
      </c>
      <c r="AZ9" s="231">
        <f>IFERROR(AY9*(1+PARAMETRES!AP$14),"")</f>
        <v>337.55665616058349</v>
      </c>
      <c r="BA9" s="231">
        <f>IFERROR(AZ9*(1+PARAMETRES!AQ$14),"")</f>
        <v>340.29996857281395</v>
      </c>
      <c r="BB9" s="231">
        <f>IFERROR(BA9*(1+PARAMETRES!AR$14),"")</f>
        <v>343.22661444006053</v>
      </c>
      <c r="BC9" s="231">
        <f>IFERROR(BB9*(1+PARAMETRES!AS$14),"")</f>
        <v>346.06685488989376</v>
      </c>
      <c r="BD9" s="231">
        <f>IFERROR(BC9*(1+PARAMETRES!AT$14),"")</f>
        <v>348.9918014278179</v>
      </c>
      <c r="BE9" s="231">
        <f>IFERROR(BD9*(1+PARAMETRES!AU$14),"")</f>
        <v>352.10849983354615</v>
      </c>
      <c r="BF9" s="231">
        <f>IFERROR(BE9*(1+PARAMETRES!AV$14),"")</f>
        <v>355.35091583463071</v>
      </c>
      <c r="BG9" s="231">
        <f>IFERROR(BF9*(1+PARAMETRES!AW$14),"")</f>
        <v>358.79590541373898</v>
      </c>
      <c r="BH9" s="231">
        <f>IFERROR(BG9*(1+PARAMETRES!AX$14),"")</f>
        <v>362.41067043240832</v>
      </c>
      <c r="BI9" s="231">
        <f>IFERROR(BH9*(1+PARAMETRES!AY$14),"")</f>
        <v>365.94258230918456</v>
      </c>
      <c r="BJ9" s="231">
        <f>IFERROR(BI9*(1+PARAMETRES!AZ$14),"")</f>
        <v>369.6410244862227</v>
      </c>
      <c r="BK9" s="231">
        <f>IFERROR(BJ9*(1+PARAMETRES!BA$14),"")</f>
        <v>373.4315851221981</v>
      </c>
      <c r="BL9" s="231">
        <f>IFERROR(BK9*(1+PARAMETRES!BB$14),"")</f>
        <v>377.34826396658542</v>
      </c>
      <c r="BM9" s="231">
        <f>IFERROR(BL9*(1+PARAMETRES!BC$14),"")</f>
        <v>381.27530020041422</v>
      </c>
      <c r="BN9" s="231">
        <f>IFERROR(BM9*(1+PARAMETRES!BD$14),"")</f>
        <v>385.16824504870914</v>
      </c>
      <c r="BO9" s="231">
        <f>IFERROR(BN9*(1+PARAMETRES!BE$14),"")</f>
        <v>389.13546067825075</v>
      </c>
      <c r="BP9" s="231">
        <f>IFERROR(BO9*(1+PARAMETRES!BF$14),"")</f>
        <v>393.17339622775296</v>
      </c>
      <c r="BQ9" s="231">
        <f>IFERROR(BP9*(1+PARAMETRES!BG$14),"")</f>
        <v>397.16064570431462</v>
      </c>
      <c r="BR9" s="231">
        <f>IFERROR(BQ9*(1+PARAMETRES!BH$14),"")</f>
        <v>401.01155440499377</v>
      </c>
      <c r="BS9" s="231">
        <f>IFERROR(BR9*(1+PARAMETRES!BI$14),"")</f>
        <v>404.67786063912604</v>
      </c>
      <c r="BT9" s="231">
        <f>IFERROR(BS9*(1+PARAMETRES!BJ$14),"")</f>
        <v>408.39455082832706</v>
      </c>
      <c r="BU9" s="231">
        <f>IFERROR(BT9*(1+PARAMETRES!BK$14),"")</f>
        <v>412.07981887742022</v>
      </c>
      <c r="BV9" s="231">
        <f>IFERROR(BU9*(1+PARAMETRES!BL$14),"")</f>
        <v>415.73253609881618</v>
      </c>
      <c r="BW9" s="231">
        <f>IFERROR(BV9*(1+PARAMETRES!BM$14),"")</f>
        <v>419.22839316914593</v>
      </c>
    </row>
    <row r="10" spans="1:75" ht="17.25" customHeight="1" thickBot="1" x14ac:dyDescent="0.3">
      <c r="A10" s="41"/>
      <c r="B10" s="917"/>
      <c r="C10" s="901"/>
      <c r="D10" s="921"/>
      <c r="E10" s="923"/>
      <c r="F10" s="901"/>
      <c r="G10" s="41"/>
      <c r="H10" s="41"/>
      <c r="I10" s="926"/>
      <c r="J10" s="840"/>
      <c r="K10" s="644"/>
      <c r="L10" s="929"/>
      <c r="M10" s="318"/>
      <c r="N10" s="377" t="s">
        <v>98</v>
      </c>
      <c r="O10" s="376">
        <f>K12</f>
        <v>136.09357656935168</v>
      </c>
      <c r="P10" s="231">
        <f>IFERROR(O10*(1+PARAMETRES!F$14),"")</f>
        <v>138.39129307890013</v>
      </c>
      <c r="Q10" s="231">
        <f>IFERROR(P10*(1+PARAMETRES!G$14),"")</f>
        <v>138.16964072534688</v>
      </c>
      <c r="R10" s="231">
        <f>IFERROR(Q10*(1+PARAMETRES!H$14),"")</f>
        <v>138.28024776117076</v>
      </c>
      <c r="S10" s="231">
        <f>IFERROR(R10*(1+PARAMETRES!I$14),"")</f>
        <v>138.86997965325895</v>
      </c>
      <c r="T10" s="231">
        <f>IFERROR(S10*(1+PARAMETRES!J$14),"")</f>
        <v>139.79905395756816</v>
      </c>
      <c r="U10" s="231">
        <f>IFERROR(T10*(1+PARAMETRES!K$14),"")</f>
        <v>140.94816765992243</v>
      </c>
      <c r="V10" s="231">
        <f>IFERROR(U10*(1+PARAMETRES!L$14),"")</f>
        <v>143.80683823769985</v>
      </c>
      <c r="W10" s="231">
        <f>IFERROR(V10*(1+PARAMETRES!M$14),"")</f>
        <v>146.01299220405392</v>
      </c>
      <c r="X10" s="231">
        <f>IFERROR(W10*(1+PARAMETRES!N$14),"")</f>
        <v>148.36746079432197</v>
      </c>
      <c r="Y10" s="231">
        <f>IFERROR(X10*(1+PARAMETRES!O$14),"")</f>
        <v>136.52660371176907</v>
      </c>
      <c r="Z10" s="231">
        <f>IFERROR(Y10*(1+PARAMETRES!P$14),"")</f>
        <v>145.57343315022649</v>
      </c>
      <c r="AA10" s="231">
        <f>IFERROR(Z10*(1+PARAMETRES!Q$14),"")</f>
        <v>149.01758308294006</v>
      </c>
      <c r="AB10" s="231">
        <f>IFERROR(AA10*(1+PARAMETRES!R$14),"")</f>
        <v>150.78223108628509</v>
      </c>
      <c r="AC10" s="231">
        <f>IFERROR(AB10*(1+PARAMETRES!S$14),"")</f>
        <v>152.84986181673563</v>
      </c>
      <c r="AD10" s="231">
        <f>IFERROR(AC10*(1+PARAMETRES!T$14),"")</f>
        <v>155.15077051683221</v>
      </c>
      <c r="AE10" s="231">
        <f>IFERROR(AD10*(1+PARAMETRES!U$14),"")</f>
        <v>157.50723662724857</v>
      </c>
      <c r="AF10" s="231">
        <f>IFERROR(AE10*(1+PARAMETRES!V$14),"")</f>
        <v>160.07621695174655</v>
      </c>
      <c r="AG10" s="231">
        <f>IFERROR(AF10*(1+PARAMETRES!W$14),"")</f>
        <v>160.85168958197897</v>
      </c>
      <c r="AH10" s="231">
        <f>IFERROR(AG10*(1+PARAMETRES!X$14),"")</f>
        <v>161.63165233557137</v>
      </c>
      <c r="AI10" s="231">
        <f>IFERROR(AH10*(1+PARAMETRES!Y$14),"")</f>
        <v>162.49593597097481</v>
      </c>
      <c r="AJ10" s="231">
        <f>IFERROR(AI10*(1+PARAMETRES!Z$14),"")</f>
        <v>163.4292942897784</v>
      </c>
      <c r="AK10" s="231">
        <f>IFERROR(AJ10*(1+PARAMETRES!AA$14),"")</f>
        <v>164.33498604040133</v>
      </c>
      <c r="AL10" s="231">
        <f>IFERROR(AK10*(1+PARAMETRES!AB$14),"")</f>
        <v>165.93499447320073</v>
      </c>
      <c r="AM10" s="231">
        <f>IFERROR(AL10*(1+PARAMETRES!AC$14),"")</f>
        <v>167.61741096537349</v>
      </c>
      <c r="AN10" s="231">
        <f>IFERROR(AM10*(1+PARAMETRES!AD$14),"")</f>
        <v>169.40182673845419</v>
      </c>
      <c r="AO10" s="231">
        <f>IFERROR(AN10*(1+PARAMETRES!AE$14),"")</f>
        <v>171.13956805834545</v>
      </c>
      <c r="AP10" s="231">
        <f>IFERROR(AO10*(1+PARAMETRES!AF$14),"")</f>
        <v>172.82949595802097</v>
      </c>
      <c r="AQ10" s="231">
        <f>IFERROR(AP10*(1+PARAMETRES!AG$14),"")</f>
        <v>174.55646460223312</v>
      </c>
      <c r="AR10" s="231">
        <f>IFERROR(AQ10*(1+PARAMETRES!AH$14),"")</f>
        <v>176.25148257624784</v>
      </c>
      <c r="AS10" s="231">
        <f>IFERROR(AR10*(1+PARAMETRES!AI$14),"")</f>
        <v>177.82468540735772</v>
      </c>
      <c r="AT10" s="231">
        <f>IFERROR(AS10*(1+PARAMETRES!AJ$14),"")</f>
        <v>179.34244307126951</v>
      </c>
      <c r="AU10" s="231">
        <f>IFERROR(AT10*(1+PARAMETRES!AK$14),"")</f>
        <v>180.83783548751384</v>
      </c>
      <c r="AV10" s="231">
        <f>IFERROR(AU10*(1+PARAMETRES!AL$14),"")</f>
        <v>182.3449575862615</v>
      </c>
      <c r="AW10" s="231">
        <f>IFERROR(AV10*(1+PARAMETRES!AM$14),"")</f>
        <v>183.8989892359354</v>
      </c>
      <c r="AX10" s="231">
        <f>IFERROR(AW10*(1+PARAMETRES!AN$14),"")</f>
        <v>185.44444468060229</v>
      </c>
      <c r="AY10" s="231">
        <f>IFERROR(AX10*(1+PARAMETRES!AO$14),"")</f>
        <v>186.86871059696938</v>
      </c>
      <c r="AZ10" s="231">
        <f>IFERROR(AY10*(1+PARAMETRES!AP$14),"")</f>
        <v>188.33633176341579</v>
      </c>
      <c r="BA10" s="231">
        <f>IFERROR(AZ10*(1+PARAMETRES!AQ$14),"")</f>
        <v>189.86693525521818</v>
      </c>
      <c r="BB10" s="231">
        <f>IFERROR(BA10*(1+PARAMETRES!AR$14),"")</f>
        <v>191.49982779917551</v>
      </c>
      <c r="BC10" s="231">
        <f>IFERROR(BB10*(1+PARAMETRES!AS$14),"")</f>
        <v>193.08451131195798</v>
      </c>
      <c r="BD10" s="231">
        <f>IFERROR(BC10*(1+PARAMETRES!AT$14),"")</f>
        <v>194.71645573225899</v>
      </c>
      <c r="BE10" s="231">
        <f>IFERROR(BD10*(1+PARAMETRES!AU$14),"")</f>
        <v>196.45538617322325</v>
      </c>
      <c r="BF10" s="231">
        <f>IFERROR(BE10*(1+PARAMETRES!AV$14),"")</f>
        <v>198.26445947854941</v>
      </c>
      <c r="BG10" s="231">
        <f>IFERROR(BF10*(1+PARAMETRES!AW$14),"")</f>
        <v>200.18655666860982</v>
      </c>
      <c r="BH10" s="231">
        <f>IFERROR(BG10*(1+PARAMETRES!AX$14),"")</f>
        <v>202.20337835284596</v>
      </c>
      <c r="BI10" s="231">
        <f>IFERROR(BH10*(1+PARAMETRES!AY$14),"")</f>
        <v>204.17397296220608</v>
      </c>
      <c r="BJ10" s="231">
        <f>IFERROR(BI10*(1+PARAMETRES!AZ$14),"")</f>
        <v>206.23748147299992</v>
      </c>
      <c r="BK10" s="231">
        <f>IFERROR(BJ10*(1+PARAMETRES!BA$14),"")</f>
        <v>208.35238654886601</v>
      </c>
      <c r="BL10" s="231">
        <f>IFERROR(BK10*(1+PARAMETRES!BB$14),"")</f>
        <v>210.53765800710786</v>
      </c>
      <c r="BM10" s="231">
        <f>IFERROR(BL10*(1+PARAMETRES!BC$14),"")</f>
        <v>212.72870826632564</v>
      </c>
      <c r="BN10" s="231">
        <f>IFERROR(BM10*(1+PARAMETRES!BD$14),"")</f>
        <v>214.90073758082497</v>
      </c>
      <c r="BO10" s="231">
        <f>IFERROR(BN10*(1+PARAMETRES!BE$14),"")</f>
        <v>217.11420552863788</v>
      </c>
      <c r="BP10" s="231">
        <f>IFERROR(BO10*(1+PARAMETRES!BF$14),"")</f>
        <v>219.36713094252323</v>
      </c>
      <c r="BQ10" s="231">
        <f>IFERROR(BP10*(1+PARAMETRES!BG$14),"")</f>
        <v>221.59177657322286</v>
      </c>
      <c r="BR10" s="231">
        <f>IFERROR(BQ10*(1+PARAMETRES!BH$14),"")</f>
        <v>223.74035224312968</v>
      </c>
      <c r="BS10" s="231">
        <f>IFERROR(BR10*(1+PARAMETRES!BI$14),"")</f>
        <v>225.78593082869702</v>
      </c>
      <c r="BT10" s="231">
        <f>IFERROR(BS10*(1+PARAMETRES!BJ$14),"")</f>
        <v>227.85962063383064</v>
      </c>
      <c r="BU10" s="231">
        <f>IFERROR(BT10*(1+PARAMETRES!BK$14),"")</f>
        <v>229.91577877280966</v>
      </c>
      <c r="BV10" s="231">
        <f>IFERROR(BU10*(1+PARAMETRES!BL$14),"")</f>
        <v>231.95377550577737</v>
      </c>
      <c r="BW10" s="231">
        <f>IFERROR(BV10*(1+PARAMETRES!BM$14),"")</f>
        <v>233.90425369952357</v>
      </c>
    </row>
    <row r="11" spans="1:75" ht="17.25" customHeight="1" thickBot="1" x14ac:dyDescent="0.3">
      <c r="A11" s="41"/>
      <c r="B11" s="917"/>
      <c r="C11" s="901"/>
      <c r="D11" s="688"/>
      <c r="E11" s="924"/>
      <c r="F11" s="902"/>
      <c r="G11" s="41"/>
      <c r="H11" s="41"/>
      <c r="I11" s="926"/>
      <c r="J11" s="841"/>
      <c r="K11" s="623"/>
      <c r="L11" s="930"/>
      <c r="M11" s="318"/>
      <c r="N11" s="377" t="s">
        <v>99</v>
      </c>
      <c r="O11" s="378">
        <f>L12</f>
        <v>367.45265673724958</v>
      </c>
      <c r="P11" s="379">
        <f>IFERROR(O11*(1+PARAMETRES!F$14),"")</f>
        <v>373.65649131303036</v>
      </c>
      <c r="Q11" s="379">
        <f>IFERROR(P11*(1+PARAMETRES!G$14),"")</f>
        <v>373.05802995843658</v>
      </c>
      <c r="R11" s="379">
        <f>IFERROR(Q11*(1+PARAMETRES!H$14),"")</f>
        <v>373.35666895516101</v>
      </c>
      <c r="S11" s="379">
        <f>IFERROR(R11*(1+PARAMETRES!I$14),"")</f>
        <v>374.94894506379916</v>
      </c>
      <c r="T11" s="379">
        <f>IFERROR(S11*(1+PARAMETRES!J$14),"")</f>
        <v>377.45744568543404</v>
      </c>
      <c r="U11" s="379">
        <f>IFERROR(T11*(1+PARAMETRES!K$14),"")</f>
        <v>380.56005268179058</v>
      </c>
      <c r="V11" s="379">
        <f>IFERROR(U11*(1+PARAMETRES!L$14),"")</f>
        <v>388.27846324178961</v>
      </c>
      <c r="W11" s="379">
        <f>IFERROR(V11*(1+PARAMETRES!M$14),"")</f>
        <v>394.23507895094554</v>
      </c>
      <c r="X11" s="379">
        <f>IFERROR(W11*(1+PARAMETRES!N$14),"")</f>
        <v>400.59214414466931</v>
      </c>
      <c r="Y11" s="379">
        <f>IFERROR(X11*(1+PARAMETRES!O$14),"")</f>
        <v>368.62183002177653</v>
      </c>
      <c r="Z11" s="379">
        <f>IFERROR(Y11*(1+PARAMETRES!P$14),"")</f>
        <v>393.04826950561159</v>
      </c>
      <c r="AA11" s="379">
        <f>IFERROR(Z11*(1+PARAMETRES!Q$14),"")</f>
        <v>402.34747432393823</v>
      </c>
      <c r="AB11" s="379">
        <f>IFERROR(AA11*(1+PARAMETRES!R$14),"")</f>
        <v>407.11202393296981</v>
      </c>
      <c r="AC11" s="379">
        <f>IFERROR(AB11*(1+PARAMETRES!S$14),"")</f>
        <v>412.69462690518623</v>
      </c>
      <c r="AD11" s="379">
        <f>IFERROR(AC11*(1+PARAMETRES!T$14),"")</f>
        <v>418.907080395447</v>
      </c>
      <c r="AE11" s="379">
        <f>IFERROR(AD11*(1+PARAMETRES!U$14),"")</f>
        <v>425.26953889357117</v>
      </c>
      <c r="AF11" s="379">
        <f>IFERROR(AE11*(1+PARAMETRES!V$14),"")</f>
        <v>432.2057857697157</v>
      </c>
      <c r="AG11" s="379">
        <f>IFERROR(AF11*(1+PARAMETRES!W$14),"")</f>
        <v>434.29956187134326</v>
      </c>
      <c r="AH11" s="379">
        <f>IFERROR(AG11*(1+PARAMETRES!X$14),"")</f>
        <v>436.4054613060427</v>
      </c>
      <c r="AI11" s="379">
        <f>IFERROR(AH11*(1+PARAMETRES!Y$14),"")</f>
        <v>438.73902712163198</v>
      </c>
      <c r="AJ11" s="379">
        <f>IFERROR(AI11*(1+PARAMETRES!Z$14),"")</f>
        <v>441.25909458240164</v>
      </c>
      <c r="AK11" s="379">
        <f>IFERROR(AJ11*(1+PARAMETRES!AA$14),"")</f>
        <v>443.70446230908357</v>
      </c>
      <c r="AL11" s="379">
        <f>IFERROR(AK11*(1+PARAMETRES!AB$14),"")</f>
        <v>448.02448507764194</v>
      </c>
      <c r="AM11" s="379">
        <f>IFERROR(AL11*(1+PARAMETRES!AC$14),"")</f>
        <v>452.56700960650841</v>
      </c>
      <c r="AN11" s="379">
        <f>IFERROR(AM11*(1+PARAMETRES!AD$14),"")</f>
        <v>457.38493219382627</v>
      </c>
      <c r="AO11" s="379">
        <f>IFERROR(AN11*(1+PARAMETRES!AE$14),"")</f>
        <v>462.07683375753265</v>
      </c>
      <c r="AP11" s="379">
        <f>IFERROR(AO11*(1+PARAMETRES!AF$14),"")</f>
        <v>466.63963908665659</v>
      </c>
      <c r="AQ11" s="379">
        <f>IFERROR(AP11*(1+PARAMETRES!AG$14),"")</f>
        <v>471.30245442602939</v>
      </c>
      <c r="AR11" s="379">
        <f>IFERROR(AQ11*(1+PARAMETRES!AH$14),"")</f>
        <v>475.87900295586911</v>
      </c>
      <c r="AS11" s="379">
        <f>IFERROR(AR11*(1+PARAMETRES!AI$14),"")</f>
        <v>480.1266505998658</v>
      </c>
      <c r="AT11" s="379">
        <f>IFERROR(AS11*(1+PARAMETRES!AJ$14),"")</f>
        <v>484.22459629242763</v>
      </c>
      <c r="AU11" s="379">
        <f>IFERROR(AT11*(1+PARAMETRES!AK$14),"")</f>
        <v>488.2621558162873</v>
      </c>
      <c r="AV11" s="379">
        <f>IFERROR(AU11*(1+PARAMETRES!AL$14),"")</f>
        <v>492.331385482906</v>
      </c>
      <c r="AW11" s="379">
        <f>IFERROR(AV11*(1+PARAMETRES!AM$14),"")</f>
        <v>496.52727093702555</v>
      </c>
      <c r="AX11" s="379">
        <f>IFERROR(AW11*(1+PARAMETRES!AN$14),"")</f>
        <v>500.70000063762615</v>
      </c>
      <c r="AY11" s="379">
        <f>IFERROR(AX11*(1+PARAMETRES!AO$14),"")</f>
        <v>504.54551861181727</v>
      </c>
      <c r="AZ11" s="379">
        <f>IFERROR(AY11*(1+PARAMETRES!AP$14),"")</f>
        <v>508.50809576122259</v>
      </c>
      <c r="BA11" s="379">
        <f>IFERROR(AZ11*(1+PARAMETRES!AQ$14),"")</f>
        <v>512.64072518908904</v>
      </c>
      <c r="BB11" s="379">
        <f>IFERROR(BA11*(1+PARAMETRES!AR$14),"")</f>
        <v>517.04953505777382</v>
      </c>
      <c r="BC11" s="379">
        <f>IFERROR(BB11*(1+PARAMETRES!AS$14),"")</f>
        <v>521.32818054228653</v>
      </c>
      <c r="BD11" s="379">
        <f>IFERROR(BC11*(1+PARAMETRES!AT$14),"")</f>
        <v>525.73443047709929</v>
      </c>
      <c r="BE11" s="379">
        <f>IFERROR(BD11*(1+PARAMETRES!AU$14),"")</f>
        <v>530.42954266770278</v>
      </c>
      <c r="BF11" s="379">
        <f>IFERROR(BE11*(1+PARAMETRES!AV$14),"")</f>
        <v>535.31404059208342</v>
      </c>
      <c r="BG11" s="379">
        <f>IFERROR(BF11*(1+PARAMETRES!AW$14),"")</f>
        <v>540.50370300524651</v>
      </c>
      <c r="BH11" s="379">
        <f>IFERROR(BG11*(1+PARAMETRES!AX$14),"")</f>
        <v>545.94912155268401</v>
      </c>
      <c r="BI11" s="379">
        <f>IFERROR(BH11*(1+PARAMETRES!AY$14),"")</f>
        <v>551.26972699795635</v>
      </c>
      <c r="BJ11" s="379">
        <f>IFERROR(BI11*(1+PARAMETRES!AZ$14),"")</f>
        <v>556.84119997709968</v>
      </c>
      <c r="BK11" s="379">
        <f>IFERROR(BJ11*(1+PARAMETRES!BA$14),"")</f>
        <v>562.55144368193817</v>
      </c>
      <c r="BL11" s="379">
        <f>IFERROR(BK11*(1+PARAMETRES!BB$14),"")</f>
        <v>568.45167661919118</v>
      </c>
      <c r="BM11" s="379">
        <f>IFERROR(BL11*(1+PARAMETRES!BC$14),"")</f>
        <v>574.3675123190792</v>
      </c>
      <c r="BN11" s="379">
        <f>IFERROR(BM11*(1+PARAMETRES!BD$14),"")</f>
        <v>580.23199146822742</v>
      </c>
      <c r="BO11" s="379">
        <f>IFERROR(BN11*(1+PARAMETRES!BE$14),"")</f>
        <v>586.20835492732226</v>
      </c>
      <c r="BP11" s="379">
        <f>IFERROR(BO11*(1+PARAMETRES!BF$14),"")</f>
        <v>592.29125354481266</v>
      </c>
      <c r="BQ11" s="379">
        <f>IFERROR(BP11*(1+PARAMETRES!BG$14),"")</f>
        <v>598.29779674770168</v>
      </c>
      <c r="BR11" s="379">
        <f>IFERROR(BQ11*(1+PARAMETRES!BH$14),"")</f>
        <v>604.09895105645012</v>
      </c>
      <c r="BS11" s="379">
        <f>IFERROR(BR11*(1+PARAMETRES!BI$14),"")</f>
        <v>609.62201323748195</v>
      </c>
      <c r="BT11" s="379">
        <f>IFERROR(BS11*(1+PARAMETRES!BJ$14),"")</f>
        <v>615.2209757113427</v>
      </c>
      <c r="BU11" s="379">
        <f>IFERROR(BT11*(1+PARAMETRES!BK$14),"")</f>
        <v>620.77260268658597</v>
      </c>
      <c r="BV11" s="379">
        <f>IFERROR(BU11*(1+PARAMETRES!BL$14),"")</f>
        <v>626.27519386559879</v>
      </c>
      <c r="BW11" s="379">
        <f>IFERROR(BV11*(1+PARAMETRES!BM$14),"")</f>
        <v>631.54148498871359</v>
      </c>
    </row>
    <row r="12" spans="1:75" ht="14.25" customHeight="1" x14ac:dyDescent="0.25">
      <c r="A12" s="41"/>
      <c r="B12" s="917"/>
      <c r="C12" s="901"/>
      <c r="D12" s="937">
        <v>70</v>
      </c>
      <c r="E12" s="875">
        <v>50</v>
      </c>
      <c r="F12" s="877">
        <v>30</v>
      </c>
      <c r="G12" s="41"/>
      <c r="H12" s="41"/>
      <c r="I12" s="891">
        <f>IFERROR(LOG((0.5*PARAMETRES!$C$29)+((4/24)*PARAMETRES!$E$29)+((8/24)*PARAMETRES!$G$29))*10,"")</f>
        <v>67.038103259927141</v>
      </c>
      <c r="J12" s="893">
        <f>IFERROR(LOOKUP(I12,[0]!Lden,[0]!tr)*Transf2010,"")</f>
        <v>243.92156415891495</v>
      </c>
      <c r="K12" s="893">
        <f>IFERROR(LOOKUP(I12,[0]!Lden,[0]!tf)*Transf2010,"")</f>
        <v>136.09357656935168</v>
      </c>
      <c r="L12" s="895">
        <f>IFERROR(LOOKUP(I12,[0]!Lden,[0]!ta)*Transf2010,"")</f>
        <v>367.45265673724958</v>
      </c>
      <c r="M12" s="41"/>
      <c r="N12" s="41"/>
      <c r="O12" s="41"/>
      <c r="P12" s="41"/>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41"/>
      <c r="AP12" s="41"/>
      <c r="AQ12" s="41"/>
      <c r="AR12" s="41"/>
      <c r="AS12" s="41"/>
      <c r="AT12" s="41"/>
      <c r="AU12" s="41"/>
      <c r="AV12" s="41"/>
      <c r="AW12" s="41"/>
      <c r="AX12" s="41"/>
      <c r="AY12" s="41"/>
      <c r="AZ12" s="41"/>
      <c r="BA12" s="41"/>
      <c r="BB12" s="41"/>
      <c r="BC12" s="41"/>
      <c r="BD12" s="41"/>
      <c r="BE12" s="41"/>
      <c r="BF12" s="41"/>
      <c r="BG12" s="41"/>
      <c r="BH12" s="41"/>
      <c r="BI12" s="41"/>
      <c r="BJ12" s="41"/>
      <c r="BK12" s="41"/>
      <c r="BL12" s="41"/>
      <c r="BM12" s="41"/>
      <c r="BN12" s="41"/>
    </row>
    <row r="13" spans="1:75" ht="14.25" customHeight="1" thickBot="1" x14ac:dyDescent="0.3">
      <c r="A13" s="41"/>
      <c r="B13" s="918"/>
      <c r="C13" s="919"/>
      <c r="D13" s="938"/>
      <c r="E13" s="876"/>
      <c r="F13" s="878"/>
      <c r="G13" s="41"/>
      <c r="H13" s="41"/>
      <c r="I13" s="892"/>
      <c r="J13" s="894"/>
      <c r="K13" s="894"/>
      <c r="L13" s="896"/>
      <c r="M13" s="41"/>
      <c r="N13" s="41"/>
      <c r="O13" s="41"/>
      <c r="P13" s="41"/>
      <c r="Q13" s="41"/>
      <c r="R13" s="41"/>
      <c r="S13" s="41"/>
      <c r="T13" s="41"/>
      <c r="U13" s="41"/>
      <c r="V13" s="41"/>
      <c r="W13" s="41"/>
      <c r="X13" s="41"/>
      <c r="Y13" s="41"/>
      <c r="Z13" s="41"/>
      <c r="AA13" s="41"/>
      <c r="AB13" s="41"/>
      <c r="AC13" s="41"/>
      <c r="AD13" s="41"/>
      <c r="AE13" s="41"/>
      <c r="AF13" s="41"/>
      <c r="AG13" s="41"/>
      <c r="AH13" s="41"/>
      <c r="AI13" s="41"/>
      <c r="AJ13" s="41"/>
      <c r="AK13" s="41"/>
      <c r="AL13" s="41"/>
      <c r="AM13" s="41"/>
      <c r="AN13" s="41"/>
      <c r="AO13" s="41"/>
      <c r="AP13" s="41"/>
      <c r="AQ13" s="41"/>
      <c r="AR13" s="41"/>
      <c r="AS13" s="41"/>
      <c r="AT13" s="41"/>
      <c r="AU13" s="41"/>
      <c r="AV13" s="41"/>
      <c r="AW13" s="41"/>
      <c r="AX13" s="41"/>
      <c r="AY13" s="41"/>
      <c r="AZ13" s="41"/>
      <c r="BA13" s="41"/>
      <c r="BB13" s="41"/>
      <c r="BC13" s="41"/>
      <c r="BD13" s="41"/>
      <c r="BE13" s="41"/>
      <c r="BF13" s="41"/>
      <c r="BG13" s="41"/>
      <c r="BH13" s="41"/>
      <c r="BI13" s="41"/>
      <c r="BJ13" s="41"/>
      <c r="BK13" s="41"/>
      <c r="BL13" s="41"/>
      <c r="BM13" s="41"/>
      <c r="BN13" s="41"/>
    </row>
    <row r="14" spans="1:75" ht="15.75" customHeight="1" x14ac:dyDescent="0.25">
      <c r="A14" s="41"/>
      <c r="B14" s="41"/>
      <c r="C14" s="41"/>
      <c r="D14" s="41"/>
      <c r="E14" s="41"/>
      <c r="F14" s="41"/>
      <c r="G14" s="41"/>
      <c r="H14" s="41"/>
      <c r="I14" s="41"/>
      <c r="J14" s="41"/>
      <c r="K14" s="41"/>
      <c r="L14" s="41"/>
      <c r="M14" s="41"/>
      <c r="N14" s="41"/>
      <c r="O14" s="41"/>
      <c r="P14" s="879" t="s">
        <v>204</v>
      </c>
      <c r="Q14" s="880"/>
      <c r="R14" s="897"/>
      <c r="S14" s="41"/>
      <c r="T14" s="41"/>
      <c r="U14" s="41"/>
      <c r="V14" s="41"/>
      <c r="W14" s="41"/>
      <c r="X14" s="41"/>
      <c r="Y14" s="41"/>
      <c r="Z14" s="41"/>
      <c r="AA14" s="41"/>
      <c r="AB14" s="41"/>
      <c r="AC14" s="41"/>
      <c r="AD14" s="41"/>
      <c r="AE14" s="41"/>
      <c r="AF14" s="41"/>
      <c r="AG14" s="41"/>
      <c r="AH14" s="41"/>
      <c r="AI14" s="41"/>
      <c r="AJ14" s="41"/>
      <c r="AK14" s="41"/>
      <c r="AL14" s="41"/>
      <c r="AM14" s="41"/>
      <c r="AN14" s="41"/>
      <c r="AO14" s="41"/>
      <c r="AP14" s="41"/>
      <c r="AQ14" s="41"/>
      <c r="AR14" s="41"/>
      <c r="AS14" s="41"/>
      <c r="AT14" s="41"/>
      <c r="AU14" s="41"/>
      <c r="AV14" s="41"/>
      <c r="AW14" s="41"/>
      <c r="AX14" s="41"/>
      <c r="AY14" s="41"/>
      <c r="AZ14" s="41"/>
      <c r="BA14" s="41"/>
      <c r="BB14" s="41"/>
      <c r="BC14" s="41"/>
      <c r="BD14" s="41"/>
      <c r="BE14" s="41"/>
      <c r="BF14" s="41"/>
      <c r="BG14" s="41"/>
      <c r="BH14" s="41"/>
      <c r="BI14" s="41"/>
      <c r="BJ14" s="41"/>
      <c r="BK14" s="41"/>
      <c r="BL14" s="41"/>
      <c r="BM14" s="41"/>
      <c r="BN14" s="41"/>
    </row>
    <row r="15" spans="1:75" ht="16.5" thickBot="1" x14ac:dyDescent="0.3">
      <c r="A15" s="41"/>
      <c r="B15" s="41"/>
      <c r="C15" s="41"/>
      <c r="D15" s="41"/>
      <c r="E15" s="41"/>
      <c r="F15" s="41"/>
      <c r="G15" s="41"/>
      <c r="H15" s="41"/>
      <c r="I15" s="41"/>
      <c r="J15" s="41"/>
      <c r="K15" s="41"/>
      <c r="L15" s="41"/>
      <c r="M15" s="41"/>
      <c r="N15" s="41"/>
      <c r="O15" s="41"/>
      <c r="P15" s="881"/>
      <c r="Q15" s="882"/>
      <c r="R15" s="898"/>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1"/>
      <c r="BK15" s="41"/>
      <c r="BL15" s="41"/>
      <c r="BM15" s="41"/>
      <c r="BN15" s="41"/>
    </row>
    <row r="16" spans="1:75" ht="16.5" customHeight="1" thickBot="1" x14ac:dyDescent="0.3">
      <c r="A16" s="41"/>
      <c r="B16" s="232"/>
      <c r="C16" s="41"/>
      <c r="D16" s="41"/>
      <c r="E16" s="41"/>
      <c r="F16" s="41"/>
      <c r="G16" s="41"/>
      <c r="H16" s="41"/>
      <c r="I16" s="885" t="s">
        <v>238</v>
      </c>
      <c r="J16" s="886"/>
      <c r="K16" s="41"/>
      <c r="L16" s="879" t="s">
        <v>239</v>
      </c>
      <c r="M16" s="880"/>
      <c r="N16" s="233"/>
      <c r="O16" s="41"/>
      <c r="P16" s="881"/>
      <c r="Q16" s="882"/>
      <c r="R16" s="898"/>
      <c r="S16" s="41"/>
      <c r="T16" s="41"/>
      <c r="U16" s="41"/>
      <c r="V16" s="41"/>
      <c r="W16" s="41"/>
      <c r="X16" s="41"/>
      <c r="Y16" s="41"/>
      <c r="Z16" s="41"/>
      <c r="AA16" s="41"/>
      <c r="AB16" s="41"/>
      <c r="AC16" s="41"/>
      <c r="AD16" s="41"/>
      <c r="AE16" s="41"/>
      <c r="AF16" s="41"/>
      <c r="AG16" s="41"/>
      <c r="AH16" s="41"/>
      <c r="AI16" s="41"/>
      <c r="AJ16" s="41"/>
      <c r="AK16" s="41"/>
      <c r="AL16" s="41"/>
      <c r="AM16" s="41"/>
      <c r="AN16" s="41"/>
      <c r="AO16" s="41"/>
      <c r="AP16" s="41"/>
      <c r="AQ16" s="41"/>
      <c r="AR16" s="41"/>
      <c r="AS16" s="41"/>
      <c r="AT16" s="41"/>
      <c r="AU16" s="41"/>
      <c r="AV16" s="41"/>
      <c r="AW16" s="41"/>
      <c r="AX16" s="41"/>
      <c r="AY16" s="41"/>
      <c r="AZ16" s="41"/>
      <c r="BA16" s="41"/>
      <c r="BB16" s="41"/>
      <c r="BC16" s="41"/>
      <c r="BD16" s="41"/>
      <c r="BE16" s="41"/>
      <c r="BF16" s="41"/>
      <c r="BG16" s="41"/>
      <c r="BH16" s="41"/>
      <c r="BI16" s="41"/>
      <c r="BJ16" s="41"/>
      <c r="BK16" s="41"/>
      <c r="BL16" s="41"/>
      <c r="BM16" s="41"/>
      <c r="BN16" s="41"/>
    </row>
    <row r="17" spans="1:66" ht="16.5" customHeight="1" thickBot="1" x14ac:dyDescent="0.3">
      <c r="A17" s="903" t="s">
        <v>241</v>
      </c>
      <c r="B17" s="904"/>
      <c r="C17" s="904"/>
      <c r="D17" s="905"/>
      <c r="E17" s="41"/>
      <c r="F17" s="41"/>
      <c r="G17" s="41"/>
      <c r="H17" s="41"/>
      <c r="I17" s="887"/>
      <c r="J17" s="888"/>
      <c r="K17" s="41"/>
      <c r="L17" s="881"/>
      <c r="M17" s="882"/>
      <c r="N17" s="233"/>
      <c r="O17" s="41"/>
      <c r="P17" s="883"/>
      <c r="Q17" s="884"/>
      <c r="R17" s="899"/>
      <c r="S17" s="41"/>
      <c r="T17" s="41"/>
      <c r="U17" s="41"/>
      <c r="V17" s="41"/>
      <c r="W17" s="41"/>
      <c r="X17" s="41"/>
      <c r="Y17" s="41"/>
      <c r="Z17" s="41"/>
      <c r="AA17" s="41"/>
      <c r="AB17" s="41"/>
      <c r="AC17" s="41"/>
      <c r="AD17" s="41"/>
      <c r="AE17" s="41"/>
      <c r="AF17" s="41"/>
      <c r="AG17" s="41"/>
      <c r="AH17" s="41"/>
      <c r="AI17" s="41"/>
      <c r="AJ17" s="41"/>
      <c r="AK17" s="41"/>
      <c r="AL17" s="41"/>
      <c r="AM17" s="41"/>
      <c r="AN17" s="41"/>
      <c r="AO17" s="41"/>
      <c r="AP17" s="41"/>
      <c r="AQ17" s="41"/>
      <c r="AR17" s="41"/>
      <c r="AS17" s="41"/>
      <c r="AT17" s="41"/>
      <c r="AU17" s="41"/>
      <c r="AV17" s="41"/>
      <c r="AW17" s="41"/>
      <c r="AX17" s="41"/>
      <c r="AY17" s="41"/>
      <c r="AZ17" s="41"/>
      <c r="BA17" s="41"/>
      <c r="BB17" s="41"/>
      <c r="BC17" s="41"/>
      <c r="BD17" s="41"/>
      <c r="BE17" s="41"/>
      <c r="BF17" s="41"/>
      <c r="BG17" s="41"/>
      <c r="BH17" s="41"/>
      <c r="BI17" s="41"/>
      <c r="BJ17" s="41"/>
      <c r="BK17" s="41"/>
      <c r="BL17" s="41"/>
      <c r="BM17" s="41"/>
      <c r="BN17" s="41"/>
    </row>
    <row r="18" spans="1:66" ht="15.75" customHeight="1" x14ac:dyDescent="0.25">
      <c r="A18" s="906"/>
      <c r="B18" s="907"/>
      <c r="C18" s="907"/>
      <c r="D18" s="908"/>
      <c r="E18" s="41"/>
      <c r="F18" s="41"/>
      <c r="G18" s="41"/>
      <c r="H18" s="41"/>
      <c r="I18" s="887"/>
      <c r="J18" s="888"/>
      <c r="K18" s="41"/>
      <c r="L18" s="881"/>
      <c r="M18" s="882"/>
      <c r="N18" s="233"/>
      <c r="O18" s="41"/>
      <c r="S18" s="41"/>
      <c r="T18" s="41"/>
      <c r="U18" s="41"/>
      <c r="V18" s="41"/>
      <c r="W18" s="41"/>
      <c r="X18" s="41"/>
      <c r="Y18" s="41"/>
      <c r="Z18" s="41"/>
      <c r="AA18" s="41"/>
      <c r="AB18" s="41"/>
      <c r="AC18" s="41"/>
      <c r="AD18" s="41"/>
      <c r="AE18" s="41"/>
      <c r="AF18" s="41"/>
      <c r="AG18" s="41"/>
      <c r="AH18" s="41"/>
      <c r="AI18" s="41"/>
      <c r="AJ18" s="41"/>
      <c r="AK18" s="41"/>
      <c r="AL18" s="41"/>
      <c r="AM18" s="41"/>
      <c r="AN18" s="41"/>
      <c r="AO18" s="41"/>
      <c r="AP18" s="41"/>
      <c r="AQ18" s="41"/>
      <c r="AR18" s="41"/>
      <c r="AS18" s="41"/>
      <c r="AT18" s="41"/>
      <c r="AU18" s="41"/>
      <c r="AV18" s="41"/>
      <c r="AW18" s="41"/>
      <c r="AX18" s="41"/>
      <c r="AY18" s="41"/>
      <c r="AZ18" s="41"/>
      <c r="BA18" s="41"/>
      <c r="BB18" s="41"/>
      <c r="BC18" s="41"/>
      <c r="BD18" s="41"/>
      <c r="BE18" s="41"/>
      <c r="BF18" s="41"/>
      <c r="BG18" s="41"/>
      <c r="BH18" s="41"/>
      <c r="BI18" s="41"/>
      <c r="BJ18" s="41"/>
      <c r="BK18" s="41"/>
      <c r="BL18" s="41"/>
      <c r="BM18" s="41"/>
      <c r="BN18" s="41"/>
    </row>
    <row r="19" spans="1:66" ht="15.75" x14ac:dyDescent="0.25">
      <c r="A19" s="906"/>
      <c r="B19" s="907"/>
      <c r="C19" s="907"/>
      <c r="D19" s="908"/>
      <c r="E19" s="41"/>
      <c r="F19" s="41"/>
      <c r="G19" s="41"/>
      <c r="H19" s="41"/>
      <c r="I19" s="887"/>
      <c r="J19" s="888"/>
      <c r="K19" s="41"/>
      <c r="L19" s="881"/>
      <c r="M19" s="882"/>
      <c r="N19" s="233"/>
      <c r="O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1"/>
      <c r="BA19" s="41"/>
      <c r="BB19" s="41"/>
      <c r="BC19" s="41"/>
      <c r="BD19" s="41"/>
      <c r="BE19" s="41"/>
      <c r="BF19" s="41"/>
      <c r="BG19" s="41"/>
      <c r="BH19" s="41"/>
      <c r="BI19" s="41"/>
      <c r="BJ19" s="41"/>
      <c r="BK19" s="41"/>
      <c r="BL19" s="41"/>
      <c r="BM19" s="41"/>
      <c r="BN19" s="41"/>
    </row>
    <row r="20" spans="1:66" ht="16.5" thickBot="1" x14ac:dyDescent="0.3">
      <c r="A20" s="909"/>
      <c r="B20" s="910"/>
      <c r="C20" s="910"/>
      <c r="D20" s="911"/>
      <c r="E20" s="41"/>
      <c r="F20" s="41"/>
      <c r="G20" s="41"/>
      <c r="H20" s="41"/>
      <c r="I20" s="889"/>
      <c r="J20" s="890"/>
      <c r="K20" s="41"/>
      <c r="L20" s="883"/>
      <c r="M20" s="884"/>
      <c r="N20" s="233"/>
      <c r="O20" s="41"/>
      <c r="S20" s="41"/>
      <c r="T20" s="41"/>
      <c r="U20" s="41"/>
      <c r="V20" s="41"/>
      <c r="W20" s="41"/>
      <c r="X20" s="41"/>
      <c r="Y20" s="41"/>
      <c r="Z20" s="41"/>
      <c r="AA20" s="41"/>
      <c r="AB20" s="41"/>
      <c r="AC20" s="41"/>
      <c r="AD20" s="41"/>
      <c r="AE20" s="41"/>
      <c r="AF20" s="41"/>
      <c r="AG20" s="41"/>
      <c r="AH20" s="41"/>
      <c r="AI20" s="41"/>
      <c r="AJ20" s="41"/>
      <c r="AK20" s="41"/>
      <c r="AL20" s="41"/>
      <c r="AM20" s="41"/>
      <c r="AN20" s="41"/>
      <c r="AO20" s="41"/>
      <c r="AP20" s="41"/>
      <c r="AQ20" s="41"/>
      <c r="AR20" s="41"/>
      <c r="AS20" s="41"/>
      <c r="AT20" s="41"/>
      <c r="AU20" s="41"/>
      <c r="AV20" s="41"/>
      <c r="AW20" s="41"/>
      <c r="AX20" s="41"/>
      <c r="AY20" s="41"/>
      <c r="AZ20" s="41"/>
      <c r="BA20" s="41"/>
      <c r="BB20" s="41"/>
      <c r="BC20" s="41"/>
      <c r="BD20" s="41"/>
      <c r="BE20" s="41"/>
      <c r="BF20" s="41"/>
      <c r="BG20" s="41"/>
      <c r="BH20" s="41"/>
      <c r="BI20" s="41"/>
      <c r="BJ20" s="41"/>
      <c r="BK20" s="41"/>
      <c r="BL20" s="41"/>
      <c r="BM20" s="41"/>
      <c r="BN20" s="41"/>
    </row>
    <row r="21" spans="1:66" ht="15.75" x14ac:dyDescent="0.25">
      <c r="A21" s="246"/>
      <c r="B21" s="246"/>
      <c r="C21" s="246"/>
      <c r="D21" s="246"/>
      <c r="E21" s="41"/>
      <c r="F21" s="41"/>
      <c r="G21" s="41"/>
      <c r="H21" s="41"/>
      <c r="I21" s="41"/>
      <c r="J21" s="41"/>
      <c r="K21" s="41"/>
      <c r="L21" s="41"/>
      <c r="M21" s="41"/>
      <c r="N21" s="41"/>
      <c r="O21" s="41"/>
      <c r="S21" s="41"/>
      <c r="T21" s="41"/>
      <c r="U21" s="41"/>
      <c r="V21" s="41"/>
      <c r="W21" s="41"/>
      <c r="X21" s="41"/>
      <c r="Y21" s="41"/>
      <c r="Z21" s="41"/>
      <c r="AA21" s="41"/>
      <c r="AB21" s="41"/>
      <c r="AC21" s="41"/>
      <c r="AD21" s="41"/>
      <c r="AE21" s="41"/>
      <c r="AF21" s="41"/>
      <c r="AG21" s="41"/>
      <c r="AH21" s="41"/>
      <c r="AI21" s="41"/>
      <c r="AJ21" s="41"/>
      <c r="AK21" s="41"/>
      <c r="AL21" s="41"/>
      <c r="AM21" s="41"/>
      <c r="AN21" s="41"/>
      <c r="AO21" s="41"/>
      <c r="AP21" s="41"/>
      <c r="AQ21" s="41"/>
      <c r="AR21" s="41"/>
      <c r="AS21" s="41"/>
      <c r="AT21" s="41"/>
      <c r="AU21" s="41"/>
      <c r="AV21" s="41"/>
      <c r="AW21" s="41"/>
      <c r="AX21" s="41"/>
      <c r="AY21" s="41"/>
      <c r="AZ21" s="41"/>
      <c r="BA21" s="41"/>
      <c r="BB21" s="41"/>
      <c r="BC21" s="41"/>
      <c r="BD21" s="41"/>
      <c r="BE21" s="41"/>
      <c r="BF21" s="41"/>
      <c r="BG21" s="41"/>
      <c r="BH21" s="41"/>
      <c r="BI21" s="41"/>
      <c r="BJ21" s="41"/>
      <c r="BK21" s="41"/>
      <c r="BL21" s="41"/>
      <c r="BM21" s="41"/>
      <c r="BN21" s="41"/>
    </row>
    <row r="22" spans="1:66" ht="15.75" x14ac:dyDescent="0.25">
      <c r="A22" s="246"/>
      <c r="B22" s="246"/>
      <c r="C22" s="246"/>
      <c r="D22" s="246"/>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41"/>
      <c r="AQ22" s="41"/>
      <c r="AR22" s="41"/>
      <c r="AS22" s="41"/>
      <c r="AT22" s="41"/>
      <c r="AU22" s="41"/>
      <c r="AV22" s="41"/>
      <c r="AW22" s="41"/>
      <c r="AX22" s="41"/>
      <c r="AY22" s="41"/>
      <c r="AZ22" s="41"/>
      <c r="BA22" s="41"/>
      <c r="BB22" s="41"/>
      <c r="BC22" s="41"/>
      <c r="BD22" s="41"/>
      <c r="BE22" s="41"/>
      <c r="BF22" s="41"/>
      <c r="BG22" s="41"/>
      <c r="BH22" s="41"/>
      <c r="BI22" s="41"/>
      <c r="BJ22" s="41"/>
      <c r="BK22" s="41"/>
      <c r="BL22" s="41"/>
      <c r="BM22" s="41"/>
      <c r="BN22" s="41"/>
    </row>
    <row r="23" spans="1:66" ht="15.75" x14ac:dyDescent="0.25">
      <c r="A23" s="246"/>
      <c r="B23" s="246"/>
      <c r="C23" s="246"/>
      <c r="D23" s="246"/>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1"/>
      <c r="AR23" s="41"/>
      <c r="AS23" s="41"/>
      <c r="AT23" s="41"/>
      <c r="AU23" s="41"/>
      <c r="AV23" s="41"/>
      <c r="AW23" s="41"/>
      <c r="AX23" s="41"/>
      <c r="AY23" s="41"/>
      <c r="AZ23" s="41"/>
      <c r="BA23" s="41"/>
      <c r="BB23" s="41"/>
      <c r="BC23" s="41"/>
      <c r="BD23" s="41"/>
      <c r="BE23" s="41"/>
      <c r="BF23" s="41"/>
      <c r="BG23" s="41"/>
      <c r="BH23" s="41"/>
      <c r="BI23" s="41"/>
      <c r="BJ23" s="41"/>
      <c r="BK23" s="41"/>
      <c r="BL23" s="41"/>
      <c r="BM23" s="41"/>
      <c r="BN23" s="41"/>
    </row>
    <row r="24" spans="1:66" ht="15.75" x14ac:dyDescent="0.25">
      <c r="A24" s="246"/>
      <c r="B24" s="246"/>
      <c r="C24" s="246"/>
      <c r="D24" s="246"/>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41"/>
      <c r="AQ24" s="41"/>
      <c r="AR24" s="41"/>
      <c r="AS24" s="41"/>
      <c r="AT24" s="41"/>
      <c r="AU24" s="41"/>
      <c r="AV24" s="41"/>
      <c r="AW24" s="41"/>
      <c r="AX24" s="41"/>
      <c r="AY24" s="41"/>
      <c r="AZ24" s="41"/>
      <c r="BA24" s="41"/>
      <c r="BB24" s="41"/>
      <c r="BC24" s="41"/>
      <c r="BD24" s="41"/>
      <c r="BE24" s="41"/>
      <c r="BF24" s="41"/>
      <c r="BG24" s="41"/>
      <c r="BH24" s="41"/>
      <c r="BI24" s="41"/>
      <c r="BJ24" s="41"/>
      <c r="BK24" s="41"/>
      <c r="BL24" s="41"/>
      <c r="BM24" s="41"/>
      <c r="BN24" s="41"/>
    </row>
    <row r="25" spans="1:66" ht="15.75" customHeight="1" x14ac:dyDescent="0.25">
      <c r="A25" s="303" t="s">
        <v>210</v>
      </c>
      <c r="B25" s="304"/>
      <c r="C25" s="304"/>
      <c r="D25" s="304"/>
      <c r="E25" s="304"/>
      <c r="F25" s="304"/>
      <c r="G25" s="304"/>
      <c r="H25" s="304"/>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c r="AP25" s="41"/>
      <c r="AQ25" s="41"/>
      <c r="AR25" s="41"/>
      <c r="AS25" s="41"/>
      <c r="AT25" s="41"/>
      <c r="AU25" s="41"/>
      <c r="AV25" s="41"/>
      <c r="AW25" s="41"/>
      <c r="AX25" s="41"/>
      <c r="AY25" s="41"/>
      <c r="AZ25" s="41"/>
      <c r="BA25" s="41"/>
      <c r="BB25" s="41"/>
      <c r="BC25" s="41"/>
      <c r="BD25" s="41"/>
      <c r="BE25" s="41"/>
      <c r="BF25" s="41"/>
      <c r="BG25" s="41"/>
      <c r="BH25" s="41"/>
      <c r="BI25" s="41"/>
      <c r="BJ25" s="41"/>
      <c r="BK25" s="41"/>
      <c r="BL25" s="41"/>
      <c r="BM25" s="41"/>
      <c r="BN25" s="41"/>
    </row>
    <row r="26" spans="1:66" ht="15.75" x14ac:dyDescent="0.25">
      <c r="A26" s="41"/>
      <c r="B26" s="41"/>
      <c r="C26" s="41"/>
      <c r="D26" s="41"/>
      <c r="E26" s="41"/>
      <c r="F26" s="41"/>
      <c r="G26" s="41"/>
      <c r="H26" s="41"/>
      <c r="M26" s="41"/>
      <c r="R26" s="41"/>
      <c r="S26" s="41"/>
      <c r="T26" s="41"/>
      <c r="U26" s="41"/>
      <c r="V26" s="41"/>
      <c r="W26" s="41"/>
      <c r="X26" s="41"/>
      <c r="Y26" s="41"/>
      <c r="Z26" s="41"/>
      <c r="AA26" s="41"/>
      <c r="AB26" s="41"/>
      <c r="AC26" s="41"/>
      <c r="AD26" s="41"/>
      <c r="AE26" s="41"/>
      <c r="AF26" s="41"/>
      <c r="AG26" s="41"/>
      <c r="AH26" s="41"/>
      <c r="AI26" s="41"/>
      <c r="AJ26" s="41"/>
      <c r="AK26" s="41"/>
      <c r="AL26" s="41"/>
      <c r="AM26" s="41"/>
      <c r="AN26" s="41"/>
      <c r="AO26" s="41"/>
      <c r="AP26" s="41"/>
      <c r="AQ26" s="41"/>
      <c r="AR26" s="41"/>
      <c r="AS26" s="41"/>
      <c r="AT26" s="41"/>
      <c r="AU26" s="41"/>
      <c r="AV26" s="41"/>
      <c r="AW26" s="41"/>
      <c r="AX26" s="41"/>
      <c r="AY26" s="41"/>
      <c r="AZ26" s="41"/>
      <c r="BA26" s="41"/>
      <c r="BB26" s="41"/>
      <c r="BC26" s="41"/>
      <c r="BD26" s="41"/>
      <c r="BE26" s="41"/>
      <c r="BF26" s="41"/>
      <c r="BG26" s="41"/>
      <c r="BH26" s="41"/>
      <c r="BI26" s="41"/>
      <c r="BJ26" s="41"/>
      <c r="BK26" s="41"/>
      <c r="BL26" s="41"/>
      <c r="BM26" s="41"/>
      <c r="BN26" s="41"/>
    </row>
    <row r="27" spans="1:66" ht="16.5" customHeight="1" thickBot="1" x14ac:dyDescent="0.3">
      <c r="A27" s="41"/>
      <c r="B27" s="41"/>
      <c r="C27" s="41"/>
      <c r="D27" s="41"/>
      <c r="E27" s="41"/>
      <c r="F27" s="41"/>
      <c r="G27" s="41"/>
      <c r="H27" s="41"/>
      <c r="I27" s="846" t="str">
        <f>"Interprétation : Il s'agit de valeurs moyennes par type de trafic. En 2010, on a cette valeur en euro de l'année "&amp;G2&amp;" pour une autoroute en milieu rural."</f>
        <v>Interprétation : Il s'agit de valeurs moyennes par type de trafic. En 2010, on a cette valeur en euro de l'année 2015 pour une autoroute en milieu rural.</v>
      </c>
      <c r="J27" s="846"/>
      <c r="K27" s="846"/>
      <c r="L27" s="846"/>
      <c r="M27" s="846"/>
      <c r="N27" s="846"/>
      <c r="O27" s="846"/>
      <c r="P27" s="846"/>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41"/>
      <c r="BK27" s="41"/>
      <c r="BL27" s="41"/>
      <c r="BM27" s="41"/>
      <c r="BN27" s="41"/>
    </row>
    <row r="28" spans="1:66" ht="16.5" thickBot="1" x14ac:dyDescent="0.3">
      <c r="A28" s="41"/>
      <c r="B28" s="575" t="s">
        <v>101</v>
      </c>
      <c r="C28" s="576"/>
      <c r="D28" s="576"/>
      <c r="E28" s="576"/>
      <c r="F28" s="576"/>
      <c r="G28" s="577"/>
      <c r="H28" s="41"/>
      <c r="I28" s="846"/>
      <c r="J28" s="846"/>
      <c r="K28" s="846"/>
      <c r="L28" s="846"/>
      <c r="M28" s="846"/>
      <c r="N28" s="846"/>
      <c r="O28" s="846"/>
      <c r="P28" s="846"/>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c r="AY28" s="41"/>
      <c r="AZ28" s="41"/>
      <c r="BA28" s="41"/>
      <c r="BB28" s="41"/>
      <c r="BC28" s="41"/>
      <c r="BD28" s="41"/>
      <c r="BE28" s="41"/>
      <c r="BF28" s="41"/>
      <c r="BG28" s="41"/>
      <c r="BH28" s="41"/>
      <c r="BI28" s="41"/>
      <c r="BJ28" s="41"/>
      <c r="BK28" s="41"/>
      <c r="BL28" s="41"/>
      <c r="BM28" s="41"/>
      <c r="BN28" s="41"/>
    </row>
    <row r="29" spans="1:66" ht="24.95" customHeight="1" thickBot="1" x14ac:dyDescent="0.3">
      <c r="A29" s="41"/>
      <c r="B29" s="849" t="str">
        <f>"Mode routier (euros "&amp;G2&amp;" / véh.km)"</f>
        <v>Mode routier (euros 2015 / véh.km)</v>
      </c>
      <c r="C29" s="850"/>
      <c r="D29" s="850"/>
      <c r="E29" s="850"/>
      <c r="F29" s="850"/>
      <c r="G29" s="872"/>
      <c r="H29" s="41"/>
      <c r="I29" s="41"/>
      <c r="J29" s="41"/>
      <c r="K29" s="41"/>
      <c r="L29" s="41"/>
      <c r="M29" s="41"/>
      <c r="N29" s="41"/>
      <c r="O29" s="41"/>
      <c r="P29" s="41"/>
      <c r="Q29" s="41"/>
      <c r="R29" s="41"/>
      <c r="S29" s="41"/>
      <c r="T29" s="41"/>
      <c r="U29" s="41"/>
      <c r="V29" s="41"/>
      <c r="W29" s="41"/>
      <c r="X29" s="41"/>
      <c r="Y29" s="41"/>
      <c r="Z29" s="41"/>
      <c r="AA29" s="41"/>
      <c r="AB29" s="41"/>
      <c r="AC29" s="41"/>
      <c r="AD29" s="41"/>
      <c r="AE29" s="41"/>
      <c r="AF29" s="41"/>
      <c r="AG29" s="41"/>
      <c r="AH29" s="41"/>
      <c r="AI29" s="41"/>
      <c r="AJ29" s="41"/>
      <c r="AK29" s="41"/>
      <c r="AL29" s="41"/>
      <c r="AM29" s="41"/>
      <c r="AN29" s="41"/>
      <c r="AO29" s="41"/>
      <c r="AP29" s="41"/>
      <c r="AQ29" s="41"/>
      <c r="AR29" s="41"/>
      <c r="AS29" s="41"/>
      <c r="AT29" s="41"/>
      <c r="AU29" s="41"/>
      <c r="AV29" s="41"/>
      <c r="AW29" s="41"/>
      <c r="AX29" s="41"/>
      <c r="AY29" s="41"/>
      <c r="AZ29" s="41"/>
      <c r="BA29" s="41"/>
      <c r="BB29" s="41"/>
      <c r="BC29" s="41"/>
      <c r="BD29" s="41"/>
      <c r="BE29" s="41"/>
      <c r="BF29" s="41"/>
      <c r="BG29" s="41"/>
      <c r="BH29" s="41"/>
      <c r="BI29" s="41"/>
      <c r="BJ29" s="41"/>
      <c r="BK29" s="41"/>
      <c r="BL29" s="41"/>
      <c r="BM29" s="41"/>
      <c r="BN29" s="41"/>
    </row>
    <row r="30" spans="1:66" ht="33" customHeight="1" thickBot="1" x14ac:dyDescent="0.3">
      <c r="A30" s="41"/>
      <c r="B30" s="73" t="s">
        <v>114</v>
      </c>
      <c r="C30" s="608" t="s">
        <v>122</v>
      </c>
      <c r="D30" s="873"/>
      <c r="E30" s="608" t="s">
        <v>309</v>
      </c>
      <c r="F30" s="848"/>
      <c r="G30" s="73">
        <v>2011</v>
      </c>
      <c r="H30" s="6">
        <v>2012</v>
      </c>
      <c r="I30" s="6">
        <v>2013</v>
      </c>
      <c r="J30" s="6">
        <v>2014</v>
      </c>
      <c r="K30" s="6">
        <v>2015</v>
      </c>
      <c r="L30" s="6">
        <v>2016</v>
      </c>
      <c r="M30" s="6">
        <v>2017</v>
      </c>
      <c r="N30" s="6">
        <v>2018</v>
      </c>
      <c r="O30" s="6">
        <v>2019</v>
      </c>
      <c r="P30" s="6">
        <v>2020</v>
      </c>
      <c r="Q30" s="6">
        <v>2021</v>
      </c>
      <c r="R30" s="6">
        <v>2022</v>
      </c>
      <c r="S30" s="6">
        <v>2023</v>
      </c>
      <c r="T30" s="6">
        <v>2024</v>
      </c>
      <c r="U30" s="6">
        <v>2025</v>
      </c>
      <c r="V30" s="6">
        <v>2026</v>
      </c>
      <c r="W30" s="6">
        <v>2027</v>
      </c>
      <c r="X30" s="6">
        <v>2028</v>
      </c>
      <c r="Y30" s="6">
        <v>2029</v>
      </c>
      <c r="Z30" s="6">
        <v>2030</v>
      </c>
      <c r="AA30" s="6">
        <v>2031</v>
      </c>
      <c r="AB30" s="6">
        <v>2032</v>
      </c>
      <c r="AC30" s="6">
        <v>2033</v>
      </c>
      <c r="AD30" s="6">
        <v>2034</v>
      </c>
      <c r="AE30" s="6">
        <v>2035</v>
      </c>
      <c r="AF30" s="6">
        <v>2036</v>
      </c>
      <c r="AG30" s="6">
        <v>2037</v>
      </c>
      <c r="AH30" s="6">
        <v>2038</v>
      </c>
      <c r="AI30" s="6">
        <v>2039</v>
      </c>
      <c r="AJ30" s="6">
        <v>2040</v>
      </c>
      <c r="AK30" s="6">
        <v>2041</v>
      </c>
      <c r="AL30" s="6">
        <v>2042</v>
      </c>
      <c r="AM30" s="6">
        <v>2043</v>
      </c>
      <c r="AN30" s="6">
        <v>2044</v>
      </c>
      <c r="AO30" s="6">
        <v>2045</v>
      </c>
      <c r="AP30" s="6">
        <v>2046</v>
      </c>
      <c r="AQ30" s="6">
        <v>2047</v>
      </c>
      <c r="AR30" s="6">
        <v>2048</v>
      </c>
      <c r="AS30" s="6">
        <v>2049</v>
      </c>
      <c r="AT30" s="6">
        <v>2050</v>
      </c>
      <c r="AU30" s="6">
        <v>2051</v>
      </c>
      <c r="AV30" s="6">
        <v>2052</v>
      </c>
      <c r="AW30" s="6">
        <v>2053</v>
      </c>
      <c r="AX30" s="6">
        <v>2054</v>
      </c>
      <c r="AY30" s="6">
        <v>2055</v>
      </c>
      <c r="AZ30" s="6">
        <v>2056</v>
      </c>
      <c r="BA30" s="6">
        <v>2057</v>
      </c>
      <c r="BB30" s="6">
        <v>2058</v>
      </c>
      <c r="BC30" s="6">
        <v>2059</v>
      </c>
      <c r="BD30" s="6">
        <v>2060</v>
      </c>
      <c r="BE30" s="6">
        <v>2061</v>
      </c>
      <c r="BF30" s="6">
        <v>2062</v>
      </c>
      <c r="BG30" s="6">
        <v>2063</v>
      </c>
      <c r="BH30" s="6">
        <v>2064</v>
      </c>
      <c r="BI30" s="6">
        <v>2065</v>
      </c>
      <c r="BJ30" s="6">
        <v>2066</v>
      </c>
      <c r="BK30" s="6">
        <v>2067</v>
      </c>
      <c r="BL30" s="6">
        <v>2068</v>
      </c>
      <c r="BM30" s="6">
        <v>2069</v>
      </c>
      <c r="BN30" s="7">
        <v>2070</v>
      </c>
    </row>
    <row r="31" spans="1:66" ht="16.5" thickBot="1" x14ac:dyDescent="0.3">
      <c r="A31" s="41"/>
      <c r="B31" s="852" t="s">
        <v>111</v>
      </c>
      <c r="C31" s="874" t="s">
        <v>117</v>
      </c>
      <c r="D31" s="874"/>
      <c r="E31" s="868">
        <f>0.78*Transf2010</f>
        <v>0.81656145941611014</v>
      </c>
      <c r="F31" s="869"/>
      <c r="G31" s="265">
        <f>E31*(1+PARAMETRES!F$14)</f>
        <v>0.83034775847340081</v>
      </c>
      <c r="H31" s="265">
        <f>G31*(1+PARAMETRES!G$14)</f>
        <v>0.82901784435208126</v>
      </c>
      <c r="I31" s="265">
        <f>H31*(1+PARAMETRES!H$14)</f>
        <v>0.82968148656702445</v>
      </c>
      <c r="J31" s="265">
        <f>I31*(1+PARAMETRES!I$14)</f>
        <v>0.83321987791955365</v>
      </c>
      <c r="K31" s="265">
        <f>J31*(1+PARAMETRES!J$14)</f>
        <v>0.83879432374540897</v>
      </c>
      <c r="L31" s="265">
        <f>K31*(1+PARAMETRES!K$14)</f>
        <v>0.84568900595953456</v>
      </c>
      <c r="M31" s="265">
        <f>L31*(1+PARAMETRES!L$14)</f>
        <v>0.862841029426199</v>
      </c>
      <c r="N31" s="265">
        <f>M31*(1+PARAMETRES!M$14)</f>
        <v>0.87607795322432336</v>
      </c>
      <c r="O31" s="265">
        <f>N31*(1+PARAMETRES!N$14)</f>
        <v>0.89020476476593169</v>
      </c>
      <c r="P31" s="265">
        <f>O31*(1+PARAMETRES!O$14)</f>
        <v>0.81915962227061434</v>
      </c>
      <c r="Q31" s="265">
        <f>P31*(1+PARAMETRES!P$14)</f>
        <v>0.87344059890135894</v>
      </c>
      <c r="R31" s="265">
        <f>Q31*(1+PARAMETRES!Q$14)</f>
        <v>0.89410549849764032</v>
      </c>
      <c r="S31" s="265">
        <f>R31*(1+PARAMETRES!R$14)</f>
        <v>0.90469338651771047</v>
      </c>
      <c r="T31" s="265">
        <f>S31*(1+PARAMETRES!S$14)</f>
        <v>0.91709917090041371</v>
      </c>
      <c r="U31" s="265">
        <f>T31*(1+PARAMETRES!T$14)</f>
        <v>0.9309046231009932</v>
      </c>
      <c r="V31" s="265">
        <f>U31*(1+PARAMETRES!U$14)</f>
        <v>0.94504341976349138</v>
      </c>
      <c r="W31" s="265">
        <f>V31*(1+PARAMETRES!V$14)</f>
        <v>0.96045730171047927</v>
      </c>
      <c r="X31" s="265">
        <f>W31*(1+PARAMETRES!W$14)</f>
        <v>0.96511013749187391</v>
      </c>
      <c r="Y31" s="265">
        <f>X31*(1+PARAMETRES!X$14)</f>
        <v>0.96978991401342829</v>
      </c>
      <c r="Z31" s="265">
        <f>Y31*(1+PARAMETRES!Y$14)</f>
        <v>0.97497561582584891</v>
      </c>
      <c r="AA31" s="265">
        <f>Z31*(1+PARAMETRES!Z$14)</f>
        <v>0.98057576573867034</v>
      </c>
      <c r="AB31" s="265">
        <f>AA31*(1+PARAMETRES!AA$14)</f>
        <v>0.98600991624240797</v>
      </c>
      <c r="AC31" s="265">
        <f>AB31*(1+PARAMETRES!AB$14)</f>
        <v>0.99560996683920433</v>
      </c>
      <c r="AD31" s="265">
        <f>AC31*(1+PARAMETRES!AC$14)</f>
        <v>1.0057044657922409</v>
      </c>
      <c r="AE31" s="265">
        <f>AD31*(1+PARAMETRES!AD$14)</f>
        <v>1.016410960430725</v>
      </c>
      <c r="AF31" s="265">
        <f>AE31*(1+PARAMETRES!AE$14)</f>
        <v>1.0268374083500724</v>
      </c>
      <c r="AG31" s="265">
        <f>AF31*(1+PARAMETRES!AF$14)</f>
        <v>1.0369769757481255</v>
      </c>
      <c r="AH31" s="265">
        <f>AG31*(1+PARAMETRES!AG$14)</f>
        <v>1.0473387876133984</v>
      </c>
      <c r="AI31" s="265">
        <f>AH31*(1+PARAMETRES!AH$14)</f>
        <v>1.0575088954574867</v>
      </c>
      <c r="AJ31" s="265">
        <f>AI31*(1+PARAMETRES!AI$14)</f>
        <v>1.066948112444146</v>
      </c>
      <c r="AK31" s="265">
        <f>AJ31*(1+PARAMETRES!AJ$14)</f>
        <v>1.0760546584276167</v>
      </c>
      <c r="AL31" s="265">
        <f>AK31*(1+PARAMETRES!AK$14)</f>
        <v>1.0850270129250827</v>
      </c>
      <c r="AM31" s="265">
        <f>AL31*(1+PARAMETRES!AL$14)</f>
        <v>1.0940697455175687</v>
      </c>
      <c r="AN31" s="265">
        <f>AM31*(1+PARAMETRES!AM$14)</f>
        <v>1.1033939354156121</v>
      </c>
      <c r="AO31" s="265">
        <f>AN31*(1+PARAMETRES!AN$14)</f>
        <v>1.1126666680836135</v>
      </c>
      <c r="AP31" s="265">
        <f>AO31*(1+PARAMETRES!AO$14)</f>
        <v>1.121212263581816</v>
      </c>
      <c r="AQ31" s="265">
        <f>AP31*(1+PARAMETRES!AP$14)</f>
        <v>1.1300179905804946</v>
      </c>
      <c r="AR31" s="265">
        <f>AQ31*(1+PARAMETRES!AQ$14)</f>
        <v>1.1392016115313091</v>
      </c>
      <c r="AS31" s="265">
        <f>AR31*(1+PARAMETRES!AR$14)</f>
        <v>1.1489989667950529</v>
      </c>
      <c r="AT31" s="265">
        <f>AS31*(1+PARAMETRES!AS$14)</f>
        <v>1.1585070678717477</v>
      </c>
      <c r="AU31" s="265">
        <f>AT31*(1+PARAMETRES!AT$14)</f>
        <v>1.1682987343935538</v>
      </c>
      <c r="AV31" s="265">
        <f>AU31*(1+PARAMETRES!AU$14)</f>
        <v>1.1787323170393393</v>
      </c>
      <c r="AW31" s="265">
        <f>AV31*(1+PARAMETRES!AV$14)</f>
        <v>1.1895867568712963</v>
      </c>
      <c r="AX31" s="265">
        <f>AW31*(1+PARAMETRES!AW$14)</f>
        <v>1.2011193400116587</v>
      </c>
      <c r="AY31" s="265">
        <f>AX31*(1+PARAMETRES!AX$14)</f>
        <v>1.2132202701170753</v>
      </c>
      <c r="AZ31" s="265">
        <f>AY31*(1+PARAMETRES!AY$14)</f>
        <v>1.2250438377732362</v>
      </c>
      <c r="BA31" s="265">
        <f>AZ31*(1+PARAMETRES!AZ$14)</f>
        <v>1.2374248888379993</v>
      </c>
      <c r="BB31" s="265">
        <f>BA31*(1+PARAMETRES!BA$14)</f>
        <v>1.2501143192931958</v>
      </c>
      <c r="BC31" s="265">
        <f>BB31*(1+PARAMETRES!BB$14)</f>
        <v>1.2632259480426469</v>
      </c>
      <c r="BD31" s="265">
        <f>BC31*(1+PARAMETRES!BC$14)</f>
        <v>1.2763722495979535</v>
      </c>
      <c r="BE31" s="265">
        <f>BD31*(1+PARAMETRES!BD$14)</f>
        <v>1.2894044254849495</v>
      </c>
      <c r="BF31" s="265">
        <f>BE31*(1+PARAMETRES!BE$14)</f>
        <v>1.3026852331718271</v>
      </c>
      <c r="BG31" s="265">
        <f>BF31*(1+PARAMETRES!BF$14)</f>
        <v>1.316202785655139</v>
      </c>
      <c r="BH31" s="265">
        <f>BG31*(1+PARAMETRES!BG$14)</f>
        <v>1.3295506594393367</v>
      </c>
      <c r="BI31" s="265">
        <f>BH31*(1+PARAMETRES!BH$14)</f>
        <v>1.3424421134587776</v>
      </c>
      <c r="BJ31" s="265">
        <f>BI31*(1+PARAMETRES!BI$14)</f>
        <v>1.3547155849721817</v>
      </c>
      <c r="BK31" s="265">
        <f>BJ31*(1+PARAMETRES!BJ$14)</f>
        <v>1.3671577238029835</v>
      </c>
      <c r="BL31" s="265">
        <f>BK31*(1+PARAMETRES!BK$14)</f>
        <v>1.3794946726368575</v>
      </c>
      <c r="BM31" s="265">
        <f>BL31*(1+PARAMETRES!BL$14)</f>
        <v>1.3917226530346638</v>
      </c>
      <c r="BN31" s="265">
        <f>BM31*(1+PARAMETRES!BM$14)</f>
        <v>1.403425522197141</v>
      </c>
    </row>
    <row r="32" spans="1:66" ht="16.5" thickBot="1" x14ac:dyDescent="0.3">
      <c r="A32" s="41"/>
      <c r="B32" s="745"/>
      <c r="C32" s="865" t="s">
        <v>211</v>
      </c>
      <c r="D32" s="865"/>
      <c r="E32" s="870">
        <f>3.35*Transf2010</f>
        <v>3.5070267808256013</v>
      </c>
      <c r="F32" s="871"/>
      <c r="G32" s="265">
        <f>E32*(1+PARAMETRES!F$14)</f>
        <v>3.5662371678024263</v>
      </c>
      <c r="H32" s="265">
        <f>G32*(1+PARAMETRES!G$14)</f>
        <v>3.560525357153169</v>
      </c>
      <c r="I32" s="265">
        <f>H32*(1+PARAMETRES!H$14)</f>
        <v>3.5633756153840146</v>
      </c>
      <c r="J32" s="265">
        <f>I32*(1+PARAMETRES!I$14)</f>
        <v>3.5785725526032106</v>
      </c>
      <c r="K32" s="265">
        <f>J32*(1+PARAMETRES!J$14)</f>
        <v>3.6025140827527173</v>
      </c>
      <c r="L32" s="265">
        <f>K32*(1+PARAMETRES!K$14)</f>
        <v>3.6321258589287697</v>
      </c>
      <c r="M32" s="265">
        <f>L32*(1+PARAMETRES!L$14)</f>
        <v>3.7057916007407261</v>
      </c>
      <c r="N32" s="265">
        <f>M32*(1+PARAMETRES!M$14)</f>
        <v>3.7626424914121577</v>
      </c>
      <c r="O32" s="265">
        <f>N32*(1+PARAMETRES!N$14)</f>
        <v>3.8233153358536804</v>
      </c>
      <c r="P32" s="265">
        <f>O32*(1+PARAMETRES!O$14)</f>
        <v>3.5181855571878944</v>
      </c>
      <c r="Q32" s="265">
        <f>P32*(1+PARAMETRES!P$14)</f>
        <v>3.7513153927173741</v>
      </c>
      <c r="R32" s="265">
        <f>Q32*(1+PARAMETRES!Q$14)</f>
        <v>3.8400684871373008</v>
      </c>
      <c r="S32" s="265">
        <f>R32*(1+PARAMETRES!R$14)</f>
        <v>3.8855421087619613</v>
      </c>
      <c r="T32" s="265">
        <f>S32*(1+PARAMETRES!S$14)</f>
        <v>3.9388233622004942</v>
      </c>
      <c r="U32" s="265">
        <f>T32*(1+PARAMETRES!T$14)</f>
        <v>3.9981160094722137</v>
      </c>
      <c r="V32" s="265">
        <f>U32*(1+PARAMETRES!U$14)</f>
        <v>4.0588403284714047</v>
      </c>
      <c r="W32" s="265">
        <f>V32*(1+PARAMETRES!V$14)</f>
        <v>4.1250409752950068</v>
      </c>
      <c r="X32" s="265">
        <f>W32*(1+PARAMETRES!W$14)</f>
        <v>4.1450243084586891</v>
      </c>
      <c r="Y32" s="265">
        <f>X32*(1+PARAMETRES!X$14)</f>
        <v>4.1651233486474162</v>
      </c>
      <c r="Z32" s="265">
        <f>Y32*(1+PARAMETRES!Y$14)</f>
        <v>4.1873952730981969</v>
      </c>
      <c r="AA32" s="265">
        <f>Z32*(1+PARAMETRES!Z$14)</f>
        <v>4.2114471990058275</v>
      </c>
      <c r="AB32" s="265">
        <f>AA32*(1+PARAMETRES!AA$14)</f>
        <v>4.2347861787334189</v>
      </c>
      <c r="AC32" s="265">
        <f>AB32*(1+PARAMETRES!AB$14)</f>
        <v>4.2760171652709422</v>
      </c>
      <c r="AD32" s="265">
        <f>AC32*(1+PARAMETRES!AC$14)</f>
        <v>4.319371744107702</v>
      </c>
      <c r="AE32" s="265">
        <f>AD32*(1+PARAMETRES!AD$14)</f>
        <v>4.365354765952473</v>
      </c>
      <c r="AF32" s="265">
        <f>AE32*(1+PARAMETRES!AE$14)</f>
        <v>4.4101350230419785</v>
      </c>
      <c r="AG32" s="265">
        <f>AF32*(1+PARAMETRES!AF$14)</f>
        <v>4.4536831650720785</v>
      </c>
      <c r="AH32" s="265">
        <f>AG32*(1+PARAMETRES!AG$14)</f>
        <v>4.4981858185960073</v>
      </c>
      <c r="AI32" s="265">
        <f>AH32*(1+PARAMETRES!AH$14)</f>
        <v>4.5418651279263864</v>
      </c>
      <c r="AJ32" s="265">
        <f>AI32*(1+PARAMETRES!AI$14)</f>
        <v>4.5824053547280643</v>
      </c>
      <c r="AK32" s="265">
        <f>AJ32*(1+PARAMETRES!AJ$14)</f>
        <v>4.6215168022211763</v>
      </c>
      <c r="AL32" s="265">
        <f>AK32*(1+PARAMETRES!AK$14)</f>
        <v>4.6600519144859343</v>
      </c>
      <c r="AM32" s="265">
        <f>AL32*(1+PARAMETRES!AL$14)</f>
        <v>4.6988892916459708</v>
      </c>
      <c r="AN32" s="265">
        <f>AM32*(1+PARAMETRES!AM$14)</f>
        <v>4.738935491849106</v>
      </c>
      <c r="AO32" s="265">
        <f>AN32*(1+PARAMETRES!AN$14)</f>
        <v>4.7787606898462913</v>
      </c>
      <c r="AP32" s="265">
        <f>AO32*(1+PARAMETRES!AO$14)</f>
        <v>4.8154629269219047</v>
      </c>
      <c r="AQ32" s="265">
        <f>AP32*(1+PARAMETRES!AP$14)</f>
        <v>4.8532823954418696</v>
      </c>
      <c r="AR32" s="265">
        <f>AQ32*(1+PARAMETRES!AQ$14)</f>
        <v>4.8927248700383164</v>
      </c>
      <c r="AS32" s="265">
        <f>AR32*(1+PARAMETRES!AR$14)</f>
        <v>4.9348032548249092</v>
      </c>
      <c r="AT32" s="265">
        <f>AS32*(1+PARAMETRES!AS$14)</f>
        <v>4.9756393299619965</v>
      </c>
      <c r="AU32" s="265">
        <f>AT32*(1+PARAMETRES!AT$14)</f>
        <v>5.0176932823312921</v>
      </c>
      <c r="AV32" s="265">
        <f>AU32*(1+PARAMETRES!AU$14)</f>
        <v>5.0625041821561396</v>
      </c>
      <c r="AW32" s="265">
        <f>AV32*(1+PARAMETRES!AV$14)</f>
        <v>5.1091226096395443</v>
      </c>
      <c r="AX32" s="265">
        <f>AW32*(1+PARAMETRES!AW$14)</f>
        <v>5.1586535756911012</v>
      </c>
      <c r="AY32" s="265">
        <f>AX32*(1+PARAMETRES!AX$14)</f>
        <v>5.2106255190925701</v>
      </c>
      <c r="AZ32" s="265">
        <f>AY32*(1+PARAMETRES!AY$14)</f>
        <v>5.261406226333774</v>
      </c>
      <c r="BA32" s="265">
        <f>AZ32*(1+PARAMETRES!AZ$14)</f>
        <v>5.3145812533426922</v>
      </c>
      <c r="BB32" s="265">
        <f>BA32*(1+PARAMETRES!BA$14)</f>
        <v>5.3690807302977035</v>
      </c>
      <c r="BC32" s="265">
        <f>BB32*(1+PARAMETRES!BB$14)</f>
        <v>5.4253934947985512</v>
      </c>
      <c r="BD32" s="265">
        <f>BC32*(1+PARAMETRES!BC$14)</f>
        <v>5.4818551745553172</v>
      </c>
      <c r="BE32" s="265">
        <f>BD32*(1+PARAMETRES!BD$14)</f>
        <v>5.5378266991981846</v>
      </c>
      <c r="BF32" s="265">
        <f>BE32*(1+PARAMETRES!BE$14)</f>
        <v>5.5948660655456717</v>
      </c>
      <c r="BG32" s="265">
        <f>BF32*(1+PARAMETRES!BF$14)</f>
        <v>5.6529222204419476</v>
      </c>
      <c r="BH32" s="265">
        <f>BG32*(1+PARAMETRES!BG$14)</f>
        <v>5.7102496270792074</v>
      </c>
      <c r="BI32" s="265">
        <f>BH32*(1+PARAMETRES!BH$14)</f>
        <v>5.7656167693421905</v>
      </c>
      <c r="BJ32" s="265">
        <f>BI32*(1+PARAMETRES!BI$14)</f>
        <v>5.8183297559702725</v>
      </c>
      <c r="BK32" s="265">
        <f>BJ32*(1+PARAMETRES!BJ$14)</f>
        <v>5.8717671471025623</v>
      </c>
      <c r="BL32" s="265">
        <f>BK32*(1+PARAMETRES!BK$14)</f>
        <v>5.9247527606839441</v>
      </c>
      <c r="BM32" s="265">
        <f>BL32*(1+PARAMETRES!BL$14)</f>
        <v>5.9772703688027278</v>
      </c>
      <c r="BN32" s="265">
        <f>BM32*(1+PARAMETRES!BM$14)</f>
        <v>6.0275326914877265</v>
      </c>
    </row>
    <row r="33" spans="1:66" ht="16.5" thickBot="1" x14ac:dyDescent="0.3">
      <c r="A33" s="41"/>
      <c r="B33" s="745"/>
      <c r="C33" s="865" t="s">
        <v>118</v>
      </c>
      <c r="D33" s="865"/>
      <c r="E33" s="866">
        <f>16.75*Transf2010</f>
        <v>17.535133904128006</v>
      </c>
      <c r="F33" s="866"/>
      <c r="G33" s="265">
        <f>E33*(1+PARAMETRES!F$14)</f>
        <v>17.831185839012132</v>
      </c>
      <c r="H33" s="265">
        <f>G33*(1+PARAMETRES!G$14)</f>
        <v>17.802626785765845</v>
      </c>
      <c r="I33" s="265">
        <f>H33*(1+PARAMETRES!H$14)</f>
        <v>17.816878076920073</v>
      </c>
      <c r="J33" s="265">
        <f>I33*(1+PARAMETRES!I$14)</f>
        <v>17.892862763016055</v>
      </c>
      <c r="K33" s="265">
        <f>J33*(1+PARAMETRES!J$14)</f>
        <v>18.012570413763587</v>
      </c>
      <c r="L33" s="265">
        <f>K33*(1+PARAMETRES!K$14)</f>
        <v>18.160629294643851</v>
      </c>
      <c r="M33" s="265">
        <f>L33*(1+PARAMETRES!L$14)</f>
        <v>18.528958003703632</v>
      </c>
      <c r="N33" s="265">
        <f>M33*(1+PARAMETRES!M$14)</f>
        <v>18.813212457060789</v>
      </c>
      <c r="O33" s="265">
        <f>N33*(1+PARAMETRES!N$14)</f>
        <v>19.116576679268405</v>
      </c>
      <c r="P33" s="265">
        <f>O33*(1+PARAMETRES!O$14)</f>
        <v>17.590927785939474</v>
      </c>
      <c r="Q33" s="265">
        <f>P33*(1+PARAMETRES!P$14)</f>
        <v>18.756576963586873</v>
      </c>
      <c r="R33" s="265">
        <f>Q33*(1+PARAMETRES!Q$14)</f>
        <v>19.200342435686505</v>
      </c>
      <c r="S33" s="265">
        <f>R33*(1+PARAMETRES!R$14)</f>
        <v>19.427710543809805</v>
      </c>
      <c r="T33" s="265">
        <f>S33*(1+PARAMETRES!S$14)</f>
        <v>19.69411681100247</v>
      </c>
      <c r="U33" s="265">
        <f>T33*(1+PARAMETRES!T$14)</f>
        <v>19.990580047361068</v>
      </c>
      <c r="V33" s="265">
        <f>U33*(1+PARAMETRES!U$14)</f>
        <v>20.29420164235702</v>
      </c>
      <c r="W33" s="265">
        <f>V33*(1+PARAMETRES!V$14)</f>
        <v>20.625204876475028</v>
      </c>
      <c r="X33" s="265">
        <f>W33*(1+PARAMETRES!W$14)</f>
        <v>20.725121542293437</v>
      </c>
      <c r="Y33" s="265">
        <f>X33*(1+PARAMETRES!X$14)</f>
        <v>20.82561674323707</v>
      </c>
      <c r="Z33" s="265">
        <f>Y33*(1+PARAMETRES!Y$14)</f>
        <v>20.936976365490974</v>
      </c>
      <c r="AA33" s="265">
        <f>Z33*(1+PARAMETRES!Z$14)</f>
        <v>21.057235995029128</v>
      </c>
      <c r="AB33" s="265">
        <f>AA33*(1+PARAMETRES!AA$14)</f>
        <v>21.173930893667084</v>
      </c>
      <c r="AC33" s="265">
        <f>AB33*(1+PARAMETRES!AB$14)</f>
        <v>21.380085826354698</v>
      </c>
      <c r="AD33" s="265">
        <f>AC33*(1+PARAMETRES!AC$14)</f>
        <v>21.596858720538496</v>
      </c>
      <c r="AE33" s="265">
        <f>AD33*(1+PARAMETRES!AD$14)</f>
        <v>21.826773829762352</v>
      </c>
      <c r="AF33" s="265">
        <f>AE33*(1+PARAMETRES!AE$14)</f>
        <v>22.050675115209877</v>
      </c>
      <c r="AG33" s="265">
        <f>AF33*(1+PARAMETRES!AF$14)</f>
        <v>22.268415825360378</v>
      </c>
      <c r="AH33" s="265">
        <f>AG33*(1+PARAMETRES!AG$14)</f>
        <v>22.490929092980021</v>
      </c>
      <c r="AI33" s="265">
        <f>AH33*(1+PARAMETRES!AH$14)</f>
        <v>22.709325639631917</v>
      </c>
      <c r="AJ33" s="265">
        <f>AI33*(1+PARAMETRES!AI$14)</f>
        <v>22.912026773640306</v>
      </c>
      <c r="AK33" s="265">
        <f>AJ33*(1+PARAMETRES!AJ$14)</f>
        <v>23.107584011105864</v>
      </c>
      <c r="AL33" s="265">
        <f>AK33*(1+PARAMETRES!AK$14)</f>
        <v>23.300259572429653</v>
      </c>
      <c r="AM33" s="265">
        <f>AL33*(1+PARAMETRES!AL$14)</f>
        <v>23.494446458229834</v>
      </c>
      <c r="AN33" s="265">
        <f>AM33*(1+PARAMETRES!AM$14)</f>
        <v>23.694677459245511</v>
      </c>
      <c r="AO33" s="265">
        <f>AN33*(1+PARAMETRES!AN$14)</f>
        <v>23.893803449231434</v>
      </c>
      <c r="AP33" s="265">
        <f>AO33*(1+PARAMETRES!AO$14)</f>
        <v>24.0773146346095</v>
      </c>
      <c r="AQ33" s="265">
        <f>AP33*(1+PARAMETRES!AP$14)</f>
        <v>24.266411977209327</v>
      </c>
      <c r="AR33" s="265">
        <f>AQ33*(1+PARAMETRES!AQ$14)</f>
        <v>24.463624350191559</v>
      </c>
      <c r="AS33" s="265">
        <f>AR33*(1+PARAMETRES!AR$14)</f>
        <v>24.674016274124522</v>
      </c>
      <c r="AT33" s="265">
        <f>AS33*(1+PARAMETRES!AS$14)</f>
        <v>24.878196649809958</v>
      </c>
      <c r="AU33" s="265">
        <f>AT33*(1+PARAMETRES!AT$14)</f>
        <v>25.088466411656437</v>
      </c>
      <c r="AV33" s="265">
        <f>AU33*(1+PARAMETRES!AU$14)</f>
        <v>25.312520910780677</v>
      </c>
      <c r="AW33" s="265">
        <f>AV33*(1+PARAMETRES!AV$14)</f>
        <v>25.545613048197701</v>
      </c>
      <c r="AX33" s="265">
        <f>AW33*(1+PARAMETRES!AW$14)</f>
        <v>25.793267878455485</v>
      </c>
      <c r="AY33" s="265">
        <f>AX33*(1+PARAMETRES!AX$14)</f>
        <v>26.053127595462829</v>
      </c>
      <c r="AZ33" s="265">
        <f>AY33*(1+PARAMETRES!AY$14)</f>
        <v>26.307031131668847</v>
      </c>
      <c r="BA33" s="265">
        <f>AZ33*(1+PARAMETRES!AZ$14)</f>
        <v>26.572906266713435</v>
      </c>
      <c r="BB33" s="265">
        <f>BA33*(1+PARAMETRES!BA$14)</f>
        <v>26.845403651488489</v>
      </c>
      <c r="BC33" s="265">
        <f>BB33*(1+PARAMETRES!BB$14)</f>
        <v>27.126967473992728</v>
      </c>
      <c r="BD33" s="265">
        <f>BC33*(1+PARAMETRES!BC$14)</f>
        <v>27.409275872776558</v>
      </c>
      <c r="BE33" s="265">
        <f>BD33*(1+PARAMETRES!BD$14)</f>
        <v>27.689133495990895</v>
      </c>
      <c r="BF33" s="265">
        <f>BE33*(1+PARAMETRES!BE$14)</f>
        <v>27.974330327728328</v>
      </c>
      <c r="BG33" s="265">
        <f>BF33*(1+PARAMETRES!BF$14)</f>
        <v>28.26461110220971</v>
      </c>
      <c r="BH33" s="265">
        <f>BG33*(1+PARAMETRES!BG$14)</f>
        <v>28.551248135396008</v>
      </c>
      <c r="BI33" s="265">
        <f>BH33*(1+PARAMETRES!BH$14)</f>
        <v>28.828083846710925</v>
      </c>
      <c r="BJ33" s="265">
        <f>BI33*(1+PARAMETRES!BI$14)</f>
        <v>29.091648779851333</v>
      </c>
      <c r="BK33" s="265">
        <f>BJ33*(1+PARAMETRES!BJ$14)</f>
        <v>29.35883573551278</v>
      </c>
      <c r="BL33" s="265">
        <f>BK33*(1+PARAMETRES!BK$14)</f>
        <v>29.623763803419692</v>
      </c>
      <c r="BM33" s="265">
        <f>BL33*(1+PARAMETRES!BL$14)</f>
        <v>29.88635184401361</v>
      </c>
      <c r="BN33" s="265">
        <f>BM33*(1+PARAMETRES!BM$14)</f>
        <v>30.137663457438602</v>
      </c>
    </row>
    <row r="34" spans="1:66" ht="16.5" thickBot="1" x14ac:dyDescent="0.3">
      <c r="A34" s="41"/>
      <c r="B34" s="735" t="s">
        <v>119</v>
      </c>
      <c r="C34" s="867" t="s">
        <v>117</v>
      </c>
      <c r="D34" s="867"/>
      <c r="E34" s="678">
        <f>3.14*Transf2010</f>
        <v>3.2871833109828024</v>
      </c>
      <c r="F34" s="678"/>
      <c r="G34" s="265">
        <f>E34*(1+PARAMETRES!F$14)</f>
        <v>3.3426820020595875</v>
      </c>
      <c r="H34" s="265">
        <f>G34*(1+PARAMETRES!G$14)</f>
        <v>3.3373282452122242</v>
      </c>
      <c r="I34" s="265">
        <f>H34*(1+PARAMETRES!H$14)</f>
        <v>3.3399998305390466</v>
      </c>
      <c r="J34" s="265">
        <f>I34*(1+PARAMETRES!I$14)</f>
        <v>3.3542441239325615</v>
      </c>
      <c r="K34" s="265">
        <f>J34*(1+PARAMETRES!J$14)</f>
        <v>3.3766848417443378</v>
      </c>
      <c r="L34" s="265">
        <f>K34*(1+PARAMETRES!K$14)</f>
        <v>3.4044403573242796</v>
      </c>
      <c r="M34" s="265">
        <f>L34*(1+PARAMETRES!L$14)</f>
        <v>3.4734882466644419</v>
      </c>
      <c r="N34" s="265">
        <f>M34*(1+PARAMETRES!M$14)</f>
        <v>3.5267753501594554</v>
      </c>
      <c r="O34" s="265">
        <f>N34*(1+PARAMETRES!N$14)</f>
        <v>3.583644822262853</v>
      </c>
      <c r="P34" s="265">
        <f>O34*(1+PARAMETRES!O$14)</f>
        <v>3.297642581961191</v>
      </c>
      <c r="Q34" s="265">
        <f>P34*(1+PARAMETRES!P$14)</f>
        <v>3.5161583083977779</v>
      </c>
      <c r="R34" s="265">
        <f>Q34*(1+PARAMETRES!Q$14)</f>
        <v>3.599347776003321</v>
      </c>
      <c r="S34" s="265">
        <f>R34*(1+PARAMETRES!R$14)</f>
        <v>3.6419708123918086</v>
      </c>
      <c r="T34" s="265">
        <f>S34*(1+PARAMETRES!S$14)</f>
        <v>3.6919120469580755</v>
      </c>
      <c r="U34" s="265">
        <f>T34*(1+PARAMETRES!T$14)</f>
        <v>3.7474878417142543</v>
      </c>
      <c r="V34" s="265">
        <f>U34*(1+PARAMETRES!U$14)</f>
        <v>3.8044055616120032</v>
      </c>
      <c r="W34" s="265">
        <f>V34*(1+PARAMETRES!V$14)</f>
        <v>3.8664563171421853</v>
      </c>
      <c r="X34" s="265">
        <f>W34*(1+PARAMETRES!W$14)</f>
        <v>3.8851869637493381</v>
      </c>
      <c r="Y34" s="265">
        <f>X34*(1+PARAMETRES!X$14)</f>
        <v>3.9040260641053388</v>
      </c>
      <c r="Z34" s="265">
        <f>Y34*(1+PARAMETRES!Y$14)</f>
        <v>3.9249018380681604</v>
      </c>
      <c r="AA34" s="265">
        <f>Z34*(1+PARAMETRES!Z$14)</f>
        <v>3.9474460313069546</v>
      </c>
      <c r="AB34" s="265">
        <f>AA34*(1+PARAMETRES!AA$14)</f>
        <v>3.9693219705143088</v>
      </c>
      <c r="AC34" s="265">
        <f>AB34*(1+PARAMETRES!AB$14)</f>
        <v>4.0079683280450018</v>
      </c>
      <c r="AD34" s="265">
        <f>AC34*(1+PARAMETRES!AC$14)</f>
        <v>4.0486051571636361</v>
      </c>
      <c r="AE34" s="265">
        <f>AD34*(1+PARAMETRES!AD$14)</f>
        <v>4.0917056612211233</v>
      </c>
      <c r="AF34" s="265">
        <f>AE34*(1+PARAMETRES!AE$14)</f>
        <v>4.133678797716958</v>
      </c>
      <c r="AG34" s="265">
        <f>AF34*(1+PARAMETRES!AF$14)</f>
        <v>4.1744970562168131</v>
      </c>
      <c r="AH34" s="265">
        <f>AG34*(1+PARAMETRES!AG$14)</f>
        <v>4.2162099911616293</v>
      </c>
      <c r="AI34" s="265">
        <f>AH34*(1+PARAMETRES!AH$14)</f>
        <v>4.2571511945339848</v>
      </c>
      <c r="AJ34" s="265">
        <f>AI34*(1+PARAMETRES!AI$14)</f>
        <v>4.2951500936854083</v>
      </c>
      <c r="AK34" s="265">
        <f>AJ34*(1+PARAMETRES!AJ$14)</f>
        <v>4.3318097787983545</v>
      </c>
      <c r="AL34" s="265">
        <f>AK34*(1+PARAMETRES!AK$14)</f>
        <v>4.3679292571599477</v>
      </c>
      <c r="AM34" s="265">
        <f>AL34*(1+PARAMETRES!AL$14)</f>
        <v>4.4043320524681606</v>
      </c>
      <c r="AN34" s="265">
        <f>AM34*(1+PARAMETRES!AM$14)</f>
        <v>4.4418678938525922</v>
      </c>
      <c r="AO34" s="265">
        <f>AN34*(1+PARAMETRES!AN$14)</f>
        <v>4.4791965869006996</v>
      </c>
      <c r="AP34" s="265">
        <f>AO34*(1+PARAMETRES!AO$14)</f>
        <v>4.5135980867267964</v>
      </c>
      <c r="AQ34" s="265">
        <f>AP34*(1+PARAMETRES!AP$14)</f>
        <v>4.5490467825932717</v>
      </c>
      <c r="AR34" s="265">
        <f>AQ34*(1+PARAMETRES!AQ$14)</f>
        <v>4.5860167438568062</v>
      </c>
      <c r="AS34" s="265">
        <f>AR34*(1+PARAMETRES!AR$14)</f>
        <v>4.6254573791493137</v>
      </c>
      <c r="AT34" s="265">
        <f>AS34*(1+PARAMETRES!AS$14)</f>
        <v>4.6637335809195983</v>
      </c>
      <c r="AU34" s="265">
        <f>AT34*(1+PARAMETRES!AT$14)</f>
        <v>4.7031513153791771</v>
      </c>
      <c r="AV34" s="265">
        <f>AU34*(1+PARAMETRES!AU$14)</f>
        <v>4.7451531737224677</v>
      </c>
      <c r="AW34" s="265">
        <f>AV34*(1+PARAMETRES!AV$14)</f>
        <v>4.7888492520203458</v>
      </c>
      <c r="AX34" s="265">
        <f>AW34*(1+PARAMETRES!AW$14)</f>
        <v>4.8352752918418052</v>
      </c>
      <c r="AY34" s="265">
        <f>AX34*(1+PARAMETRES!AX$14)</f>
        <v>4.8839892925225854</v>
      </c>
      <c r="AZ34" s="265">
        <f>AY34*(1+PARAMETRES!AY$14)</f>
        <v>4.931586731548669</v>
      </c>
      <c r="BA34" s="265">
        <f>AZ34*(1+PARAMETRES!AZ$14)</f>
        <v>4.9814283986555354</v>
      </c>
      <c r="BB34" s="265">
        <f>BA34*(1+PARAMETRES!BA$14)</f>
        <v>5.0325114904879937</v>
      </c>
      <c r="BC34" s="265">
        <f>BB34*(1+PARAMETRES!BB$14)</f>
        <v>5.0852942010947579</v>
      </c>
      <c r="BD34" s="265">
        <f>BC34*(1+PARAMETRES!BC$14)</f>
        <v>5.1382164919712485</v>
      </c>
      <c r="BE34" s="265">
        <f>BD34*(1+PARAMETRES!BD$14)</f>
        <v>5.1906793538753089</v>
      </c>
      <c r="BF34" s="265">
        <f>BE34*(1+PARAMETRES!BE$14)</f>
        <v>5.2441431181532518</v>
      </c>
      <c r="BG34" s="265">
        <f>BF34*(1+PARAMETRES!BF$14)</f>
        <v>5.2985599319963281</v>
      </c>
      <c r="BH34" s="265">
        <f>BG34*(1+PARAMETRES!BG$14)</f>
        <v>5.3522936803070733</v>
      </c>
      <c r="BI34" s="265">
        <f>BH34*(1+PARAMETRES!BH$14)</f>
        <v>5.4041900464878996</v>
      </c>
      <c r="BJ34" s="265">
        <f>BI34*(1+PARAMETRES!BI$14)</f>
        <v>5.4535986369392955</v>
      </c>
      <c r="BK34" s="265">
        <f>BJ34*(1+PARAMETRES!BJ$14)</f>
        <v>5.5036862214632922</v>
      </c>
      <c r="BL34" s="265">
        <f>BK34*(1+PARAMETRES!BK$14)</f>
        <v>5.5533503488201701</v>
      </c>
      <c r="BM34" s="265">
        <f>BL34*(1+PARAMETRES!BL$14)</f>
        <v>5.6025758083703137</v>
      </c>
      <c r="BN34" s="265">
        <f>BM34*(1+PARAMETRES!BM$14)</f>
        <v>5.6496873585884915</v>
      </c>
    </row>
    <row r="35" spans="1:66" ht="16.5" thickBot="1" x14ac:dyDescent="0.3">
      <c r="A35" s="41"/>
      <c r="B35" s="735"/>
      <c r="C35" s="867" t="s">
        <v>211</v>
      </c>
      <c r="D35" s="867"/>
      <c r="E35" s="678">
        <f>7.35*Transf2010</f>
        <v>7.694521444497961</v>
      </c>
      <c r="F35" s="678"/>
      <c r="G35" s="265">
        <f>E35*(1+PARAMETRES!F$14)</f>
        <v>7.8244308009993535</v>
      </c>
      <c r="H35" s="265">
        <f>G35*(1+PARAMETRES!G$14)</f>
        <v>7.8118989179330729</v>
      </c>
      <c r="I35" s="265">
        <f>H35*(1+PARAMETRES!H$14)</f>
        <v>7.8181524695738833</v>
      </c>
      <c r="J35" s="265">
        <f>I35*(1+PARAMETRES!I$14)</f>
        <v>7.8514950034727162</v>
      </c>
      <c r="K35" s="265">
        <f>J35*(1+PARAMETRES!J$14)</f>
        <v>7.9040234352932757</v>
      </c>
      <c r="L35" s="265">
        <f>K35*(1+PARAMETRES!K$14)</f>
        <v>7.9689925561571515</v>
      </c>
      <c r="M35" s="265">
        <f>L35*(1+PARAMETRES!L$14)</f>
        <v>8.1306173926699508</v>
      </c>
      <c r="N35" s="265">
        <f>M35*(1+PARAMETRES!M$14)</f>
        <v>8.2553499438445836</v>
      </c>
      <c r="O35" s="265">
        <f>N35*(1+PARAMETRES!N$14)</f>
        <v>8.3884679756789691</v>
      </c>
      <c r="P35" s="265">
        <f>O35*(1+PARAMETRES!O$14)</f>
        <v>7.7190041329346331</v>
      </c>
      <c r="Q35" s="265">
        <f>P35*(1+PARAMETRES!P$14)</f>
        <v>8.23049795118588</v>
      </c>
      <c r="R35" s="265">
        <f>Q35*(1+PARAMETRES!Q$14)</f>
        <v>8.4252248896893001</v>
      </c>
      <c r="S35" s="265">
        <f>R35*(1+PARAMETRES!R$14)</f>
        <v>8.5249953729553454</v>
      </c>
      <c r="T35" s="265">
        <f>S35*(1+PARAMETRES!S$14)</f>
        <v>8.6418960334846648</v>
      </c>
      <c r="U35" s="265">
        <f>T35*(1+PARAMETRES!T$14)</f>
        <v>8.771985871528587</v>
      </c>
      <c r="V35" s="265">
        <f>U35*(1+PARAMETRES!U$14)</f>
        <v>8.905216840079051</v>
      </c>
      <c r="W35" s="265">
        <f>V35*(1+PARAMETRES!V$14)</f>
        <v>9.050463035348745</v>
      </c>
      <c r="X35" s="265">
        <f>W35*(1+PARAMETRES!W$14)</f>
        <v>9.0943070648272712</v>
      </c>
      <c r="Y35" s="265">
        <f>X35*(1+PARAMETRES!X$14)</f>
        <v>9.1384049589726875</v>
      </c>
      <c r="Z35" s="265">
        <f>Y35*(1+PARAMETRES!Y$14)</f>
        <v>9.1872702260512664</v>
      </c>
      <c r="AA35" s="265">
        <f>Z35*(1+PARAMETRES!Z$14)</f>
        <v>9.2400408694605449</v>
      </c>
      <c r="AB35" s="265">
        <f>AA35*(1+PARAMETRES!AA$14)</f>
        <v>9.2912472876688419</v>
      </c>
      <c r="AC35" s="265">
        <f>AB35*(1+PARAMETRES!AB$14)</f>
        <v>9.3817093029078844</v>
      </c>
      <c r="AD35" s="265">
        <f>AC35*(1+PARAMETRES!AC$14)</f>
        <v>9.4768305430422668</v>
      </c>
      <c r="AE35" s="265">
        <f>AD35*(1+PARAMETRES!AD$14)</f>
        <v>9.5777186655972137</v>
      </c>
      <c r="AF35" s="265">
        <f>AE35*(1+PARAMETRES!AE$14)</f>
        <v>9.6759678863756804</v>
      </c>
      <c r="AG35" s="265">
        <f>AF35*(1+PARAMETRES!AF$14)</f>
        <v>9.7715138099342589</v>
      </c>
      <c r="AH35" s="265">
        <f>AG35*(1+PARAMETRES!AG$14)</f>
        <v>9.8691539602031764</v>
      </c>
      <c r="AI35" s="265">
        <f>AH35*(1+PARAMETRES!AH$14)</f>
        <v>9.9649876687340093</v>
      </c>
      <c r="AJ35" s="265">
        <f>AI35*(1+PARAMETRES!AI$14)</f>
        <v>10.053934136492915</v>
      </c>
      <c r="AK35" s="265">
        <f>AJ35*(1+PARAMETRES!AJ$14)</f>
        <v>10.139745819798698</v>
      </c>
      <c r="AL35" s="265">
        <f>AK35*(1+PARAMETRES!AK$14)</f>
        <v>10.224293006409434</v>
      </c>
      <c r="AM35" s="265">
        <f>AL35*(1+PARAMETRES!AL$14)</f>
        <v>10.309503371223245</v>
      </c>
      <c r="AN35" s="265">
        <f>AM35*(1+PARAMETRES!AM$14)</f>
        <v>10.397365929877886</v>
      </c>
      <c r="AO35" s="265">
        <f>AN35*(1+PARAMETRES!AN$14)</f>
        <v>10.484743603095589</v>
      </c>
      <c r="AP35" s="265">
        <f>AO35*(1+PARAMETRES!AO$14)</f>
        <v>10.565269406828651</v>
      </c>
      <c r="AQ35" s="265">
        <f>AP35*(1+PARAMETRES!AP$14)</f>
        <v>10.648246449700814</v>
      </c>
      <c r="AR35" s="265">
        <f>AQ35*(1+PARAMETRES!AQ$14)</f>
        <v>10.734784416352719</v>
      </c>
      <c r="AS35" s="265">
        <f>AR35*(1+PARAMETRES!AR$14)</f>
        <v>10.82710564864569</v>
      </c>
      <c r="AT35" s="265">
        <f>AS35*(1+PARAMETRES!AS$14)</f>
        <v>10.916701216483776</v>
      </c>
      <c r="AU35" s="265">
        <f>AT35*(1+PARAMETRES!AT$14)</f>
        <v>11.008968843323872</v>
      </c>
      <c r="AV35" s="265">
        <f>AU35*(1+PARAMETRES!AU$14)</f>
        <v>11.107285295178389</v>
      </c>
      <c r="AW35" s="265">
        <f>AV35*(1+PARAMETRES!AV$14)</f>
        <v>11.20956751667183</v>
      </c>
      <c r="AX35" s="265">
        <f>AW35*(1+PARAMETRES!AW$14)</f>
        <v>11.318239934725245</v>
      </c>
      <c r="AY35" s="265">
        <f>AX35*(1+PARAMETRES!AX$14)</f>
        <v>11.432267929949363</v>
      </c>
      <c r="AZ35" s="265">
        <f>AY35*(1+PARAMETRES!AY$14)</f>
        <v>11.54368231747857</v>
      </c>
      <c r="BA35" s="265">
        <f>AZ35*(1+PARAMETRES!AZ$14)</f>
        <v>11.660349914050375</v>
      </c>
      <c r="BB35" s="265">
        <f>BA35*(1+PARAMETRES!BA$14)</f>
        <v>11.779923393339727</v>
      </c>
      <c r="BC35" s="265">
        <f>BB35*(1+PARAMETRES!BB$14)</f>
        <v>11.903475279632632</v>
      </c>
      <c r="BD35" s="265">
        <f>BC35*(1+PARAMETRES!BC$14)</f>
        <v>12.027353890442253</v>
      </c>
      <c r="BE35" s="265">
        <f>BD35*(1+PARAMETRES!BD$14)</f>
        <v>12.150157086300483</v>
      </c>
      <c r="BF35" s="265">
        <f>BE35*(1+PARAMETRES!BE$14)</f>
        <v>12.275303158734522</v>
      </c>
      <c r="BG35" s="265">
        <f>BF35*(1+PARAMETRES!BF$14)</f>
        <v>12.4026800955965</v>
      </c>
      <c r="BH35" s="265">
        <f>BG35*(1+PARAMETRES!BG$14)</f>
        <v>12.528458137024517</v>
      </c>
      <c r="BI35" s="265">
        <f>BH35*(1+PARAMETRES!BH$14)</f>
        <v>12.649935299900017</v>
      </c>
      <c r="BJ35" s="265">
        <f>BI35*(1+PARAMETRES!BI$14)</f>
        <v>12.765589166084018</v>
      </c>
      <c r="BK35" s="265">
        <f>BJ35*(1+PARAMETRES!BJ$14)</f>
        <v>12.882832397374266</v>
      </c>
      <c r="BL35" s="265">
        <f>BK35*(1+PARAMETRES!BK$14)</f>
        <v>12.999084415231925</v>
      </c>
      <c r="BM35" s="265">
        <f>BL35*(1+PARAMETRES!BL$14)</f>
        <v>13.114309615134331</v>
      </c>
      <c r="BN35" s="265">
        <f>BM35*(1+PARAMETRES!BM$14)</f>
        <v>13.224586651473059</v>
      </c>
    </row>
    <row r="36" spans="1:66" ht="16.5" thickBot="1" x14ac:dyDescent="0.3">
      <c r="A36" s="41"/>
      <c r="B36" s="735"/>
      <c r="C36" s="867" t="s">
        <v>118</v>
      </c>
      <c r="D36" s="867"/>
      <c r="E36" s="678">
        <f>35.08*Transf2010</f>
        <v>36.724328200406596</v>
      </c>
      <c r="F36" s="678"/>
      <c r="G36" s="265">
        <f>E36*(1+PARAMETRES!F$14)</f>
        <v>37.344358163137052</v>
      </c>
      <c r="H36" s="265">
        <f>G36*(1+PARAMETRES!G$14)</f>
        <v>37.284546128039757</v>
      </c>
      <c r="I36" s="265">
        <f>H36*(1+PARAMETRES!H$14)</f>
        <v>37.314393011245151</v>
      </c>
      <c r="J36" s="265">
        <f>I36*(1+PARAMETRES!I$14)</f>
        <v>37.473529894125569</v>
      </c>
      <c r="K36" s="265">
        <f>J36*(1+PARAMETRES!J$14)</f>
        <v>37.724237021780702</v>
      </c>
      <c r="L36" s="265">
        <f>K36*(1+PARAMETRES!K$14)</f>
        <v>38.034320934692914</v>
      </c>
      <c r="M36" s="265">
        <f>L36*(1+PARAMETRES!L$14)</f>
        <v>38.80572219521931</v>
      </c>
      <c r="N36" s="265">
        <f>M36*(1+PARAMETRES!M$14)</f>
        <v>39.40104435783239</v>
      </c>
      <c r="O36" s="265">
        <f>N36*(1+PARAMETRES!N$14)</f>
        <v>40.036388651267799</v>
      </c>
      <c r="P36" s="265">
        <f>O36*(1+PARAMETRES!O$14)</f>
        <v>36.841178909298911</v>
      </c>
      <c r="Q36" s="265">
        <f>P36*(1+PARAMETRES!P$14)</f>
        <v>39.282431037768809</v>
      </c>
      <c r="R36" s="265">
        <f>Q36*(1+PARAMETRES!Q$14)</f>
        <v>40.211821650381054</v>
      </c>
      <c r="S36" s="265">
        <f>R36*(1+PARAMETRES!R$14)</f>
        <v>40.688005126976009</v>
      </c>
      <c r="T36" s="265">
        <f>S36*(1+PARAMETRES!S$14)</f>
        <v>41.245947327162199</v>
      </c>
      <c r="U36" s="265">
        <f>T36*(1+PARAMETRES!T$14)</f>
        <v>41.866838690234417</v>
      </c>
      <c r="V36" s="265">
        <f>U36*(1+PARAMETRES!U$14)</f>
        <v>42.502722006799075</v>
      </c>
      <c r="W36" s="265">
        <f>V36*(1+PARAMETRES!V$14)</f>
        <v>43.195951466671296</v>
      </c>
      <c r="X36" s="265">
        <f>W36*(1+PARAMETRES!W$14)</f>
        <v>43.405209773352482</v>
      </c>
      <c r="Y36" s="265">
        <f>X36*(1+PARAMETRES!X$14)</f>
        <v>43.615679722552642</v>
      </c>
      <c r="Z36" s="265">
        <f>Y36*(1+PARAMETRES!Y$14)</f>
        <v>43.848903337398433</v>
      </c>
      <c r="AA36" s="265">
        <f>Z36*(1+PARAMETRES!Z$14)</f>
        <v>44.100766489887889</v>
      </c>
      <c r="AB36" s="265">
        <f>AA36*(1+PARAMETRES!AA$14)</f>
        <v>44.345163925363678</v>
      </c>
      <c r="AC36" s="265">
        <f>AB36*(1+PARAMETRES!AB$14)</f>
        <v>44.776920047076011</v>
      </c>
      <c r="AD36" s="265">
        <f>AC36*(1+PARAMETRES!AC$14)</f>
        <v>45.230913666656164</v>
      </c>
      <c r="AE36" s="265">
        <f>AD36*(1+PARAMETRES!AD$14)</f>
        <v>45.712431399884395</v>
      </c>
      <c r="AF36" s="265">
        <f>AE36*(1+PARAMETRES!AE$14)</f>
        <v>46.181354211436584</v>
      </c>
      <c r="AG36" s="265">
        <f>AF36*(1+PARAMETRES!AF$14)</f>
        <v>46.637374755441336</v>
      </c>
      <c r="AH36" s="265">
        <f>AG36*(1+PARAMETRES!AG$14)</f>
        <v>47.103390601894887</v>
      </c>
      <c r="AI36" s="265">
        <f>AH36*(1+PARAMETRES!AH$14)</f>
        <v>47.560784682882861</v>
      </c>
      <c r="AJ36" s="265">
        <f>AI36*(1+PARAMETRES!AI$14)</f>
        <v>47.985307416077745</v>
      </c>
      <c r="AK36" s="265">
        <f>AJ36*(1+PARAMETRES!AJ$14)</f>
        <v>48.39486848415487</v>
      </c>
      <c r="AL36" s="265">
        <f>AK36*(1+PARAMETRES!AK$14)</f>
        <v>48.798394376169107</v>
      </c>
      <c r="AM36" s="265">
        <f>AL36*(1+PARAMETRES!AL$14)</f>
        <v>49.205085477892709</v>
      </c>
      <c r="AN36" s="265">
        <f>AM36*(1+PARAMETRES!AM$14)</f>
        <v>49.624434941512405</v>
      </c>
      <c r="AO36" s="265">
        <f>AN36*(1+PARAMETRES!AN$14)</f>
        <v>50.041470149196357</v>
      </c>
      <c r="AP36" s="265">
        <f>AO36*(1+PARAMETRES!AO$14)</f>
        <v>50.425802828782182</v>
      </c>
      <c r="AQ36" s="265">
        <f>AP36*(1+PARAMETRES!AP$14)</f>
        <v>50.821834755850951</v>
      </c>
      <c r="AR36" s="265">
        <f>AQ36*(1+PARAMETRES!AQ$14)</f>
        <v>51.234862221177323</v>
      </c>
      <c r="AS36" s="265">
        <f>AR36*(1+PARAMETRES!AR$14)</f>
        <v>51.675491993808265</v>
      </c>
      <c r="AT36" s="265">
        <f>AS36*(1+PARAMETRES!AS$14)</f>
        <v>52.103112744796029</v>
      </c>
      <c r="AU36" s="265">
        <f>AT36*(1+PARAMETRES!AT$14)</f>
        <v>52.543486669904951</v>
      </c>
      <c r="AV36" s="265">
        <f>AU36*(1+PARAMETRES!AU$14)</f>
        <v>53.012730361205151</v>
      </c>
      <c r="AW36" s="265">
        <f>AV36*(1+PARAMETRES!AV$14)</f>
        <v>53.500901834673165</v>
      </c>
      <c r="AX36" s="265">
        <f>AW36*(1+PARAMETRES!AW$14)</f>
        <v>54.019572368729463</v>
      </c>
      <c r="AY36" s="265">
        <f>AX36*(1+PARAMETRES!AX$14)</f>
        <v>54.563803943214104</v>
      </c>
      <c r="AZ36" s="265">
        <f>AY36*(1+PARAMETRES!AY$14)</f>
        <v>55.0955613193399</v>
      </c>
      <c r="BA36" s="265">
        <f>AZ36*(1+PARAMETRES!AZ$14)</f>
        <v>55.652391154406423</v>
      </c>
      <c r="BB36" s="265">
        <f>BA36*(1+PARAMETRES!BA$14)</f>
        <v>56.223090154878598</v>
      </c>
      <c r="BC36" s="265">
        <f>BB36*(1+PARAMETRES!BB$14)</f>
        <v>56.812777252994934</v>
      </c>
      <c r="BD36" s="265">
        <f>BC36*(1+PARAMETRES!BC$14)</f>
        <v>57.404023738328469</v>
      </c>
      <c r="BE36" s="265">
        <f>BD36*(1+PARAMETRES!BD$14)</f>
        <v>57.990137494887207</v>
      </c>
      <c r="BF36" s="265">
        <f>BE36*(1+PARAMETRES!BE$14)</f>
        <v>58.587433307266259</v>
      </c>
      <c r="BG36" s="265">
        <f>BF36*(1+PARAMETRES!BF$14)</f>
        <v>59.19537656510547</v>
      </c>
      <c r="BH36" s="265">
        <f>BG36*(1+PARAMETRES!BG$14)</f>
        <v>59.795688632220411</v>
      </c>
      <c r="BI36" s="265">
        <f>BH36*(1+PARAMETRES!BH$14)</f>
        <v>60.375473512992187</v>
      </c>
      <c r="BJ36" s="265">
        <f>BI36*(1+PARAMETRES!BI$14)</f>
        <v>60.92746502669759</v>
      </c>
      <c r="BK36" s="265">
        <f>BJ36*(1+PARAMETRES!BJ$14)</f>
        <v>61.487042244882879</v>
      </c>
      <c r="BL36" s="265">
        <f>BK36*(1+PARAMETRES!BK$14)</f>
        <v>62.041888610385833</v>
      </c>
      <c r="BM36" s="265">
        <f>BL36*(1+PARAMETRES!BL$14)</f>
        <v>62.5918341903282</v>
      </c>
      <c r="BN36" s="265">
        <f>BM36*(1+PARAMETRES!BM$14)</f>
        <v>63.118163229071406</v>
      </c>
    </row>
    <row r="37" spans="1:66" ht="16.5" thickBot="1" x14ac:dyDescent="0.3">
      <c r="A37" s="41"/>
      <c r="B37" s="745" t="s">
        <v>12</v>
      </c>
      <c r="C37" s="866" t="s">
        <v>117</v>
      </c>
      <c r="D37" s="866"/>
      <c r="E37" s="866">
        <f>8.99*Transf2010</f>
        <v>9.4113942566036286</v>
      </c>
      <c r="F37" s="866"/>
      <c r="G37" s="265">
        <f>E37*(1+PARAMETRES!F$14)</f>
        <v>9.570290190610093</v>
      </c>
      <c r="H37" s="265">
        <f>G37*(1+PARAMETRES!G$14)</f>
        <v>9.5549620778528332</v>
      </c>
      <c r="I37" s="265">
        <f>H37*(1+PARAMETRES!H$14)</f>
        <v>9.5626109797917298</v>
      </c>
      <c r="J37" s="265">
        <f>I37*(1+PARAMETRES!I$14)</f>
        <v>9.6033932083292139</v>
      </c>
      <c r="K37" s="265">
        <f>J37*(1+PARAMETRES!J$14)</f>
        <v>9.6676422698349054</v>
      </c>
      <c r="L37" s="265">
        <f>K37*(1+PARAMETRES!K$14)</f>
        <v>9.7471079020207902</v>
      </c>
      <c r="M37" s="265">
        <f>L37*(1+PARAMETRES!L$14)</f>
        <v>9.9447959673609354</v>
      </c>
      <c r="N37" s="265">
        <f>M37*(1+PARAMETRES!M$14)</f>
        <v>10.097359999341881</v>
      </c>
      <c r="O37" s="265">
        <f>N37*(1+PARAMETRES!N$14)</f>
        <v>10.260180558007342</v>
      </c>
      <c r="P37" s="265">
        <f>O37*(1+PARAMETRES!O$14)</f>
        <v>9.4413397489907993</v>
      </c>
      <c r="Q37" s="265">
        <f>P37*(1+PARAMETRES!P$14)</f>
        <v>10.06696280015797</v>
      </c>
      <c r="R37" s="265">
        <f>Q37*(1+PARAMETRES!Q$14)</f>
        <v>10.305139014735623</v>
      </c>
      <c r="S37" s="265">
        <f>R37*(1+PARAMETRES!R$14)</f>
        <v>10.427171211274636</v>
      </c>
      <c r="T37" s="265">
        <f>S37*(1+PARAMETRES!S$14)</f>
        <v>10.570155828711178</v>
      </c>
      <c r="U37" s="265">
        <f>T37*(1+PARAMETRES!T$14)</f>
        <v>10.729272514971703</v>
      </c>
      <c r="V37" s="265">
        <f>U37*(1+PARAMETRES!U$14)</f>
        <v>10.892231209838188</v>
      </c>
      <c r="W37" s="265">
        <f>V37*(1+PARAMETRES!V$14)</f>
        <v>11.069886079970779</v>
      </c>
      <c r="X37" s="265">
        <f>W37*(1+PARAMETRES!W$14)</f>
        <v>11.123512994938391</v>
      </c>
      <c r="Y37" s="265">
        <f>X37*(1+PARAMETRES!X$14)</f>
        <v>11.17745041920605</v>
      </c>
      <c r="Z37" s="265">
        <f>Y37*(1+PARAMETRES!Y$14)</f>
        <v>11.237218956762026</v>
      </c>
      <c r="AA37" s="265">
        <f>Z37*(1+PARAMETRES!Z$14)</f>
        <v>11.301764274346981</v>
      </c>
      <c r="AB37" s="265">
        <f>AA37*(1+PARAMETRES!AA$14)</f>
        <v>11.364396342332368</v>
      </c>
      <c r="AC37" s="265">
        <f>AB37*(1+PARAMETRES!AB$14)</f>
        <v>11.475043079339034</v>
      </c>
      <c r="AD37" s="265">
        <f>AC37*(1+PARAMETRES!AC$14)</f>
        <v>11.591388650605444</v>
      </c>
      <c r="AE37" s="265">
        <f>AD37*(1+PARAMETRES!AD$14)</f>
        <v>11.714787864451562</v>
      </c>
      <c r="AF37" s="265">
        <f>AE37*(1+PARAMETRES!AE$14)</f>
        <v>11.834959360342504</v>
      </c>
      <c r="AG37" s="265">
        <f>AF37*(1+PARAMETRES!AF$14)</f>
        <v>11.951824374327758</v>
      </c>
      <c r="AH37" s="265">
        <f>AG37*(1+PARAMETRES!AG$14)</f>
        <v>12.071250898262122</v>
      </c>
      <c r="AI37" s="265">
        <f>AH37*(1+PARAMETRES!AH$14)</f>
        <v>12.188467910465139</v>
      </c>
      <c r="AJ37" s="265">
        <f>AI37*(1+PARAMETRES!AI$14)</f>
        <v>12.297260937016507</v>
      </c>
      <c r="AK37" s="265">
        <f>AJ37*(1+PARAMETRES!AJ$14)</f>
        <v>12.402219717005483</v>
      </c>
      <c r="AL37" s="265">
        <f>AK37*(1+PARAMETRES!AK$14)</f>
        <v>12.505631854098072</v>
      </c>
      <c r="AM37" s="265">
        <f>AL37*(1+PARAMETRES!AL$14)</f>
        <v>12.609855143849929</v>
      </c>
      <c r="AN37" s="265">
        <f>AM37*(1+PARAMETRES!AM$14)</f>
        <v>12.717322409469686</v>
      </c>
      <c r="AO37" s="265">
        <f>AN37*(1+PARAMETRES!AN$14)</f>
        <v>12.824196597527804</v>
      </c>
      <c r="AP37" s="265">
        <f>AO37*(1+PARAMETRES!AO$14)</f>
        <v>12.922690063590419</v>
      </c>
      <c r="AQ37" s="265">
        <f>AP37*(1+PARAMETRES!AP$14)</f>
        <v>13.024181711946982</v>
      </c>
      <c r="AR37" s="265">
        <f>AQ37*(1+PARAMETRES!AQ$14)</f>
        <v>13.130028830341624</v>
      </c>
      <c r="AS37" s="265">
        <f>AR37*(1+PARAMETRES!AR$14)</f>
        <v>13.242949630112211</v>
      </c>
      <c r="AT37" s="265">
        <f>AS37*(1+PARAMETRES!AS$14)</f>
        <v>13.352536589957706</v>
      </c>
      <c r="AU37" s="265">
        <f>AT37*(1+PARAMETRES!AT$14)</f>
        <v>13.465391823330831</v>
      </c>
      <c r="AV37" s="265">
        <f>AU37*(1+PARAMETRES!AU$14)</f>
        <v>13.585645551517512</v>
      </c>
      <c r="AW37" s="265">
        <f>AV37*(1+PARAMETRES!AV$14)</f>
        <v>13.710749928555067</v>
      </c>
      <c r="AX37" s="265">
        <f>AW37*(1+PARAMETRES!AW$14)</f>
        <v>13.843670341929245</v>
      </c>
      <c r="AY37" s="265">
        <f>AX37*(1+PARAMETRES!AX$14)</f>
        <v>13.983141318400651</v>
      </c>
      <c r="AZ37" s="265">
        <f>AY37*(1+PARAMETRES!AY$14)</f>
        <v>14.11941551484794</v>
      </c>
      <c r="BA37" s="265">
        <f>AZ37*(1+PARAMETRES!AZ$14)</f>
        <v>14.262115064940529</v>
      </c>
      <c r="BB37" s="265">
        <f>BA37*(1+PARAMETRES!BA$14)</f>
        <v>14.408368885186961</v>
      </c>
      <c r="BC37" s="265">
        <f>BB37*(1+PARAMETRES!BB$14)</f>
        <v>14.559488811414608</v>
      </c>
      <c r="BD37" s="265">
        <f>BC37*(1+PARAMETRES!BC$14)</f>
        <v>14.7110083639559</v>
      </c>
      <c r="BE37" s="265">
        <f>BD37*(1+PARAMETRES!BD$14)</f>
        <v>14.86121254501243</v>
      </c>
      <c r="BF37" s="265">
        <f>BE37*(1+PARAMETRES!BE$14)</f>
        <v>15.014282366941954</v>
      </c>
      <c r="BG37" s="265">
        <f>BF37*(1+PARAMETRES!BF$14)</f>
        <v>15.170080824409871</v>
      </c>
      <c r="BH37" s="265">
        <f>BG37*(1+PARAMETRES!BG$14)</f>
        <v>15.323923626102099</v>
      </c>
      <c r="BI37" s="265">
        <f>BH37*(1+PARAMETRES!BH$14)</f>
        <v>15.472505897428732</v>
      </c>
      <c r="BJ37" s="265">
        <f>BI37*(1+PARAMETRES!BI$14)</f>
        <v>15.613965524230659</v>
      </c>
      <c r="BK37" s="265">
        <f>BJ37*(1+PARAMETRES!BJ$14)</f>
        <v>15.757369149985669</v>
      </c>
      <c r="BL37" s="265">
        <f>BK37*(1+PARAMETRES!BK$14)</f>
        <v>15.899560393596602</v>
      </c>
      <c r="BM37" s="265">
        <f>BL37*(1+PARAMETRES!BL$14)</f>
        <v>16.040495706130294</v>
      </c>
      <c r="BN37" s="265">
        <f>BM37*(1+PARAMETRES!BM$14)</f>
        <v>16.175378775067049</v>
      </c>
    </row>
    <row r="38" spans="1:66" ht="16.5" thickBot="1" x14ac:dyDescent="0.3">
      <c r="A38" s="41"/>
      <c r="B38" s="745"/>
      <c r="C38" s="865" t="s">
        <v>211</v>
      </c>
      <c r="D38" s="865"/>
      <c r="E38" s="866">
        <f>9.75*Transf2010</f>
        <v>10.207018242701377</v>
      </c>
      <c r="F38" s="866"/>
      <c r="G38" s="265">
        <f>E38*(1+PARAMETRES!F$14)</f>
        <v>10.379346980917509</v>
      </c>
      <c r="H38" s="265">
        <f>G38*(1+PARAMETRES!G$14)</f>
        <v>10.362723054401014</v>
      </c>
      <c r="I38" s="265">
        <f>H38*(1+PARAMETRES!H$14)</f>
        <v>10.371018582087803</v>
      </c>
      <c r="J38" s="265">
        <f>I38*(1+PARAMETRES!I$14)</f>
        <v>10.415248473994419</v>
      </c>
      <c r="K38" s="265">
        <f>J38*(1+PARAMETRES!J$14)</f>
        <v>10.48492904681761</v>
      </c>
      <c r="L38" s="265">
        <f>K38*(1+PARAMETRES!K$14)</f>
        <v>10.571112574494181</v>
      </c>
      <c r="M38" s="265">
        <f>L38*(1+PARAMETRES!L$14)</f>
        <v>10.785512867827487</v>
      </c>
      <c r="N38" s="265">
        <f>M38*(1+PARAMETRES!M$14)</f>
        <v>10.95097441530404</v>
      </c>
      <c r="O38" s="265">
        <f>N38*(1+PARAMETRES!N$14)</f>
        <v>11.127559559574145</v>
      </c>
      <c r="P38" s="265">
        <f>O38*(1+PARAMETRES!O$14)</f>
        <v>10.239495278382678</v>
      </c>
      <c r="Q38" s="265">
        <f>P38*(1+PARAMETRES!P$14)</f>
        <v>10.918007486266985</v>
      </c>
      <c r="R38" s="265">
        <f>Q38*(1+PARAMETRES!Q$14)</f>
        <v>11.176318731220503</v>
      </c>
      <c r="S38" s="265">
        <f>R38*(1+PARAMETRES!R$14)</f>
        <v>11.30866733147138</v>
      </c>
      <c r="T38" s="265">
        <f>S38*(1+PARAMETRES!S$14)</f>
        <v>11.46373963625517</v>
      </c>
      <c r="U38" s="265">
        <f>T38*(1+PARAMETRES!T$14)</f>
        <v>11.636307788762414</v>
      </c>
      <c r="V38" s="265">
        <f>U38*(1+PARAMETRES!U$14)</f>
        <v>11.813042747043641</v>
      </c>
      <c r="W38" s="265">
        <f>V38*(1+PARAMETRES!V$14)</f>
        <v>12.005716271380988</v>
      </c>
      <c r="X38" s="265">
        <f>W38*(1+PARAMETRES!W$14)</f>
        <v>12.063876718648421</v>
      </c>
      <c r="Y38" s="265">
        <f>X38*(1+PARAMETRES!X$14)</f>
        <v>12.122373925167851</v>
      </c>
      <c r="Z38" s="265">
        <f>Y38*(1+PARAMETRES!Y$14)</f>
        <v>12.18719519782311</v>
      </c>
      <c r="AA38" s="265">
        <f>Z38*(1+PARAMETRES!Z$14)</f>
        <v>12.257197071733378</v>
      </c>
      <c r="AB38" s="265">
        <f>AA38*(1+PARAMETRES!AA$14)</f>
        <v>12.325123953030099</v>
      </c>
      <c r="AC38" s="265">
        <f>AB38*(1+PARAMETRES!AB$14)</f>
        <v>12.445124585490055</v>
      </c>
      <c r="AD38" s="265">
        <f>AC38*(1+PARAMETRES!AC$14)</f>
        <v>12.571305822403012</v>
      </c>
      <c r="AE38" s="265">
        <f>AD38*(1+PARAMETRES!AD$14)</f>
        <v>12.705137005384064</v>
      </c>
      <c r="AF38" s="265">
        <f>AE38*(1+PARAMETRES!AE$14)</f>
        <v>12.835467604375907</v>
      </c>
      <c r="AG38" s="265">
        <f>AF38*(1+PARAMETRES!AF$14)</f>
        <v>12.962212196851571</v>
      </c>
      <c r="AH38" s="265">
        <f>AG38*(1+PARAMETRES!AG$14)</f>
        <v>13.091734845167482</v>
      </c>
      <c r="AI38" s="265">
        <f>AH38*(1+PARAMETRES!AH$14)</f>
        <v>13.218861193218585</v>
      </c>
      <c r="AJ38" s="265">
        <f>AI38*(1+PARAMETRES!AI$14)</f>
        <v>13.336851405551826</v>
      </c>
      <c r="AK38" s="265">
        <f>AJ38*(1+PARAMETRES!AJ$14)</f>
        <v>13.450683230345211</v>
      </c>
      <c r="AL38" s="265">
        <f>AK38*(1+PARAMETRES!AK$14)</f>
        <v>13.562837661563535</v>
      </c>
      <c r="AM38" s="265">
        <f>AL38*(1+PARAMETRES!AL$14)</f>
        <v>13.675871818969609</v>
      </c>
      <c r="AN38" s="265">
        <f>AM38*(1+PARAMETRES!AM$14)</f>
        <v>13.792424192695153</v>
      </c>
      <c r="AO38" s="265">
        <f>AN38*(1+PARAMETRES!AN$14)</f>
        <v>13.908333351045169</v>
      </c>
      <c r="AP38" s="265">
        <f>AO38*(1+PARAMETRES!AO$14)</f>
        <v>14.0151532947727</v>
      </c>
      <c r="AQ38" s="265">
        <f>AP38*(1+PARAMETRES!AP$14)</f>
        <v>14.12522488225618</v>
      </c>
      <c r="AR38" s="265">
        <f>AQ38*(1+PARAMETRES!AQ$14)</f>
        <v>14.24002014414136</v>
      </c>
      <c r="AS38" s="265">
        <f>AR38*(1+PARAMETRES!AR$14)</f>
        <v>14.362487084938158</v>
      </c>
      <c r="AT38" s="265">
        <f>AS38*(1+PARAMETRES!AS$14)</f>
        <v>14.481338348396845</v>
      </c>
      <c r="AU38" s="265">
        <f>AT38*(1+PARAMETRES!AT$14)</f>
        <v>14.603734179919421</v>
      </c>
      <c r="AV38" s="265">
        <f>AU38*(1+PARAMETRES!AU$14)</f>
        <v>14.734153962991739</v>
      </c>
      <c r="AW38" s="265">
        <f>AV38*(1+PARAMETRES!AV$14)</f>
        <v>14.8698344608912</v>
      </c>
      <c r="AX38" s="265">
        <f>AW38*(1+PARAMETRES!AW$14)</f>
        <v>15.013991750145729</v>
      </c>
      <c r="AY38" s="265">
        <f>AX38*(1+PARAMETRES!AX$14)</f>
        <v>15.165253376463438</v>
      </c>
      <c r="AZ38" s="265">
        <f>AY38*(1+PARAMETRES!AY$14)</f>
        <v>15.313047972165448</v>
      </c>
      <c r="BA38" s="265">
        <f>AZ38*(1+PARAMETRES!AZ$14)</f>
        <v>15.467811110474985</v>
      </c>
      <c r="BB38" s="265">
        <f>BA38*(1+PARAMETRES!BA$14)</f>
        <v>15.626428991164943</v>
      </c>
      <c r="BC38" s="265">
        <f>BB38*(1+PARAMETRES!BB$14)</f>
        <v>15.790324350533082</v>
      </c>
      <c r="BD38" s="265">
        <f>BC38*(1+PARAMETRES!BC$14)</f>
        <v>15.954653119974415</v>
      </c>
      <c r="BE38" s="265">
        <f>BD38*(1+PARAMETRES!BD$14)</f>
        <v>16.117555318561863</v>
      </c>
      <c r="BF38" s="265">
        <f>BE38*(1+PARAMETRES!BE$14)</f>
        <v>16.283565414647832</v>
      </c>
      <c r="BG38" s="265">
        <f>BF38*(1+PARAMETRES!BF$14)</f>
        <v>16.452534820689234</v>
      </c>
      <c r="BH38" s="265">
        <f>BG38*(1+PARAMETRES!BG$14)</f>
        <v>16.619383242991706</v>
      </c>
      <c r="BI38" s="265">
        <f>BH38*(1+PARAMETRES!BH$14)</f>
        <v>16.780526418234718</v>
      </c>
      <c r="BJ38" s="265">
        <f>BI38*(1+PARAMETRES!BI$14)</f>
        <v>16.933944812152269</v>
      </c>
      <c r="BK38" s="265">
        <f>BJ38*(1+PARAMETRES!BJ$14)</f>
        <v>17.08947154753729</v>
      </c>
      <c r="BL38" s="265">
        <f>BK38*(1+PARAMETRES!BK$14)</f>
        <v>17.243683407960717</v>
      </c>
      <c r="BM38" s="265">
        <f>BL38*(1+PARAMETRES!BL$14)</f>
        <v>17.396533162933295</v>
      </c>
      <c r="BN38" s="265">
        <f>BM38*(1+PARAMETRES!BM$14)</f>
        <v>17.542819027464262</v>
      </c>
    </row>
    <row r="39" spans="1:66" ht="16.5" thickBot="1" x14ac:dyDescent="0.3">
      <c r="A39" s="41"/>
      <c r="B39" s="745"/>
      <c r="C39" s="865" t="s">
        <v>118</v>
      </c>
      <c r="D39" s="865"/>
      <c r="E39" s="866">
        <f>48.45*Transf2010</f>
        <v>50.721029113731461</v>
      </c>
      <c r="F39" s="866"/>
      <c r="G39" s="265">
        <f>E39*(1+PARAMETRES!F$14)</f>
        <v>51.577370382097783</v>
      </c>
      <c r="H39" s="265">
        <f>G39*(1+PARAMETRES!G$14)</f>
        <v>51.494762254946586</v>
      </c>
      <c r="I39" s="265">
        <f>H39*(1+PARAMETRES!H$14)</f>
        <v>51.535984646374786</v>
      </c>
      <c r="J39" s="265">
        <f>I39*(1+PARAMETRES!I$14)</f>
        <v>51.755773186156894</v>
      </c>
      <c r="K39" s="265">
        <f>J39*(1+PARAMETRES!J$14)</f>
        <v>52.102032032647521</v>
      </c>
      <c r="L39" s="265">
        <f>K39*(1+PARAMETRES!K$14)</f>
        <v>52.530297870178785</v>
      </c>
      <c r="M39" s="265">
        <f>L39*(1+PARAMETRES!L$14)</f>
        <v>53.595702404742752</v>
      </c>
      <c r="N39" s="265">
        <f>M39*(1+PARAMETRES!M$14)</f>
        <v>54.417919017587785</v>
      </c>
      <c r="O39" s="265">
        <f>N39*(1+PARAMETRES!N$14)</f>
        <v>55.295411349883842</v>
      </c>
      <c r="P39" s="265">
        <f>O39*(1+PARAMETRES!O$14)</f>
        <v>50.882414998732401</v>
      </c>
      <c r="Q39" s="265">
        <f>P39*(1+PARAMETRES!P$14)</f>
        <v>54.254098739449802</v>
      </c>
      <c r="R39" s="265">
        <f>Q39*(1+PARAMETRES!Q$14)</f>
        <v>55.537706925911124</v>
      </c>
      <c r="S39" s="265">
        <f>R39*(1+PARAMETRES!R$14)</f>
        <v>56.195377662542406</v>
      </c>
      <c r="T39" s="265">
        <f>S39*(1+PARAMETRES!S$14)</f>
        <v>56.965967730929549</v>
      </c>
      <c r="U39" s="265">
        <f>T39*(1+PARAMETRES!T$14)</f>
        <v>57.823498704157849</v>
      </c>
      <c r="V39" s="265">
        <f>U39*(1+PARAMETRES!U$14)</f>
        <v>58.70173549684764</v>
      </c>
      <c r="W39" s="265">
        <f>V39*(1+PARAMETRES!V$14)</f>
        <v>59.659174702400925</v>
      </c>
      <c r="X39" s="265">
        <f>W39*(1+PARAMETRES!W$14)</f>
        <v>59.948187386514476</v>
      </c>
      <c r="Y39" s="265">
        <f>X39*(1+PARAMETRES!X$14)</f>
        <v>60.238873505064873</v>
      </c>
      <c r="Z39" s="265">
        <f>Y39*(1+PARAMETRES!Y$14)</f>
        <v>60.560985367644079</v>
      </c>
      <c r="AA39" s="265">
        <f>Z39*(1+PARAMETRES!Z$14)</f>
        <v>60.908840833382797</v>
      </c>
      <c r="AB39" s="265">
        <f>AA39*(1+PARAMETRES!AA$14)</f>
        <v>61.246385181980344</v>
      </c>
      <c r="AC39" s="265">
        <f>AB39*(1+PARAMETRES!AB$14)</f>
        <v>61.842696017127501</v>
      </c>
      <c r="AD39" s="265">
        <f>AC39*(1+PARAMETRES!AC$14)</f>
        <v>62.469719702094963</v>
      </c>
      <c r="AE39" s="265">
        <f>AD39*(1+PARAMETRES!AD$14)</f>
        <v>63.134757734446957</v>
      </c>
      <c r="AF39" s="265">
        <f>AE39*(1+PARAMETRES!AE$14)</f>
        <v>63.782400557129499</v>
      </c>
      <c r="AG39" s="265">
        <f>AF39*(1+PARAMETRES!AF$14)</f>
        <v>64.412223685893181</v>
      </c>
      <c r="AH39" s="265">
        <f>AG39*(1+PARAMETRES!AG$14)</f>
        <v>65.055851615216866</v>
      </c>
      <c r="AI39" s="265">
        <f>AH39*(1+PARAMETRES!AH$14)</f>
        <v>65.687571775532348</v>
      </c>
      <c r="AJ39" s="265">
        <f>AI39*(1+PARAMETRES!AI$14)</f>
        <v>66.27389236912677</v>
      </c>
      <c r="AK39" s="265">
        <f>AJ39*(1+PARAMETRES!AJ$14)</f>
        <v>66.839548975407737</v>
      </c>
      <c r="AL39" s="265">
        <f>AK39*(1+PARAMETRES!AK$14)</f>
        <v>67.396870225923408</v>
      </c>
      <c r="AM39" s="265">
        <f>AL39*(1+PARAMETRES!AL$14)</f>
        <v>67.958563038879745</v>
      </c>
      <c r="AN39" s="265">
        <f>AM39*(1+PARAMETRES!AM$14)</f>
        <v>68.537738680623605</v>
      </c>
      <c r="AO39" s="265">
        <f>AN39*(1+PARAMETRES!AN$14)</f>
        <v>69.113718036732152</v>
      </c>
      <c r="AP39" s="265">
        <f>AO39*(1+PARAMETRES!AO$14)</f>
        <v>69.644530987870496</v>
      </c>
      <c r="AQ39" s="265">
        <f>AP39*(1+PARAMETRES!AP$14)</f>
        <v>70.191502107211491</v>
      </c>
      <c r="AR39" s="265">
        <f>AQ39*(1+PARAMETRES!AQ$14)</f>
        <v>70.761946254733232</v>
      </c>
      <c r="AS39" s="265">
        <f>AR39*(1+PARAMETRES!AR$14)</f>
        <v>71.370512745154244</v>
      </c>
      <c r="AT39" s="265">
        <f>AS39*(1+PARAMETRES!AS$14)</f>
        <v>71.9611121004951</v>
      </c>
      <c r="AU39" s="265">
        <f>AT39*(1+PARAMETRES!AT$14)</f>
        <v>72.569325232522672</v>
      </c>
      <c r="AV39" s="265">
        <f>AU39*(1+PARAMETRES!AU$14)</f>
        <v>73.217411231482046</v>
      </c>
      <c r="AW39" s="265">
        <f>AV39*(1+PARAMETRES!AV$14)</f>
        <v>73.891638936428606</v>
      </c>
      <c r="AX39" s="265">
        <f>AW39*(1+PARAMETRES!AW$14)</f>
        <v>74.607989773801123</v>
      </c>
      <c r="AY39" s="265">
        <f>AX39*(1+PARAMETRES!AX$14)</f>
        <v>75.359643701502975</v>
      </c>
      <c r="AZ39" s="265">
        <f>AY39*(1+PARAMETRES!AY$14)</f>
        <v>76.094069153991427</v>
      </c>
      <c r="BA39" s="265">
        <f>AZ39*(1+PARAMETRES!AZ$14)</f>
        <v>76.8631229028219</v>
      </c>
      <c r="BB39" s="265">
        <f>BA39*(1+PARAMETRES!BA$14)</f>
        <v>77.65133175609661</v>
      </c>
      <c r="BC39" s="265">
        <f>BB39*(1+PARAMETRES!BB$14)</f>
        <v>78.465765618802905</v>
      </c>
      <c r="BD39" s="265">
        <f>BC39*(1+PARAMETRES!BC$14)</f>
        <v>79.282353196180608</v>
      </c>
      <c r="BE39" s="265">
        <f>BD39*(1+PARAMETRES!BD$14)</f>
        <v>80.091851813776699</v>
      </c>
      <c r="BF39" s="265">
        <f>BE39*(1+PARAMETRES!BE$14)</f>
        <v>80.916794291250056</v>
      </c>
      <c r="BG39" s="265">
        <f>BF39*(1+PARAMETRES!BF$14)</f>
        <v>81.756442262809628</v>
      </c>
      <c r="BH39" s="265">
        <f>BG39*(1+PARAMETRES!BG$14)</f>
        <v>82.585550576712677</v>
      </c>
      <c r="BI39" s="265">
        <f>BH39*(1+PARAMETRES!BH$14)</f>
        <v>83.386308201381794</v>
      </c>
      <c r="BJ39" s="265">
        <f>BI39*(1+PARAMETRES!BI$14)</f>
        <v>84.148679605002854</v>
      </c>
      <c r="BK39" s="265">
        <f>BJ39*(1+PARAMETRES!BJ$14)</f>
        <v>84.92152784391611</v>
      </c>
      <c r="BL39" s="265">
        <f>BK39*(1+PARAMETRES!BK$14)</f>
        <v>85.68784216571251</v>
      </c>
      <c r="BM39" s="265">
        <f>BL39*(1+PARAMETRES!BL$14)</f>
        <v>86.447387871191637</v>
      </c>
      <c r="BN39" s="265">
        <f>BM39*(1+PARAMETRES!BM$14)</f>
        <v>87.174316090322435</v>
      </c>
    </row>
    <row r="40" spans="1:66" ht="16.5" thickBot="1" x14ac:dyDescent="0.3">
      <c r="A40" s="41"/>
      <c r="B40" s="735" t="s">
        <v>120</v>
      </c>
      <c r="C40" s="867" t="s">
        <v>117</v>
      </c>
      <c r="D40" s="867"/>
      <c r="E40" s="678">
        <f>13.24*Transf2010</f>
        <v>13.86060733675551</v>
      </c>
      <c r="F40" s="678"/>
      <c r="G40" s="265">
        <f>E40*(1+PARAMETRES!F$14)</f>
        <v>14.094620925881829</v>
      </c>
      <c r="H40" s="265">
        <f>G40*(1+PARAMETRES!G$14)</f>
        <v>14.072046486181481</v>
      </c>
      <c r="I40" s="265">
        <f>H40*(1+PARAMETRES!H$14)</f>
        <v>14.083311387368465</v>
      </c>
      <c r="J40" s="265">
        <f>I40*(1+PARAMETRES!I$14)</f>
        <v>14.143373312378063</v>
      </c>
      <c r="K40" s="265">
        <f>J40*(1+PARAMETRES!J$14)</f>
        <v>14.237995956909248</v>
      </c>
      <c r="L40" s="265">
        <f>K40*(1+PARAMETRES!K$14)</f>
        <v>14.355028767825946</v>
      </c>
      <c r="M40" s="265">
        <f>L40*(1+PARAMETRES!L$14)</f>
        <v>14.646173371285737</v>
      </c>
      <c r="N40" s="265">
        <f>M40*(1+PARAMETRES!M$14)</f>
        <v>14.870861667551335</v>
      </c>
      <c r="O40" s="265">
        <f>N40*(1+PARAMETRES!N$14)</f>
        <v>15.110655237821712</v>
      </c>
      <c r="P40" s="265">
        <f>O40*(1+PARAMETRES!O$14)</f>
        <v>13.90470948572171</v>
      </c>
      <c r="Q40" s="265">
        <f>P40*(1+PARAMETRES!P$14)</f>
        <v>14.82609426853076</v>
      </c>
      <c r="R40" s="265">
        <f>Q40*(1+PARAMETRES!Q$14)</f>
        <v>15.176867692447125</v>
      </c>
      <c r="S40" s="265">
        <f>R40*(1+PARAMETRES!R$14)</f>
        <v>15.356590304480111</v>
      </c>
      <c r="T40" s="265">
        <f>S40*(1+PARAMETRES!S$14)</f>
        <v>15.567170541950611</v>
      </c>
      <c r="U40" s="265">
        <f>T40*(1+PARAMETRES!T$14)</f>
        <v>15.801509243406601</v>
      </c>
      <c r="V40" s="265">
        <f>U40*(1+PARAMETRES!U$14)</f>
        <v>16.041506253421314</v>
      </c>
      <c r="W40" s="265">
        <f>V40*(1+PARAMETRES!V$14)</f>
        <v>16.303147018777878</v>
      </c>
      <c r="X40" s="265">
        <f>W40*(1+PARAMETRES!W$14)</f>
        <v>16.382125923580013</v>
      </c>
      <c r="Y40" s="265">
        <f>X40*(1+PARAMETRES!X$14)</f>
        <v>16.461562130176652</v>
      </c>
      <c r="Z40" s="265">
        <f>Y40*(1+PARAMETRES!Y$14)</f>
        <v>16.549586094274666</v>
      </c>
      <c r="AA40" s="265">
        <f>Z40*(1+PARAMETRES!Z$14)</f>
        <v>16.644645049205124</v>
      </c>
      <c r="AB40" s="265">
        <f>AA40*(1+PARAMETRES!AA$14)</f>
        <v>16.73688627057626</v>
      </c>
      <c r="AC40" s="265">
        <f>AB40*(1+PARAMETRES!AB$14)</f>
        <v>16.899840975578289</v>
      </c>
      <c r="AD40" s="265">
        <f>AC40*(1+PARAMETRES!AC$14)</f>
        <v>17.071188624473422</v>
      </c>
      <c r="AE40" s="265">
        <f>AD40*(1+PARAMETRES!AD$14)</f>
        <v>17.252924507824101</v>
      </c>
      <c r="AF40" s="265">
        <f>AE40*(1+PARAMETRES!AE$14)</f>
        <v>17.429906777634564</v>
      </c>
      <c r="AG40" s="265">
        <f>AF40*(1+PARAMETRES!AF$14)</f>
        <v>17.602019434493826</v>
      </c>
      <c r="AH40" s="265">
        <f>AG40*(1+PARAMETRES!AG$14)</f>
        <v>17.777904548719739</v>
      </c>
      <c r="AI40" s="265">
        <f>AH40*(1+PARAMETRES!AH$14)</f>
        <v>17.950535610073239</v>
      </c>
      <c r="AJ40" s="265">
        <f>AI40*(1+PARAMETRES!AI$14)</f>
        <v>18.110760267641663</v>
      </c>
      <c r="AK40" s="265">
        <f>AJ40*(1+PARAMETRES!AJ$14)</f>
        <v>18.265338048181601</v>
      </c>
      <c r="AL40" s="265">
        <f>AK40*(1+PARAMETRES!AK$14)</f>
        <v>18.417638014266792</v>
      </c>
      <c r="AM40" s="265">
        <f>AL40*(1+PARAMETRES!AL$14)</f>
        <v>18.571132603400788</v>
      </c>
      <c r="AN40" s="265">
        <f>AM40*(1+PARAMETRES!AM$14)</f>
        <v>18.729404749875268</v>
      </c>
      <c r="AO40" s="265">
        <f>AN40*(1+PARAMETRES!AN$14)</f>
        <v>18.886803442855186</v>
      </c>
      <c r="AP40" s="265">
        <f>AO40*(1+PARAMETRES!AO$14)</f>
        <v>19.031859448491339</v>
      </c>
      <c r="AQ40" s="265">
        <f>AP40*(1+PARAMETRES!AP$14)</f>
        <v>19.181331019597113</v>
      </c>
      <c r="AR40" s="265">
        <f>AQ40*(1+PARAMETRES!AQ$14)</f>
        <v>19.33721709830068</v>
      </c>
      <c r="AS40" s="265">
        <f>AR40*(1+PARAMETRES!AR$14)</f>
        <v>19.503520923546795</v>
      </c>
      <c r="AT40" s="265">
        <f>AS40*(1+PARAMETRES!AS$14)</f>
        <v>19.664914844387102</v>
      </c>
      <c r="AU40" s="265">
        <f>AT40*(1+PARAMETRES!AT$14)</f>
        <v>19.831122106885452</v>
      </c>
      <c r="AV40" s="265">
        <f>AU40*(1+PARAMETRES!AU$14)</f>
        <v>20.008225484103658</v>
      </c>
      <c r="AW40" s="265">
        <f>AV40*(1+PARAMETRES!AV$14)</f>
        <v>20.192472642276876</v>
      </c>
      <c r="AX40" s="265">
        <f>AW40*(1+PARAMETRES!AW$14)</f>
        <v>20.388230848403026</v>
      </c>
      <c r="AY40" s="265">
        <f>AX40*(1+PARAMETRES!AX$14)</f>
        <v>20.593636379935997</v>
      </c>
      <c r="AZ40" s="265">
        <f>AY40*(1+PARAMETRES!AY$14)</f>
        <v>20.794333861689292</v>
      </c>
      <c r="BA40" s="265">
        <f>AZ40*(1+PARAMETRES!AZ$14)</f>
        <v>21.004494266942448</v>
      </c>
      <c r="BB40" s="265">
        <f>BA40*(1+PARAMETRES!BA$14)</f>
        <v>21.21988921466912</v>
      </c>
      <c r="BC40" s="265">
        <f>BB40*(1+PARAMETRES!BB$14)</f>
        <v>21.442450707800827</v>
      </c>
      <c r="BD40" s="265">
        <f>BC40*(1+PARAMETRES!BC$14)</f>
        <v>21.665600749585774</v>
      </c>
      <c r="BE40" s="265">
        <f>BD40*(1+PARAMETRES!BD$14)</f>
        <v>21.88681358130863</v>
      </c>
      <c r="BF40" s="265">
        <f>BE40*(1+PARAMETRES!BE$14)</f>
        <v>22.112246778455116</v>
      </c>
      <c r="BG40" s="265">
        <f>BF40*(1+PARAMETRES!BF$14)</f>
        <v>22.341698566761593</v>
      </c>
      <c r="BH40" s="265">
        <f>BG40*(1+PARAMETRES!BG$14)</f>
        <v>22.568270167919</v>
      </c>
      <c r="BI40" s="265">
        <f>BH40*(1+PARAMETRES!BH$14)</f>
        <v>22.787094336146431</v>
      </c>
      <c r="BJ40" s="265">
        <f>BI40*(1+PARAMETRES!BI$14)</f>
        <v>22.995428647476523</v>
      </c>
      <c r="BK40" s="265">
        <f>BJ40*(1+PARAMETRES!BJ$14)</f>
        <v>23.206625978399362</v>
      </c>
      <c r="BL40" s="265">
        <f>BK40*(1+PARAMETRES!BK$14)</f>
        <v>23.416037776553839</v>
      </c>
      <c r="BM40" s="265">
        <f>BL40*(1+PARAMETRES!BL$14)</f>
        <v>23.623599905357629</v>
      </c>
      <c r="BN40" s="265">
        <f>BM40*(1+PARAMETRES!BM$14)</f>
        <v>23.822248607551472</v>
      </c>
    </row>
    <row r="41" spans="1:66" ht="16.5" thickBot="1" x14ac:dyDescent="0.3">
      <c r="A41" s="41"/>
      <c r="B41" s="735"/>
      <c r="C41" s="867" t="s">
        <v>211</v>
      </c>
      <c r="D41" s="867"/>
      <c r="E41" s="678">
        <f>15.72*Transf2010</f>
        <v>16.456854028232375</v>
      </c>
      <c r="F41" s="678"/>
      <c r="G41" s="265">
        <f>E41*(1+PARAMETRES!F$14)</f>
        <v>16.734700978463923</v>
      </c>
      <c r="H41" s="265">
        <f>G41*(1+PARAMETRES!G$14)</f>
        <v>16.707898093865023</v>
      </c>
      <c r="I41" s="265">
        <f>H41*(1+PARAMETRES!H$14)</f>
        <v>16.721273036966185</v>
      </c>
      <c r="J41" s="265">
        <f>I41*(1+PARAMETRES!I$14)</f>
        <v>16.792585231917158</v>
      </c>
      <c r="K41" s="265">
        <f>J41*(1+PARAMETRES!J$14)</f>
        <v>16.904931755484395</v>
      </c>
      <c r="L41" s="265">
        <f>K41*(1+PARAMETRES!K$14)</f>
        <v>17.04388612010754</v>
      </c>
      <c r="M41" s="265">
        <f>L41*(1+PARAMETRES!L$14)</f>
        <v>17.389565362281854</v>
      </c>
      <c r="N41" s="265">
        <f>M41*(1+PARAMETRES!M$14)</f>
        <v>17.656340288059436</v>
      </c>
      <c r="O41" s="265">
        <f>N41*(1+PARAMETRES!N$14)</f>
        <v>17.941049874513389</v>
      </c>
      <c r="P41" s="265">
        <f>O41*(1+PARAMETRES!O$14)</f>
        <v>16.509217002684686</v>
      </c>
      <c r="Q41" s="265">
        <f>P41*(1+PARAMETRES!P$14)</f>
        <v>17.603187454781228</v>
      </c>
      <c r="R41" s="265">
        <f>Q41*(1+PARAMETRES!Q$14)</f>
        <v>18.01966466202936</v>
      </c>
      <c r="S41" s="265">
        <f>R41*(1+PARAMETRES!R$14)</f>
        <v>18.233051328280006</v>
      </c>
      <c r="T41" s="265">
        <f>S41*(1+PARAMETRES!S$14)</f>
        <v>18.483075598146794</v>
      </c>
      <c r="U41" s="265">
        <f>T41*(1+PARAMETRES!T$14)</f>
        <v>18.761308557881549</v>
      </c>
      <c r="V41" s="265">
        <f>U41*(1+PARAMETRES!U$14)</f>
        <v>19.046259690618051</v>
      </c>
      <c r="W41" s="265">
        <f>V41*(1+PARAMETRES!V$14)</f>
        <v>19.356908696011192</v>
      </c>
      <c r="X41" s="265">
        <f>W41*(1+PARAMETRES!W$14)</f>
        <v>19.450681232528531</v>
      </c>
      <c r="Y41" s="265">
        <f>X41*(1+PARAMETRES!X$14)</f>
        <v>19.544996728578319</v>
      </c>
      <c r="Z41" s="265">
        <f>Y41*(1+PARAMETRES!Y$14)</f>
        <v>19.649508565105567</v>
      </c>
      <c r="AA41" s="265">
        <f>Z41*(1+PARAMETRES!Z$14)</f>
        <v>19.762373124887045</v>
      </c>
      <c r="AB41" s="265">
        <f>AA41*(1+PARAMETRES!AA$14)</f>
        <v>19.871892158116218</v>
      </c>
      <c r="AC41" s="265">
        <f>AB41*(1+PARAMETRES!AB$14)</f>
        <v>20.065370100913192</v>
      </c>
      <c r="AD41" s="265">
        <f>AC41*(1+PARAMETRES!AC$14)</f>
        <v>20.268813079812851</v>
      </c>
      <c r="AE41" s="265">
        <f>AD41*(1+PARAMETRES!AD$14)</f>
        <v>20.484590125603837</v>
      </c>
      <c r="AF41" s="265">
        <f>AE41*(1+PARAMETRES!AE$14)</f>
        <v>20.694723152901457</v>
      </c>
      <c r="AG41" s="265">
        <f>AF41*(1+PARAMETRES!AF$14)</f>
        <v>20.899074434308375</v>
      </c>
      <c r="AH41" s="265">
        <f>AG41*(1+PARAMETRES!AG$14)</f>
        <v>21.107904796516181</v>
      </c>
      <c r="AI41" s="265">
        <f>AH41*(1+PARAMETRES!AH$14)</f>
        <v>21.312871585373962</v>
      </c>
      <c r="AJ41" s="265">
        <f>AI41*(1+PARAMETRES!AI$14)</f>
        <v>21.503108112335866</v>
      </c>
      <c r="AK41" s="265">
        <f>AJ41*(1+PARAMETRES!AJ$14)</f>
        <v>21.686640039079663</v>
      </c>
      <c r="AL41" s="265">
        <f>AK41*(1+PARAMETRES!AK$14)</f>
        <v>21.867467491259362</v>
      </c>
      <c r="AM41" s="265">
        <f>AL41*(1+PARAMETRES!AL$14)</f>
        <v>22.049713332738694</v>
      </c>
      <c r="AN41" s="265">
        <f>AM41*(1+PARAMETRES!AM$14)</f>
        <v>22.237631621453108</v>
      </c>
      <c r="AO41" s="265">
        <f>AN41*(1+PARAMETRES!AN$14)</f>
        <v>22.42451284906975</v>
      </c>
      <c r="AP41" s="265">
        <f>AO41*(1+PARAMETRES!AO$14)</f>
        <v>22.596739466033522</v>
      </c>
      <c r="AQ41" s="265">
        <f>AP41*(1+PARAMETRES!AP$14)</f>
        <v>22.774208733237657</v>
      </c>
      <c r="AR41" s="265">
        <f>AQ41*(1+PARAMETRES!AQ$14)</f>
        <v>22.959294017015608</v>
      </c>
      <c r="AS41" s="265">
        <f>AR41*(1+PARAMETRES!AR$14)</f>
        <v>23.156748407715678</v>
      </c>
      <c r="AT41" s="265">
        <f>AS41*(1+PARAMETRES!AS$14)</f>
        <v>23.348373214030605</v>
      </c>
      <c r="AU41" s="265">
        <f>AT41*(1+PARAMETRES!AT$14)</f>
        <v>23.545712954700853</v>
      </c>
      <c r="AV41" s="265">
        <f>AU41*(1+PARAMETRES!AU$14)</f>
        <v>23.755989774177454</v>
      </c>
      <c r="AW41" s="265">
        <f>AV41*(1+PARAMETRES!AV$14)</f>
        <v>23.974748484636894</v>
      </c>
      <c r="AX41" s="265">
        <f>AW41*(1+PARAMETRES!AW$14)</f>
        <v>24.207174391004198</v>
      </c>
      <c r="AY41" s="265">
        <f>AX41*(1+PARAMETRES!AX$14)</f>
        <v>24.451054674667212</v>
      </c>
      <c r="AZ41" s="265">
        <f>AY41*(1+PARAMETRES!AY$14)</f>
        <v>24.689345038199068</v>
      </c>
      <c r="BA41" s="265">
        <f>AZ41*(1+PARAMETRES!AZ$14)</f>
        <v>24.938870836581213</v>
      </c>
      <c r="BB41" s="265">
        <f>BA41*(1+PARAMETRES!BA$14)</f>
        <v>25.194611665755176</v>
      </c>
      <c r="BC41" s="265">
        <f>BB41*(1+PARAMETRES!BB$14)</f>
        <v>25.458861414397958</v>
      </c>
      <c r="BD41" s="265">
        <f>BC41*(1+PARAMETRES!BC$14)</f>
        <v>25.723809953435676</v>
      </c>
      <c r="BE41" s="265">
        <f>BD41*(1+PARAMETRES!BD$14)</f>
        <v>25.986458421312058</v>
      </c>
      <c r="BF41" s="265">
        <f>BE41*(1+PARAMETRES!BE$14)</f>
        <v>26.254117776232206</v>
      </c>
      <c r="BG41" s="265">
        <f>BF41*(1+PARAMETRES!BF$14)</f>
        <v>26.526548449357417</v>
      </c>
      <c r="BH41" s="265">
        <f>BG41*(1+PARAMETRES!BG$14)</f>
        <v>26.795559444085093</v>
      </c>
      <c r="BI41" s="265">
        <f>BH41*(1+PARAMETRES!BH$14)</f>
        <v>27.055371825092287</v>
      </c>
      <c r="BJ41" s="265">
        <f>BI41*(1+PARAMETRES!BI$14)</f>
        <v>27.302729481747047</v>
      </c>
      <c r="BK41" s="265">
        <f>BJ41*(1+PARAMETRES!BJ$14)</f>
        <v>27.553486433567819</v>
      </c>
      <c r="BL41" s="265">
        <f>BK41*(1+PARAMETRES!BK$14)</f>
        <v>27.802123402373589</v>
      </c>
      <c r="BM41" s="265">
        <f>BL41*(1+PARAMETRES!BL$14)</f>
        <v>28.048564238083223</v>
      </c>
      <c r="BN41" s="265">
        <f>BM41*(1+PARAMETRES!BM$14)</f>
        <v>28.284422062742379</v>
      </c>
    </row>
    <row r="42" spans="1:66" ht="16.5" thickBot="1" x14ac:dyDescent="0.3">
      <c r="A42" s="41"/>
      <c r="B42" s="735"/>
      <c r="C42" s="867" t="s">
        <v>118</v>
      </c>
      <c r="D42" s="867"/>
      <c r="E42" s="678">
        <f>58.41*Transf2010</f>
        <v>61.147890826275628</v>
      </c>
      <c r="F42" s="678"/>
      <c r="G42" s="265">
        <f>E42*(1+PARAMETRES!F$14)</f>
        <v>62.180272528758124</v>
      </c>
      <c r="H42" s="265">
        <f>G42*(1+PARAMETRES!G$14)</f>
        <v>62.080682421288543</v>
      </c>
      <c r="I42" s="265">
        <f>H42*(1+PARAMETRES!H$14)</f>
        <v>62.130379013307554</v>
      </c>
      <c r="J42" s="265">
        <f>I42*(1+PARAMETRES!I$14)</f>
        <v>62.395350088821957</v>
      </c>
      <c r="K42" s="265">
        <f>J42*(1+PARAMETRES!J$14)</f>
        <v>62.812790320473503</v>
      </c>
      <c r="L42" s="265">
        <f>K42*(1+PARAMETRES!K$14)</f>
        <v>63.329095946277448</v>
      </c>
      <c r="M42" s="265">
        <f>L42*(1+PARAMETRES!L$14)</f>
        <v>64.61351862664651</v>
      </c>
      <c r="N42" s="265">
        <f>M42*(1+PARAMETRES!M$14)</f>
        <v>65.604760574144507</v>
      </c>
      <c r="O42" s="265">
        <f>N42*(1+PARAMETRES!N$14)</f>
        <v>66.662641423048797</v>
      </c>
      <c r="P42" s="265">
        <f>O42*(1+PARAMETRES!O$14)</f>
        <v>61.34245325234177</v>
      </c>
      <c r="Q42" s="265">
        <f>P42*(1+PARAMETRES!P$14)</f>
        <v>65.40726331003637</v>
      </c>
      <c r="R42" s="265">
        <f>Q42*(1+PARAMETRES!Q$14)</f>
        <v>66.954746368265589</v>
      </c>
      <c r="S42" s="265">
        <f>R42*(1+PARAMETRES!R$14)</f>
        <v>67.747616290383917</v>
      </c>
      <c r="T42" s="265">
        <f>S42*(1+PARAMETRES!S$14)</f>
        <v>68.676618682427119</v>
      </c>
      <c r="U42" s="265">
        <f>T42*(1+PARAMETRES!T$14)</f>
        <v>69.710434660678203</v>
      </c>
      <c r="V42" s="265">
        <f>U42*(1+PARAMETRES!U$14)</f>
        <v>70.769213010750661</v>
      </c>
      <c r="W42" s="265">
        <f>V42*(1+PARAMETRES!V$14)</f>
        <v>71.923475631934707</v>
      </c>
      <c r="X42" s="265">
        <f>W42*(1+PARAMETRES!W$14)</f>
        <v>72.271901449872217</v>
      </c>
      <c r="Y42" s="265">
        <f>X42*(1+PARAMETRES!X$14)</f>
        <v>72.622344714774769</v>
      </c>
      <c r="Z42" s="265">
        <f>Y42*(1+PARAMETRES!Y$14)</f>
        <v>73.01067400049719</v>
      </c>
      <c r="AA42" s="265">
        <f>Z42*(1+PARAMETRES!Z$14)</f>
        <v>73.430039072815006</v>
      </c>
      <c r="AB42" s="265">
        <f>AA42*(1+PARAMETRES!AA$14)</f>
        <v>73.836973343229516</v>
      </c>
      <c r="AC42" s="265">
        <f>AB42*(1+PARAMETRES!AB$14)</f>
        <v>74.555869439843462</v>
      </c>
      <c r="AD42" s="265">
        <f>AC42*(1+PARAMETRES!AC$14)</f>
        <v>75.311792111442003</v>
      </c>
      <c r="AE42" s="265">
        <f>AD42*(1+PARAMETRES!AD$14)</f>
        <v>76.113543844562329</v>
      </c>
      <c r="AF42" s="265">
        <f>AE42*(1+PARAMETRES!AE$14)</f>
        <v>76.894324386830391</v>
      </c>
      <c r="AG42" s="265">
        <f>AF42*(1+PARAMETRES!AF$14)</f>
        <v>77.653621991599991</v>
      </c>
      <c r="AH42" s="265">
        <f>AG42*(1+PARAMETRES!AG$14)</f>
        <v>78.429562287818698</v>
      </c>
      <c r="AI42" s="265">
        <f>AH42*(1+PARAMETRES!AH$14)</f>
        <v>79.191146902143316</v>
      </c>
      <c r="AJ42" s="265">
        <f>AI42*(1+PARAMETRES!AI$14)</f>
        <v>79.897999035721227</v>
      </c>
      <c r="AK42" s="265">
        <f>AJ42*(1+PARAMETRES!AJ$14)</f>
        <v>80.57993922917575</v>
      </c>
      <c r="AL42" s="265">
        <f>AK42*(1+PARAMETRES!AK$14)</f>
        <v>81.251830544812904</v>
      </c>
      <c r="AM42" s="265">
        <f>AL42*(1+PARAMETRES!AL$14)</f>
        <v>81.928992097027148</v>
      </c>
      <c r="AN42" s="265">
        <f>AM42*(1+PARAMETRES!AM$14)</f>
        <v>82.627230471315244</v>
      </c>
      <c r="AO42" s="265">
        <f>AN42*(1+PARAMETRES!AN$14)</f>
        <v>83.321615490722877</v>
      </c>
      <c r="AP42" s="265">
        <f>AO42*(1+PARAMETRES!AO$14)</f>
        <v>83.961549122838264</v>
      </c>
      <c r="AQ42" s="265">
        <f>AP42*(1+PARAMETRES!AP$14)</f>
        <v>84.620962602316226</v>
      </c>
      <c r="AR42" s="265">
        <f>AQ42*(1+PARAMETRES!AQ$14)</f>
        <v>85.308674525056063</v>
      </c>
      <c r="AS42" s="265">
        <f>AR42*(1+PARAMETRES!AR$14)</f>
        <v>86.042345705767957</v>
      </c>
      <c r="AT42" s="265">
        <f>AS42*(1+PARAMETRES!AS$14)</f>
        <v>86.7543561979343</v>
      </c>
      <c r="AU42" s="265">
        <f>AT42*(1+PARAMETRES!AT$14)</f>
        <v>87.487601379394164</v>
      </c>
      <c r="AV42" s="265">
        <f>AU42*(1+PARAMETRES!AU$14)</f>
        <v>88.268916202907405</v>
      </c>
      <c r="AW42" s="265">
        <f>AV42*(1+PARAMETRES!AV$14)</f>
        <v>89.081746754938948</v>
      </c>
      <c r="AX42" s="265">
        <f>AW42*(1+PARAMETRES!AW$14)</f>
        <v>89.945359807796081</v>
      </c>
      <c r="AY42" s="265">
        <f>AX42*(1+PARAMETRES!AX$14)</f>
        <v>90.851533304536318</v>
      </c>
      <c r="AZ42" s="265">
        <f>AY42*(1+PARAMETRES!AY$14)</f>
        <v>91.73693662094189</v>
      </c>
      <c r="BA42" s="265">
        <f>AZ42*(1+PARAMETRES!AZ$14)</f>
        <v>92.664086867983954</v>
      </c>
      <c r="BB42" s="265">
        <f>BA42*(1+PARAMETRES!BA$14)</f>
        <v>93.614329987071173</v>
      </c>
      <c r="BC42" s="265">
        <f>BB42*(1+PARAMETRES!BB$14)</f>
        <v>94.596189263039676</v>
      </c>
      <c r="BD42" s="265">
        <f>BC42*(1+PARAMETRES!BC$14)</f>
        <v>95.58064499873899</v>
      </c>
      <c r="BE42" s="265">
        <f>BD42*(1+PARAMETRES!BD$14)</f>
        <v>96.556554477661336</v>
      </c>
      <c r="BF42" s="265">
        <f>BE42*(1+PARAMETRES!BE$14)</f>
        <v>97.551082653290209</v>
      </c>
      <c r="BG42" s="265">
        <f>BF42*(1+PARAMETRES!BF$14)</f>
        <v>98.56333937194438</v>
      </c>
      <c r="BH42" s="265">
        <f>BG42*(1+PARAMETRES!BG$14)</f>
        <v>99.562889766476417</v>
      </c>
      <c r="BI42" s="265">
        <f>BH42*(1+PARAMETRES!BH$14)</f>
        <v>100.5282613424707</v>
      </c>
      <c r="BJ42" s="265">
        <f>BI42*(1+PARAMETRES!BI$14)</f>
        <v>101.447355536186</v>
      </c>
      <c r="BK42" s="265">
        <f>BJ42*(1+PARAMETRES!BJ$14)</f>
        <v>102.37908031709257</v>
      </c>
      <c r="BL42" s="265">
        <f>BK42*(1+PARAMETRES!BK$14)</f>
        <v>103.30292798553691</v>
      </c>
      <c r="BM42" s="265">
        <f>BL42*(1+PARAMETRES!BL$14)</f>
        <v>104.21861559455725</v>
      </c>
      <c r="BN42" s="265">
        <f>BM42*(1+PARAMETRES!BM$14)</f>
        <v>105.09498045068582</v>
      </c>
    </row>
    <row r="43" spans="1:66" ht="16.5" thickBot="1" x14ac:dyDescent="0.3">
      <c r="A43" s="41"/>
      <c r="B43" s="745" t="s">
        <v>51</v>
      </c>
      <c r="C43" s="866" t="s">
        <v>117</v>
      </c>
      <c r="D43" s="866"/>
      <c r="E43" s="866">
        <f>22.4*Transf2010</f>
        <v>23.449970116565215</v>
      </c>
      <c r="F43" s="866"/>
      <c r="G43" s="265">
        <f>E43*(1+PARAMETRES!F$14)</f>
        <v>23.845884345902792</v>
      </c>
      <c r="H43" s="265">
        <f>G43*(1+PARAMETRES!G$14)</f>
        <v>23.807691940367462</v>
      </c>
      <c r="I43" s="265">
        <f>H43*(1+PARAMETRES!H$14)</f>
        <v>23.826750383463267</v>
      </c>
      <c r="J43" s="265">
        <f>I43*(1+PARAMETRES!I$14)</f>
        <v>23.928365724869234</v>
      </c>
      <c r="K43" s="265">
        <f>J43*(1+PARAMETRES!J$14)</f>
        <v>24.088452374227128</v>
      </c>
      <c r="L43" s="265">
        <f>K43*(1+PARAMETRES!K$14)</f>
        <v>24.286453504478942</v>
      </c>
      <c r="M43" s="265">
        <f>L43*(1+PARAMETRES!L$14)</f>
        <v>24.779024434803667</v>
      </c>
      <c r="N43" s="265">
        <f>M43*(1+PARAMETRES!M$14)</f>
        <v>25.159161733621595</v>
      </c>
      <c r="O43" s="265">
        <f>N43*(1+PARAMETRES!N$14)</f>
        <v>25.56485478302163</v>
      </c>
      <c r="P43" s="265">
        <f>O43*(1+PARAMETRES!O$14)</f>
        <v>23.524584024181749</v>
      </c>
      <c r="Q43" s="265">
        <f>P43*(1+PARAMETRES!P$14)</f>
        <v>25.083422327423644</v>
      </c>
      <c r="R43" s="265">
        <f>Q43*(1+PARAMETRES!Q$14)</f>
        <v>25.676875854291211</v>
      </c>
      <c r="S43" s="265">
        <f>R43*(1+PARAMETRES!R$14)</f>
        <v>25.98093827948297</v>
      </c>
      <c r="T43" s="265">
        <f>S43*(1+PARAMETRES!S$14)</f>
        <v>26.33720695919137</v>
      </c>
      <c r="U43" s="265">
        <f>T43*(1+PARAMETRES!T$14)</f>
        <v>26.733671227515703</v>
      </c>
      <c r="V43" s="265">
        <f>U43*(1+PARAMETRES!U$14)</f>
        <v>27.13970846500283</v>
      </c>
      <c r="W43" s="265">
        <f>V43*(1+PARAMETRES!V$14)</f>
        <v>27.582363536300942</v>
      </c>
      <c r="X43" s="265">
        <f>W43*(1+PARAMETRES!W$14)</f>
        <v>27.715983435664068</v>
      </c>
      <c r="Y43" s="265">
        <f>X43*(1+PARAMETRES!X$14)</f>
        <v>27.850377017821526</v>
      </c>
      <c r="Z43" s="265">
        <f>Y43*(1+PARAMETRES!Y$14)</f>
        <v>27.999299736537196</v>
      </c>
      <c r="AA43" s="265">
        <f>Z43*(1+PARAMETRES!Z$14)</f>
        <v>28.160124554546428</v>
      </c>
      <c r="AB43" s="265">
        <f>AA43*(1+PARAMETRES!AA$14)</f>
        <v>28.316182210038381</v>
      </c>
      <c r="AC43" s="265">
        <f>AB43*(1+PARAMETRES!AB$14)</f>
        <v>28.591875970766893</v>
      </c>
      <c r="AD43" s="265">
        <f>AC43*(1+PARAMETRES!AC$14)</f>
        <v>28.881769274033584</v>
      </c>
      <c r="AE43" s="265">
        <f>AD43*(1+PARAMETRES!AD$14)</f>
        <v>29.189237838010563</v>
      </c>
      <c r="AF43" s="265">
        <f>AE43*(1+PARAMETRES!AE$14)</f>
        <v>29.488664034668748</v>
      </c>
      <c r="AG43" s="265">
        <f>AF43*(1+PARAMETRES!AF$14)</f>
        <v>29.779851611228224</v>
      </c>
      <c r="AH43" s="265">
        <f>AG43*(1+PARAMETRES!AG$14)</f>
        <v>30.077421593000164</v>
      </c>
      <c r="AI43" s="265">
        <f>AH43*(1+PARAMETRES!AH$14)</f>
        <v>30.3694862285227</v>
      </c>
      <c r="AJ43" s="265">
        <f>AI43*(1+PARAMETRES!AI$14)</f>
        <v>30.640561177883171</v>
      </c>
      <c r="AK43" s="265">
        <f>AJ43*(1+PARAMETRES!AJ$14)</f>
        <v>30.902082498434126</v>
      </c>
      <c r="AL43" s="265">
        <f>AK43*(1+PARAMETRES!AK$14)</f>
        <v>31.159750114771608</v>
      </c>
      <c r="AM43" s="265">
        <f>AL43*(1+PARAMETRES!AL$14)</f>
        <v>31.419438845632744</v>
      </c>
      <c r="AN43" s="265">
        <f>AM43*(1+PARAMETRES!AM$14)</f>
        <v>31.687210452961171</v>
      </c>
      <c r="AO43" s="265">
        <f>AN43*(1+PARAMETRES!AN$14)</f>
        <v>31.953504314196078</v>
      </c>
      <c r="AP43" s="265">
        <f>AO43*(1+PARAMETRES!AO$14)</f>
        <v>32.198916287477786</v>
      </c>
      <c r="AQ43" s="265">
        <f>AP43*(1+PARAMETRES!AP$14)</f>
        <v>32.451798703850088</v>
      </c>
      <c r="AR43" s="265">
        <f>AQ43*(1+PARAMETRES!AQ$14)</f>
        <v>32.715533459360657</v>
      </c>
      <c r="AS43" s="265">
        <f>AR43*(1+PARAMETRES!AR$14)</f>
        <v>32.996893405396378</v>
      </c>
      <c r="AT43" s="265">
        <f>AS43*(1+PARAMETRES!AS$14)</f>
        <v>33.269946564521973</v>
      </c>
      <c r="AU43" s="265">
        <f>AT43*(1+PARAMETRES!AT$14)</f>
        <v>33.551143141558455</v>
      </c>
      <c r="AV43" s="265">
        <f>AU43*(1+PARAMETRES!AU$14)</f>
        <v>33.8507742329246</v>
      </c>
      <c r="AW43" s="265">
        <f>AV43*(1+PARAMETRES!AV$14)</f>
        <v>34.162491479380797</v>
      </c>
      <c r="AX43" s="265">
        <f>AW43*(1+PARAMETRES!AW$14)</f>
        <v>34.493683610591205</v>
      </c>
      <c r="AY43" s="265">
        <f>AX43*(1+PARAMETRES!AX$14)</f>
        <v>34.841197500798046</v>
      </c>
      <c r="AZ43" s="265">
        <f>AY43*(1+PARAMETRES!AY$14)</f>
        <v>35.180746110410865</v>
      </c>
      <c r="BA43" s="265">
        <f>AZ43*(1+PARAMETRES!AZ$14)</f>
        <v>35.53630449996303</v>
      </c>
      <c r="BB43" s="265">
        <f>BA43*(1+PARAMETRES!BA$14)</f>
        <v>35.900718913035341</v>
      </c>
      <c r="BC43" s="265">
        <f>BB43*(1+PARAMETRES!BB$14)</f>
        <v>36.277257995070862</v>
      </c>
      <c r="BD43" s="265">
        <f>BC43*(1+PARAMETRES!BC$14)</f>
        <v>36.654792808966846</v>
      </c>
      <c r="BE43" s="265">
        <f>BD43*(1+PARAMETRES!BD$14)</f>
        <v>37.029050167772887</v>
      </c>
      <c r="BF43" s="265">
        <f>BE43*(1+PARAMETRES!BE$14)</f>
        <v>37.410447721857572</v>
      </c>
      <c r="BG43" s="265">
        <f>BF43*(1+PARAMETRES!BF$14)</f>
        <v>37.798644100865509</v>
      </c>
      <c r="BH43" s="265">
        <f>BG43*(1+PARAMETRES!BG$14)</f>
        <v>38.181967655693754</v>
      </c>
      <c r="BI43" s="265">
        <f>BH43*(1+PARAMETRES!BH$14)</f>
        <v>38.55218377112385</v>
      </c>
      <c r="BJ43" s="265">
        <f>BI43*(1+PARAMETRES!BI$14)</f>
        <v>38.904652696636994</v>
      </c>
      <c r="BK43" s="265">
        <f>BJ43*(1+PARAMETRES!BJ$14)</f>
        <v>39.261965401521557</v>
      </c>
      <c r="BL43" s="265">
        <f>BK43*(1+PARAMETRES!BK$14)</f>
        <v>39.616257265468711</v>
      </c>
      <c r="BM43" s="265">
        <f>BL43*(1+PARAMETRES!BL$14)</f>
        <v>39.967419779456996</v>
      </c>
      <c r="BN43" s="265">
        <f>BM43*(1+PARAMETRES!BM$14)</f>
        <v>40.303502175917878</v>
      </c>
    </row>
    <row r="44" spans="1:66" ht="16.5" thickBot="1" x14ac:dyDescent="0.3">
      <c r="A44" s="41"/>
      <c r="B44" s="745"/>
      <c r="C44" s="865" t="s">
        <v>211</v>
      </c>
      <c r="D44" s="865"/>
      <c r="E44" s="866">
        <f>28.96*Transf2010</f>
        <v>30.317461364987885</v>
      </c>
      <c r="F44" s="866"/>
      <c r="G44" s="265">
        <f>E44*(1+PARAMETRES!F$14)</f>
        <v>30.829321904345754</v>
      </c>
      <c r="H44" s="265">
        <f>G44*(1+PARAMETRES!G$14)</f>
        <v>30.779944580046504</v>
      </c>
      <c r="I44" s="265">
        <f>H44*(1+PARAMETRES!H$14)</f>
        <v>30.804584424334649</v>
      </c>
      <c r="J44" s="265">
        <f>I44*(1+PARAMETRES!I$14)</f>
        <v>30.935958544295222</v>
      </c>
      <c r="K44" s="265">
        <f>J44*(1+PARAMETRES!J$14)</f>
        <v>31.142927712393643</v>
      </c>
      <c r="L44" s="265">
        <f>K44*(1+PARAMETRES!K$14)</f>
        <v>31.398914887933486</v>
      </c>
      <c r="M44" s="265">
        <f>L44*(1+PARAMETRES!L$14)</f>
        <v>32.035738733567591</v>
      </c>
      <c r="N44" s="265">
        <f>M44*(1+PARAMETRES!M$14)</f>
        <v>32.527201955610771</v>
      </c>
      <c r="O44" s="265">
        <f>N44*(1+PARAMETRES!N$14)</f>
        <v>33.0517051123351</v>
      </c>
      <c r="P44" s="265">
        <f>O44*(1+PARAMETRES!O$14)</f>
        <v>30.413926488406396</v>
      </c>
      <c r="Q44" s="265">
        <f>P44*(1+PARAMETRES!P$14)</f>
        <v>32.429281723311988</v>
      </c>
      <c r="R44" s="265">
        <f>Q44*(1+PARAMETRES!Q$14)</f>
        <v>33.196532354476489</v>
      </c>
      <c r="S44" s="265">
        <f>R44*(1+PARAMETRES!R$14)</f>
        <v>33.58964163276012</v>
      </c>
      <c r="T44" s="265">
        <f>S44*(1+PARAMETRES!S$14)</f>
        <v>34.050246140097407</v>
      </c>
      <c r="U44" s="265">
        <f>T44*(1+PARAMETRES!T$14)</f>
        <v>34.562817801288155</v>
      </c>
      <c r="V44" s="265">
        <f>U44*(1+PARAMETRES!U$14)</f>
        <v>35.087765944039369</v>
      </c>
      <c r="W44" s="265">
        <f>V44*(1+PARAMETRES!V$14)</f>
        <v>35.660055714789074</v>
      </c>
      <c r="X44" s="265">
        <f>W44*(1+PARAMETRES!W$14)</f>
        <v>35.832807156108544</v>
      </c>
      <c r="Y44" s="265">
        <f>X44*(1+PARAMETRES!X$14)</f>
        <v>36.006558858754971</v>
      </c>
      <c r="Z44" s="265">
        <f>Y44*(1+PARAMETRES!Y$14)</f>
        <v>36.199094659380229</v>
      </c>
      <c r="AA44" s="265">
        <f>Z44*(1+PARAMETRES!Z$14)</f>
        <v>36.407018174092165</v>
      </c>
      <c r="AB44" s="265">
        <f>AA44*(1+PARAMETRES!AA$14)</f>
        <v>36.608778428692474</v>
      </c>
      <c r="AC44" s="265">
        <f>AB44*(1+PARAMETRES!AB$14)</f>
        <v>36.965211076491478</v>
      </c>
      <c r="AD44" s="265">
        <f>AC44*(1+PARAMETRES!AC$14)</f>
        <v>37.340001704286273</v>
      </c>
      <c r="AE44" s="265">
        <f>AD44*(1+PARAMETRES!AD$14)</f>
        <v>37.737514633427935</v>
      </c>
      <c r="AF44" s="265">
        <f>AE44*(1+PARAMETRES!AE$14)</f>
        <v>38.124629930536017</v>
      </c>
      <c r="AG44" s="265">
        <f>AF44*(1+PARAMETRES!AF$14)</f>
        <v>38.501093868802194</v>
      </c>
      <c r="AH44" s="265">
        <f>AG44*(1+PARAMETRES!AG$14)</f>
        <v>38.885809345235913</v>
      </c>
      <c r="AI44" s="265">
        <f>AH44*(1+PARAMETRES!AH$14)</f>
        <v>39.263407195447193</v>
      </c>
      <c r="AJ44" s="265">
        <f>AI44*(1+PARAMETRES!AI$14)</f>
        <v>39.613868379977518</v>
      </c>
      <c r="AK44" s="265">
        <f>AJ44*(1+PARAMETRES!AJ$14)</f>
        <v>39.951978087261253</v>
      </c>
      <c r="AL44" s="265">
        <f>AK44*(1+PARAMETRES!AK$14)</f>
        <v>40.28510550552614</v>
      </c>
      <c r="AM44" s="265">
        <f>AL44*(1+PARAMETRES!AL$14)</f>
        <v>40.620845936139467</v>
      </c>
      <c r="AN44" s="265">
        <f>AM44*(1+PARAMETRES!AM$14)</f>
        <v>40.967036371328362</v>
      </c>
      <c r="AO44" s="265">
        <f>AN44*(1+PARAMETRES!AN$14)</f>
        <v>41.311316291924925</v>
      </c>
      <c r="AP44" s="265">
        <f>AO44*(1+PARAMETRES!AO$14)</f>
        <v>41.628598914524851</v>
      </c>
      <c r="AQ44" s="265">
        <f>AP44*(1+PARAMETRES!AP$14)</f>
        <v>41.95553975283476</v>
      </c>
      <c r="AR44" s="265">
        <f>AQ44*(1+PARAMETRES!AQ$14)</f>
        <v>42.296511115316278</v>
      </c>
      <c r="AS44" s="265">
        <f>AR44*(1+PARAMETRES!AR$14)</f>
        <v>42.660269331262462</v>
      </c>
      <c r="AT44" s="265">
        <f>AS44*(1+PARAMETRES!AS$14)</f>
        <v>43.0132880584177</v>
      </c>
      <c r="AU44" s="265">
        <f>AT44*(1+PARAMETRES!AT$14)</f>
        <v>43.376835061586299</v>
      </c>
      <c r="AV44" s="265">
        <f>AU44*(1+PARAMETRES!AU$14)</f>
        <v>43.764215258281105</v>
      </c>
      <c r="AW44" s="265">
        <f>AV44*(1+PARAMETRES!AV$14)</f>
        <v>44.167221126913759</v>
      </c>
      <c r="AX44" s="265">
        <f>AW44*(1+PARAMETRES!AW$14)</f>
        <v>44.595405239407214</v>
      </c>
      <c r="AY44" s="265">
        <f>AX44*(1+PARAMETRES!AX$14)</f>
        <v>45.044691054603199</v>
      </c>
      <c r="AZ44" s="265">
        <f>AY44*(1+PARAMETRES!AY$14)</f>
        <v>45.483678899888346</v>
      </c>
      <c r="BA44" s="265">
        <f>AZ44*(1+PARAMETRES!AZ$14)</f>
        <v>45.943365103523647</v>
      </c>
      <c r="BB44" s="265">
        <f>BA44*(1+PARAMETRES!BA$14)</f>
        <v>46.414500880424278</v>
      </c>
      <c r="BC44" s="265">
        <f>BB44*(1+PARAMETRES!BB$14)</f>
        <v>46.901312122198767</v>
      </c>
      <c r="BD44" s="265">
        <f>BC44*(1+PARAMETRES!BC$14)</f>
        <v>47.389410703021433</v>
      </c>
      <c r="BE44" s="265">
        <f>BD44*(1+PARAMETRES!BD$14)</f>
        <v>47.873272002620666</v>
      </c>
      <c r="BF44" s="265">
        <f>BE44*(1+PARAMETRES!BE$14)</f>
        <v>48.366364554687301</v>
      </c>
      <c r="BG44" s="265">
        <f>BF44*(1+PARAMETRES!BF$14)</f>
        <v>48.868247016118985</v>
      </c>
      <c r="BH44" s="265">
        <f>BG44*(1+PARAMETRES!BG$14)</f>
        <v>49.363829612004068</v>
      </c>
      <c r="BI44" s="265">
        <f>BH44*(1+PARAMETRES!BH$14)</f>
        <v>49.842466161238697</v>
      </c>
      <c r="BJ44" s="265">
        <f>BI44*(1+PARAMETRES!BI$14)</f>
        <v>50.298158129223545</v>
      </c>
      <c r="BK44" s="265">
        <f>BJ44*(1+PARAMETRES!BJ$14)</f>
        <v>50.760112411967157</v>
      </c>
      <c r="BL44" s="265">
        <f>BK44*(1+PARAMETRES!BK$14)</f>
        <v>51.218161178927403</v>
      </c>
      <c r="BM44" s="265">
        <f>BL44*(1+PARAMETRES!BL$14)</f>
        <v>51.672164143440824</v>
      </c>
      <c r="BN44" s="265">
        <f>BM44*(1+PARAMETRES!BM$14)</f>
        <v>52.106670670293823</v>
      </c>
    </row>
    <row r="45" spans="1:66" ht="16.5" thickBot="1" x14ac:dyDescent="0.3">
      <c r="A45" s="41"/>
      <c r="B45" s="745"/>
      <c r="C45" s="865" t="s">
        <v>118</v>
      </c>
      <c r="D45" s="865"/>
      <c r="E45" s="866">
        <f>66.29*Transf2010</f>
        <v>69.39725531371019</v>
      </c>
      <c r="F45" s="866"/>
      <c r="G45" s="265">
        <f>E45*(1+PARAMETRES!F$14)</f>
        <v>70.568913986156076</v>
      </c>
      <c r="H45" s="265">
        <f>G45*(1+PARAMETRES!G$14)</f>
        <v>70.455888336024955</v>
      </c>
      <c r="I45" s="265">
        <f>H45*(1+PARAMETRES!H$14)</f>
        <v>70.512289416061606</v>
      </c>
      <c r="J45" s="265">
        <f>I45*(1+PARAMETRES!I$14)</f>
        <v>70.813007317034888</v>
      </c>
      <c r="K45" s="265">
        <f>J45*(1+PARAMETRES!J$14)</f>
        <v>71.286763744978401</v>
      </c>
      <c r="L45" s="265">
        <f>K45*(1+PARAMETRES!K$14)</f>
        <v>71.872723339817355</v>
      </c>
      <c r="M45" s="265">
        <f>L45*(1+PARAMETRES!L$14)</f>
        <v>73.330425436747078</v>
      </c>
      <c r="N45" s="265">
        <f>M45*(1+PARAMETRES!M$14)</f>
        <v>74.455394255436389</v>
      </c>
      <c r="O45" s="265">
        <f>N45*(1+PARAMETRES!N$14)</f>
        <v>75.655992123504618</v>
      </c>
      <c r="P45" s="265">
        <f>O45*(1+PARAMETRES!O$14)</f>
        <v>69.618065846562843</v>
      </c>
      <c r="Q45" s="265">
        <f>P45*(1+PARAMETRES!P$14)</f>
        <v>74.231252950219329</v>
      </c>
      <c r="R45" s="265">
        <f>Q45*(1+PARAMETRES!Q$14)</f>
        <v>75.98750448129303</v>
      </c>
      <c r="S45" s="265">
        <f>R45*(1+PARAMETRES!R$14)</f>
        <v>76.887339220844893</v>
      </c>
      <c r="T45" s="265">
        <f>S45*(1+PARAMETRES!S$14)</f>
        <v>77.941671844856941</v>
      </c>
      <c r="U45" s="265">
        <f>T45*(1+PARAMETRES!T$14)</f>
        <v>79.114958288929273</v>
      </c>
      <c r="V45" s="265">
        <f>U45*(1+PARAMETRES!U$14)</f>
        <v>80.316574738617732</v>
      </c>
      <c r="W45" s="265">
        <f>V45*(1+PARAMETRES!V$14)</f>
        <v>81.626557090240581</v>
      </c>
      <c r="X45" s="265">
        <f>W45*(1+PARAMETRES!W$14)</f>
        <v>82.021988479918335</v>
      </c>
      <c r="Y45" s="265">
        <f>X45*(1+PARAMETRES!X$14)</f>
        <v>82.419709487115568</v>
      </c>
      <c r="Z45" s="265">
        <f>Y45*(1+PARAMETRES!Y$14)</f>
        <v>82.860427657814753</v>
      </c>
      <c r="AA45" s="265">
        <f>Z45*(1+PARAMETRES!Z$14)</f>
        <v>83.336368603610822</v>
      </c>
      <c r="AB45" s="265">
        <f>AA45*(1+PARAMETRES!AA$14)</f>
        <v>83.798201727832321</v>
      </c>
      <c r="AC45" s="265">
        <f>AB45*(1+PARAMETRES!AB$14)</f>
        <v>84.614082950988262</v>
      </c>
      <c r="AD45" s="265">
        <f>AC45*(1+PARAMETRES!AC$14)</f>
        <v>85.471985945343121</v>
      </c>
      <c r="AE45" s="265">
        <f>AD45*(1+PARAMETRES!AD$14)</f>
        <v>86.381900726862497</v>
      </c>
      <c r="AF45" s="265">
        <f>AE45*(1+PARAMETRES!AE$14)</f>
        <v>87.268015127597806</v>
      </c>
      <c r="AG45" s="265">
        <f>AF45*(1+PARAMETRES!AF$14)</f>
        <v>88.1297483619785</v>
      </c>
      <c r="AH45" s="265">
        <f>AG45*(1+PARAMETRES!AG$14)</f>
        <v>89.010369526784828</v>
      </c>
      <c r="AI45" s="265">
        <f>AH45*(1+PARAMETRES!AH$14)</f>
        <v>89.874698307534331</v>
      </c>
      <c r="AJ45" s="265">
        <f>AI45*(1+PARAMETRES!AI$14)</f>
        <v>90.676910735797975</v>
      </c>
      <c r="AK45" s="265">
        <f>AJ45*(1+PARAMETRES!AJ$14)</f>
        <v>91.450850393803464</v>
      </c>
      <c r="AL45" s="265">
        <f>AK45*(1+PARAMETRES!AK$14)</f>
        <v>92.213385495902202</v>
      </c>
      <c r="AM45" s="265">
        <f>AL45*(1+PARAMETRES!AL$14)</f>
        <v>92.981901833794382</v>
      </c>
      <c r="AN45" s="265">
        <f>AM45*(1+PARAMETRES!AM$14)</f>
        <v>93.77433843423195</v>
      </c>
      <c r="AO45" s="265">
        <f>AN45*(1+PARAMETRES!AN$14)</f>
        <v>94.562401829824012</v>
      </c>
      <c r="AP45" s="265">
        <f>AO45*(1+PARAMETRES!AO$14)</f>
        <v>95.288667888254579</v>
      </c>
      <c r="AQ45" s="265">
        <f>AP45*(1+PARAMETRES!AP$14)</f>
        <v>96.03704178920637</v>
      </c>
      <c r="AR45" s="265">
        <f>AQ45*(1+PARAMETRES!AQ$14)</f>
        <v>96.817531831295454</v>
      </c>
      <c r="AS45" s="265">
        <f>AR45*(1+PARAMETRES!AR$14)</f>
        <v>97.650181421594922</v>
      </c>
      <c r="AT45" s="265">
        <f>AS45*(1+PARAMETRES!AS$14)</f>
        <v>98.458248114382243</v>
      </c>
      <c r="AU45" s="265">
        <f>AT45*(1+PARAMETRES!AT$14)</f>
        <v>99.290414234549587</v>
      </c>
      <c r="AV45" s="265">
        <f>AU45*(1+PARAMETRES!AU$14)</f>
        <v>100.17713499556127</v>
      </c>
      <c r="AW45" s="265">
        <f>AV45*(1+PARAMETRES!AV$14)</f>
        <v>101.09962322179258</v>
      </c>
      <c r="AX45" s="265">
        <f>AW45*(1+PARAMETRES!AW$14)</f>
        <v>102.07974493509339</v>
      </c>
      <c r="AY45" s="265">
        <f>AX45*(1+PARAMETRES!AX$14)</f>
        <v>103.10816885392425</v>
      </c>
      <c r="AZ45" s="265">
        <f>AY45*(1+PARAMETRES!AY$14)</f>
        <v>104.1130205204972</v>
      </c>
      <c r="BA45" s="265">
        <f>AZ45*(1+PARAMETRES!AZ$14)</f>
        <v>105.16525112957815</v>
      </c>
      <c r="BB45" s="265">
        <f>BA45*(1+PARAMETRES!BA$14)</f>
        <v>106.24369003326403</v>
      </c>
      <c r="BC45" s="265">
        <f>BB45*(1+PARAMETRES!BB$14)</f>
        <v>107.35801037916289</v>
      </c>
      <c r="BD45" s="265">
        <f>BC45*(1+PARAMETRES!BC$14)</f>
        <v>108.47527746903633</v>
      </c>
      <c r="BE45" s="265">
        <f>BD45*(1+PARAMETRES!BD$14)</f>
        <v>109.58284534025294</v>
      </c>
      <c r="BF45" s="265">
        <f>BE45*(1+PARAMETRES!BE$14)</f>
        <v>110.71154372687232</v>
      </c>
      <c r="BG45" s="265">
        <f>BF45*(1+PARAMETRES!BF$14)</f>
        <v>111.86036238599893</v>
      </c>
      <c r="BH45" s="265">
        <f>BG45*(1+PARAMETRES!BG$14)</f>
        <v>112.99476053106876</v>
      </c>
      <c r="BI45" s="265">
        <f>BH45*(1+PARAMETRES!BH$14)</f>
        <v>114.09036884766971</v>
      </c>
      <c r="BJ45" s="265">
        <f>BI45*(1+PARAMETRES!BI$14)</f>
        <v>115.13345657411017</v>
      </c>
      <c r="BK45" s="265">
        <f>BJ45*(1+PARAMETRES!BJ$14)</f>
        <v>116.19087886012792</v>
      </c>
      <c r="BL45" s="265">
        <f>BK45*(1+PARAMETRES!BK$14)</f>
        <v>117.23936134499652</v>
      </c>
      <c r="BM45" s="265">
        <f>BL45*(1+PARAMETRES!BL$14)</f>
        <v>118.2785829098306</v>
      </c>
      <c r="BN45" s="265">
        <f>BM45*(1+PARAMETRES!BM$14)</f>
        <v>119.27317675185704</v>
      </c>
    </row>
    <row r="46" spans="1:66" ht="15.75" x14ac:dyDescent="0.25">
      <c r="A46" s="41"/>
      <c r="B46" s="403"/>
      <c r="C46" s="404"/>
      <c r="D46" s="404"/>
      <c r="E46" s="310"/>
      <c r="F46" s="310"/>
      <c r="G46" s="311"/>
      <c r="H46" s="312"/>
      <c r="I46" s="312"/>
      <c r="J46" s="312"/>
      <c r="K46" s="312"/>
      <c r="L46" s="312"/>
      <c r="M46" s="312"/>
      <c r="N46" s="312"/>
      <c r="O46" s="312"/>
      <c r="P46" s="312"/>
      <c r="Q46" s="312"/>
      <c r="R46" s="312"/>
      <c r="S46" s="312"/>
      <c r="T46" s="312"/>
      <c r="U46" s="312"/>
      <c r="V46" s="312"/>
      <c r="W46" s="312"/>
      <c r="X46" s="312"/>
      <c r="Y46" s="312"/>
      <c r="Z46" s="312"/>
      <c r="AA46" s="312"/>
      <c r="AB46" s="312"/>
      <c r="AC46" s="312"/>
      <c r="AD46" s="312"/>
      <c r="AE46" s="312"/>
      <c r="AF46" s="312"/>
      <c r="AG46" s="312"/>
      <c r="AH46" s="312"/>
      <c r="AI46" s="312"/>
      <c r="AJ46" s="312"/>
      <c r="AK46" s="312"/>
      <c r="AL46" s="312"/>
      <c r="AM46" s="312"/>
      <c r="AN46" s="312"/>
      <c r="AO46" s="312"/>
      <c r="AP46" s="312"/>
      <c r="AQ46" s="312"/>
      <c r="AR46" s="312"/>
      <c r="AS46" s="312"/>
      <c r="AT46" s="312"/>
      <c r="AU46" s="312"/>
      <c r="AV46" s="312"/>
      <c r="AW46" s="312"/>
      <c r="AX46" s="312"/>
      <c r="AY46" s="312"/>
      <c r="AZ46" s="312"/>
      <c r="BA46" s="312"/>
      <c r="BB46" s="312"/>
      <c r="BC46" s="312"/>
      <c r="BD46" s="312"/>
      <c r="BE46" s="312"/>
      <c r="BF46" s="312"/>
      <c r="BG46" s="312"/>
      <c r="BH46" s="312"/>
      <c r="BI46" s="312"/>
      <c r="BJ46" s="312"/>
      <c r="BK46" s="312"/>
      <c r="BL46" s="312"/>
      <c r="BM46" s="312"/>
      <c r="BN46" s="312"/>
    </row>
    <row r="47" spans="1:66" ht="15.75" customHeight="1" x14ac:dyDescent="0.25">
      <c r="A47" s="41"/>
      <c r="B47" s="403"/>
      <c r="C47" s="404"/>
      <c r="D47" s="404"/>
      <c r="E47" s="310"/>
      <c r="F47" s="310"/>
      <c r="G47" s="312"/>
      <c r="H47" s="312"/>
      <c r="I47" s="842" t="str">
        <f>"Interprétation : Il s'agit de valeurs marginales par type de trafic. En 2010, on a cette valeur en euro de l'année "&amp;G2&amp;" pour un train passager jour en milieu rural dense."</f>
        <v>Interprétation : Il s'agit de valeurs marginales par type de trafic. En 2010, on a cette valeur en euro de l'année 2015 pour un train passager jour en milieu rural dense.</v>
      </c>
      <c r="J47" s="842"/>
      <c r="K47" s="842"/>
      <c r="L47" s="842"/>
      <c r="M47" s="842"/>
      <c r="N47" s="842"/>
      <c r="O47" s="842"/>
      <c r="P47" s="842"/>
      <c r="Q47" s="312"/>
      <c r="R47" s="312"/>
      <c r="S47" s="312"/>
      <c r="T47" s="312"/>
      <c r="U47" s="312"/>
      <c r="V47" s="312"/>
      <c r="W47" s="312"/>
      <c r="X47" s="312"/>
      <c r="Y47" s="312"/>
      <c r="Z47" s="312"/>
      <c r="AA47" s="312"/>
      <c r="AB47" s="312"/>
      <c r="AC47" s="312"/>
      <c r="AD47" s="312"/>
      <c r="AE47" s="312"/>
      <c r="AF47" s="312"/>
      <c r="AG47" s="312"/>
      <c r="AH47" s="312"/>
      <c r="AI47" s="312"/>
      <c r="AJ47" s="312"/>
      <c r="AK47" s="312"/>
      <c r="AL47" s="312"/>
      <c r="AM47" s="312"/>
      <c r="AN47" s="312"/>
      <c r="AO47" s="312"/>
      <c r="AP47" s="312"/>
      <c r="AQ47" s="312"/>
      <c r="AR47" s="312"/>
      <c r="AS47" s="312"/>
      <c r="AT47" s="312"/>
      <c r="AU47" s="312"/>
      <c r="AV47" s="312"/>
      <c r="AW47" s="312"/>
      <c r="AX47" s="312"/>
      <c r="AY47" s="312"/>
      <c r="AZ47" s="312"/>
      <c r="BA47" s="312"/>
      <c r="BB47" s="312"/>
      <c r="BC47" s="312"/>
      <c r="BD47" s="312"/>
      <c r="BE47" s="312"/>
      <c r="BF47" s="312"/>
      <c r="BG47" s="312"/>
      <c r="BH47" s="312"/>
      <c r="BI47" s="312"/>
      <c r="BJ47" s="312"/>
      <c r="BK47" s="312"/>
      <c r="BL47" s="312"/>
      <c r="BM47" s="312"/>
      <c r="BN47" s="312"/>
    </row>
    <row r="48" spans="1:66" ht="15.75" x14ac:dyDescent="0.25">
      <c r="A48" s="41"/>
      <c r="B48" s="403"/>
      <c r="C48" s="404"/>
      <c r="D48" s="404"/>
      <c r="E48" s="310"/>
      <c r="F48" s="310"/>
      <c r="G48" s="312"/>
      <c r="H48" s="312"/>
      <c r="I48" s="842"/>
      <c r="J48" s="842"/>
      <c r="K48" s="842"/>
      <c r="L48" s="842"/>
      <c r="M48" s="842"/>
      <c r="N48" s="842"/>
      <c r="O48" s="842"/>
      <c r="P48" s="842"/>
      <c r="Q48" s="312"/>
      <c r="R48" s="312"/>
      <c r="S48" s="312"/>
      <c r="T48" s="312"/>
      <c r="U48" s="312"/>
      <c r="V48" s="312"/>
      <c r="W48" s="312"/>
      <c r="X48" s="312"/>
      <c r="Y48" s="312"/>
      <c r="Z48" s="312"/>
      <c r="AA48" s="312"/>
      <c r="AB48" s="312"/>
      <c r="AC48" s="312"/>
      <c r="AD48" s="312"/>
      <c r="AE48" s="312"/>
      <c r="AF48" s="312"/>
      <c r="AG48" s="312"/>
      <c r="AH48" s="312"/>
      <c r="AI48" s="312"/>
      <c r="AJ48" s="312"/>
      <c r="AK48" s="312"/>
      <c r="AL48" s="312"/>
      <c r="AM48" s="312"/>
      <c r="AN48" s="312"/>
      <c r="AO48" s="312"/>
      <c r="AP48" s="312"/>
      <c r="AQ48" s="312"/>
      <c r="AR48" s="312"/>
      <c r="AS48" s="312"/>
      <c r="AT48" s="312"/>
      <c r="AU48" s="312"/>
      <c r="AV48" s="312"/>
      <c r="AW48" s="312"/>
      <c r="AX48" s="312"/>
      <c r="AY48" s="312"/>
      <c r="AZ48" s="312"/>
      <c r="BA48" s="312"/>
      <c r="BB48" s="312"/>
      <c r="BC48" s="312"/>
      <c r="BD48" s="312"/>
      <c r="BE48" s="312"/>
      <c r="BF48" s="312"/>
      <c r="BG48" s="312"/>
      <c r="BH48" s="312"/>
      <c r="BI48" s="312"/>
      <c r="BJ48" s="312"/>
      <c r="BK48" s="312"/>
      <c r="BL48" s="312"/>
      <c r="BM48" s="312"/>
      <c r="BN48" s="312"/>
    </row>
    <row r="49" spans="1:75" s="1" customFormat="1" ht="16.5" thickBot="1" x14ac:dyDescent="0.3">
      <c r="A49" s="139"/>
      <c r="B49" s="292"/>
      <c r="C49" s="293"/>
      <c r="D49" s="293"/>
      <c r="E49" s="310"/>
      <c r="F49" s="310"/>
      <c r="G49" s="312"/>
      <c r="H49" s="312"/>
      <c r="I49" s="312"/>
      <c r="J49" s="312"/>
      <c r="K49" s="312"/>
      <c r="L49" s="312"/>
      <c r="M49" s="312"/>
      <c r="N49" s="312"/>
      <c r="O49" s="312"/>
      <c r="P49" s="312"/>
      <c r="Q49" s="312"/>
      <c r="R49" s="312"/>
      <c r="S49" s="312"/>
      <c r="T49" s="312"/>
      <c r="U49" s="312"/>
      <c r="V49" s="312"/>
      <c r="W49" s="312"/>
      <c r="X49" s="312"/>
      <c r="Y49" s="312"/>
      <c r="Z49" s="312"/>
      <c r="AA49" s="312"/>
      <c r="AB49" s="312"/>
      <c r="AC49" s="312"/>
      <c r="AD49" s="312"/>
      <c r="AE49" s="312"/>
      <c r="AF49" s="312"/>
      <c r="AG49" s="312"/>
      <c r="AH49" s="312"/>
      <c r="AI49" s="312"/>
      <c r="AJ49" s="312"/>
      <c r="AK49" s="312"/>
      <c r="AL49" s="312"/>
      <c r="AM49" s="312"/>
      <c r="AN49" s="312"/>
      <c r="AO49" s="312"/>
      <c r="AP49" s="312"/>
      <c r="AQ49" s="312"/>
      <c r="AR49" s="312"/>
      <c r="AS49" s="312"/>
      <c r="AT49" s="312"/>
      <c r="AU49" s="312"/>
      <c r="AV49" s="312"/>
      <c r="AW49" s="312"/>
      <c r="AX49" s="312"/>
      <c r="AY49" s="312"/>
      <c r="AZ49" s="312"/>
      <c r="BA49" s="312"/>
      <c r="BB49" s="312"/>
      <c r="BC49" s="312"/>
      <c r="BD49" s="312"/>
      <c r="BE49" s="312"/>
      <c r="BF49" s="312"/>
      <c r="BG49" s="312"/>
      <c r="BH49" s="312"/>
      <c r="BI49" s="312"/>
      <c r="BJ49" s="312"/>
      <c r="BK49" s="312"/>
      <c r="BL49" s="312"/>
      <c r="BM49" s="312"/>
      <c r="BN49" s="312"/>
      <c r="BO49" s="313"/>
      <c r="BP49" s="313"/>
      <c r="BQ49" s="313"/>
      <c r="BR49" s="313"/>
      <c r="BS49" s="313"/>
      <c r="BT49" s="313"/>
      <c r="BU49" s="313"/>
      <c r="BV49" s="313"/>
      <c r="BW49" s="313"/>
    </row>
    <row r="50" spans="1:75" ht="24.95" customHeight="1" thickBot="1" x14ac:dyDescent="0.3">
      <c r="A50" s="41"/>
      <c r="B50" s="849" t="str">
        <f xml:space="preserve"> "Mode ferroviaire (euros "&amp;G2&amp;" / véh.km)"</f>
        <v>Mode ferroviaire (euros 2015 / véh.km)</v>
      </c>
      <c r="C50" s="850"/>
      <c r="D50" s="850"/>
      <c r="E50" s="850"/>
      <c r="F50" s="851"/>
      <c r="G50" s="234"/>
      <c r="H50" s="234"/>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5"/>
      <c r="AY50" s="235"/>
      <c r="AZ50" s="235"/>
      <c r="BA50" s="235"/>
      <c r="BB50" s="235"/>
      <c r="BC50" s="235"/>
      <c r="BD50" s="235"/>
      <c r="BE50" s="235"/>
      <c r="BF50" s="235"/>
      <c r="BG50" s="235"/>
      <c r="BH50" s="235"/>
      <c r="BI50" s="235"/>
      <c r="BJ50" s="235"/>
      <c r="BK50" s="235"/>
      <c r="BL50" s="235"/>
      <c r="BM50" s="235"/>
      <c r="BN50" s="236"/>
    </row>
    <row r="51" spans="1:75" ht="30" customHeight="1" thickBot="1" x14ac:dyDescent="0.3">
      <c r="A51" s="41"/>
      <c r="B51" s="73" t="s">
        <v>113</v>
      </c>
      <c r="C51" s="73" t="s">
        <v>114</v>
      </c>
      <c r="D51" s="73" t="s">
        <v>115</v>
      </c>
      <c r="E51" s="73" t="s">
        <v>116</v>
      </c>
      <c r="F51" s="73" t="s">
        <v>310</v>
      </c>
      <c r="G51" s="73">
        <v>2011</v>
      </c>
      <c r="H51" s="6">
        <v>2012</v>
      </c>
      <c r="I51" s="6">
        <v>2013</v>
      </c>
      <c r="J51" s="6">
        <v>2014</v>
      </c>
      <c r="K51" s="6">
        <v>2015</v>
      </c>
      <c r="L51" s="6">
        <v>2016</v>
      </c>
      <c r="M51" s="6">
        <v>2017</v>
      </c>
      <c r="N51" s="6">
        <v>2018</v>
      </c>
      <c r="O51" s="6">
        <v>2019</v>
      </c>
      <c r="P51" s="6">
        <v>2020</v>
      </c>
      <c r="Q51" s="6">
        <v>2021</v>
      </c>
      <c r="R51" s="6">
        <v>2022</v>
      </c>
      <c r="S51" s="6">
        <v>2023</v>
      </c>
      <c r="T51" s="6">
        <v>2024</v>
      </c>
      <c r="U51" s="6">
        <v>2025</v>
      </c>
      <c r="V51" s="6">
        <v>2026</v>
      </c>
      <c r="W51" s="6">
        <v>2027</v>
      </c>
      <c r="X51" s="6">
        <v>2028</v>
      </c>
      <c r="Y51" s="6">
        <v>2029</v>
      </c>
      <c r="Z51" s="6">
        <v>2030</v>
      </c>
      <c r="AA51" s="6">
        <v>2031</v>
      </c>
      <c r="AB51" s="6">
        <v>2032</v>
      </c>
      <c r="AC51" s="6">
        <v>2033</v>
      </c>
      <c r="AD51" s="6">
        <v>2034</v>
      </c>
      <c r="AE51" s="6">
        <v>2035</v>
      </c>
      <c r="AF51" s="6">
        <v>2036</v>
      </c>
      <c r="AG51" s="6">
        <v>2037</v>
      </c>
      <c r="AH51" s="6">
        <v>2038</v>
      </c>
      <c r="AI51" s="6">
        <v>2039</v>
      </c>
      <c r="AJ51" s="6">
        <v>2040</v>
      </c>
      <c r="AK51" s="6">
        <v>2041</v>
      </c>
      <c r="AL51" s="6">
        <v>2042</v>
      </c>
      <c r="AM51" s="6">
        <v>2043</v>
      </c>
      <c r="AN51" s="6">
        <v>2044</v>
      </c>
      <c r="AO51" s="6">
        <v>2045</v>
      </c>
      <c r="AP51" s="6">
        <v>2046</v>
      </c>
      <c r="AQ51" s="6">
        <v>2047</v>
      </c>
      <c r="AR51" s="6">
        <v>2048</v>
      </c>
      <c r="AS51" s="6">
        <v>2049</v>
      </c>
      <c r="AT51" s="6">
        <v>2050</v>
      </c>
      <c r="AU51" s="6">
        <v>2051</v>
      </c>
      <c r="AV51" s="6">
        <v>2052</v>
      </c>
      <c r="AW51" s="6">
        <v>2053</v>
      </c>
      <c r="AX51" s="6">
        <v>2054</v>
      </c>
      <c r="AY51" s="6">
        <v>2055</v>
      </c>
      <c r="AZ51" s="6">
        <v>2056</v>
      </c>
      <c r="BA51" s="6">
        <v>2057</v>
      </c>
      <c r="BB51" s="6">
        <v>2058</v>
      </c>
      <c r="BC51" s="6">
        <v>2059</v>
      </c>
      <c r="BD51" s="6">
        <v>2060</v>
      </c>
      <c r="BE51" s="6">
        <v>2061</v>
      </c>
      <c r="BF51" s="6">
        <v>2062</v>
      </c>
      <c r="BG51" s="6">
        <v>2063</v>
      </c>
      <c r="BH51" s="6">
        <v>2064</v>
      </c>
      <c r="BI51" s="6">
        <v>2065</v>
      </c>
      <c r="BJ51" s="6">
        <v>2066</v>
      </c>
      <c r="BK51" s="6">
        <v>2067</v>
      </c>
      <c r="BL51" s="6">
        <v>2068</v>
      </c>
      <c r="BM51" s="6">
        <v>2069</v>
      </c>
      <c r="BN51" s="7">
        <v>2070</v>
      </c>
    </row>
    <row r="52" spans="1:75" ht="15.75" x14ac:dyDescent="0.25">
      <c r="A52" s="41"/>
      <c r="B52" s="622" t="s">
        <v>105</v>
      </c>
      <c r="C52" s="864" t="s">
        <v>111</v>
      </c>
      <c r="D52" s="858" t="s">
        <v>107</v>
      </c>
      <c r="E52" s="237" t="s">
        <v>106</v>
      </c>
      <c r="F52" s="238">
        <f>0.017*Transf2010</f>
        <v>1.7796852320607532E-2</v>
      </c>
      <c r="G52" s="255">
        <f>F52*(1+PARAMETRES!F$14)</f>
        <v>1.8097322941086944E-2</v>
      </c>
      <c r="H52" s="255">
        <f>G52*(1+PARAMETRES!G$14)</f>
        <v>1.8068337633314595E-2</v>
      </c>
      <c r="I52" s="255">
        <f>H52+(H52*PARAMETRES!H$14)</f>
        <v>1.8082801630306948E-2</v>
      </c>
      <c r="J52" s="255">
        <f>I52+(I52*PARAMETRES!I$14)</f>
        <v>1.8159920416195408E-2</v>
      </c>
      <c r="K52" s="255">
        <f>J52+(J52*PARAMETRES!J$14)</f>
        <v>1.8281414748297382E-2</v>
      </c>
      <c r="L52" s="255">
        <f>K52+(K52*PARAMETRES!K$14)</f>
        <v>1.8431683463220633E-2</v>
      </c>
      <c r="M52" s="255">
        <f>L52+(L52*PARAMETRES!L$14)</f>
        <v>1.8805509615699219E-2</v>
      </c>
      <c r="N52" s="255">
        <f>M52+(M52*PARAMETRES!M$14)</f>
        <v>1.9094006672837827E-2</v>
      </c>
      <c r="O52" s="255">
        <f>N52+(N52*PARAMETRES!N$14)</f>
        <v>1.9401898719257495E-2</v>
      </c>
      <c r="P52" s="255">
        <f>O52+(O52*PARAMETRES!O$14)</f>
        <v>1.7853478946923657E-2</v>
      </c>
      <c r="Q52" s="255">
        <f>P52+(P52*PARAMETRES!P$14)</f>
        <v>1.9036525873491167E-2</v>
      </c>
      <c r="R52" s="255">
        <f>Q52+(Q52*PARAMETRES!Q$14)</f>
        <v>1.9486914710846018E-2</v>
      </c>
      <c r="S52" s="255">
        <f>R52+(R52*PARAMETRES!R$14)</f>
        <v>1.9717676372821909E-2</v>
      </c>
      <c r="T52" s="255">
        <f>S52+(S52*PARAMETRES!S$14)</f>
        <v>1.9988058852957749E-2</v>
      </c>
      <c r="U52" s="255">
        <f>T52+(T52*PARAMETRES!T$14)</f>
        <v>2.028894691373961E-2</v>
      </c>
      <c r="V52" s="255">
        <f>U52+(U52*PARAMETRES!U$14)</f>
        <v>2.0597100174332521E-2</v>
      </c>
      <c r="W52" s="255">
        <f>V52+(V52*PARAMETRES!V$14)</f>
        <v>2.0933043755228409E-2</v>
      </c>
      <c r="X52" s="255">
        <f>W52+(W52*PARAMETRES!W$14)</f>
        <v>2.1034451714566495E-2</v>
      </c>
      <c r="Y52" s="255">
        <f>X52+(X52*PARAMETRES!X$14)</f>
        <v>2.1136446843882422E-2</v>
      </c>
      <c r="Z52" s="255">
        <f>Y52+(Y52*PARAMETRES!Y$14)</f>
        <v>2.1249468550050565E-2</v>
      </c>
      <c r="AA52" s="255">
        <f>Z52+(Z52*PARAMETRES!Z$14)</f>
        <v>2.137152309943257E-2</v>
      </c>
      <c r="AB52" s="255">
        <f>AA52+(AA52*PARAMETRES!AA$14)</f>
        <v>2.148995971297557E-2</v>
      </c>
      <c r="AC52" s="255">
        <f>AB52+(AB52*PARAMETRES!AB$14)</f>
        <v>2.169919158495703E-2</v>
      </c>
      <c r="AD52" s="255">
        <f>AC52+(AC52*PARAMETRES!AC$14)</f>
        <v>2.191919989547193E-2</v>
      </c>
      <c r="AE52" s="255">
        <f>AD52+(AD52*PARAMETRES!AD$14)</f>
        <v>2.2152546573490174E-2</v>
      </c>
      <c r="AF52" s="255">
        <f>AE52+(AE52*PARAMETRES!AE$14)</f>
        <v>2.237978966916826E-2</v>
      </c>
      <c r="AG52" s="255">
        <f>AF52+(AF52*PARAMETRES!AF$14)</f>
        <v>2.2600780240664291E-2</v>
      </c>
      <c r="AH52" s="255">
        <f>AG52+(AG52*PARAMETRES!AG$14)</f>
        <v>2.2826614601830494E-2</v>
      </c>
      <c r="AI52" s="255">
        <f>AH52+(AH52*PARAMETRES!AH$14)</f>
        <v>2.304827079843242E-2</v>
      </c>
      <c r="AJ52" s="255">
        <f>AI52+(AI52*PARAMETRES!AI$14)</f>
        <v>2.3253997322500636E-2</v>
      </c>
      <c r="AK52" s="255">
        <f>AJ52+(AJ52*PARAMETRES!AJ$14)</f>
        <v>2.3452473324704487E-2</v>
      </c>
      <c r="AL52" s="255">
        <f>AK52+(AK52*PARAMETRES!AK$14)</f>
        <v>2.3648024640674899E-2</v>
      </c>
      <c r="AM52" s="255">
        <f>AL52+(AL52*PARAMETRES!AL$14)</f>
        <v>2.384510983820344E-2</v>
      </c>
      <c r="AN52" s="255">
        <f>AM52+(AM52*PARAMETRES!AM$14)</f>
        <v>2.4048329361622336E-2</v>
      </c>
      <c r="AO52" s="255">
        <f>AN52+(AN52*PARAMETRES!AN$14)</f>
        <v>2.4250427381309544E-2</v>
      </c>
      <c r="AP52" s="255">
        <f>AO52+(AO52*PARAMETRES!AO$14)</f>
        <v>2.4436677539603702E-2</v>
      </c>
      <c r="AQ52" s="255">
        <f>AP52+(AP52*PARAMETRES!AP$14)</f>
        <v>2.4628597230600541E-2</v>
      </c>
      <c r="AR52" s="255">
        <f>AQ52+(AQ52*PARAMETRES!AQ$14)</f>
        <v>2.482875307183624E-2</v>
      </c>
      <c r="AS52" s="255">
        <f>AR52+(AR52*PARAMETRES!AR$14)</f>
        <v>2.5042285173738351E-2</v>
      </c>
      <c r="AT52" s="255">
        <f>AS52+(AS52*PARAMETRES!AS$14)</f>
        <v>2.5249513017717599E-2</v>
      </c>
      <c r="AU52" s="255">
        <f>AT52+(AT52*PARAMETRES!AT$14)</f>
        <v>2.5462921134218504E-2</v>
      </c>
      <c r="AV52" s="255">
        <f>AU52+(AU52*PARAMETRES!AU$14)</f>
        <v>2.5690319730344597E-2</v>
      </c>
      <c r="AW52" s="255">
        <f>AV52+(AV52*PARAMETRES!AV$14)</f>
        <v>2.5926890854887249E-2</v>
      </c>
      <c r="AX52" s="255">
        <f>AW52+(AW52*PARAMETRES!AW$14)</f>
        <v>2.6178242025895148E-2</v>
      </c>
      <c r="AY52" s="255">
        <f>AX52+(AX52*PARAMETRES!AX$14)</f>
        <v>2.644198024614141E-2</v>
      </c>
      <c r="AZ52" s="255">
        <f>AY52+(AY52*PARAMETRES!AY$14)</f>
        <v>2.6699673387365428E-2</v>
      </c>
      <c r="BA52" s="255">
        <f>AZ52+(AZ52*PARAMETRES!AZ$14)</f>
        <v>2.6969516808007698E-2</v>
      </c>
      <c r="BB52" s="255">
        <f>BA52+(BA52*PARAMETRES!BA$14)</f>
        <v>2.7246081317928651E-2</v>
      </c>
      <c r="BC52" s="255">
        <f>BB52+(BB52*PARAMETRES!BB$14)</f>
        <v>2.7531847585544892E-2</v>
      </c>
      <c r="BD52" s="255">
        <f>BC52+(BC52*PARAMETRES!BC$14)</f>
        <v>2.7818369542519525E-2</v>
      </c>
      <c r="BE52" s="255">
        <f>BD52+(BD52*PARAMETRES!BD$14)</f>
        <v>2.810240414518482E-2</v>
      </c>
      <c r="BF52" s="255">
        <f>BE52+(BE52*PARAMETRES!BE$14)</f>
        <v>2.8391857646052662E-2</v>
      </c>
      <c r="BG52" s="255">
        <f>BF52+(BF52*PARAMETRES!BF$14)</f>
        <v>2.8686470969406901E-2</v>
      </c>
      <c r="BH52" s="255">
        <f>BG52+(BG52*PARAMETRES!BG$14)</f>
        <v>2.8977386167267621E-2</v>
      </c>
      <c r="BI52" s="255">
        <f>BH52+(BH52*PARAMETRES!BH$14)</f>
        <v>2.9258353754870819E-2</v>
      </c>
      <c r="BJ52" s="255">
        <f>BI52+(BI52*PARAMETRES!BI$14)</f>
        <v>2.9525852492983472E-2</v>
      </c>
      <c r="BK52" s="255">
        <f>BJ52+(BJ52*PARAMETRES!BJ$14)</f>
        <v>2.979702731365479E-2</v>
      </c>
      <c r="BL52" s="255">
        <f>BK52+(BK52*PARAMETRES!BK$14)</f>
        <v>3.0065909531828968E-2</v>
      </c>
      <c r="BM52" s="255">
        <f>BL52+(BL52*PARAMETRES!BL$14)</f>
        <v>3.0332416796909362E-2</v>
      </c>
      <c r="BN52" s="255">
        <f>BM52+(BM52*PARAMETRES!BM$14)</f>
        <v>3.0587479329937713E-2</v>
      </c>
    </row>
    <row r="53" spans="1:75" ht="15.75" x14ac:dyDescent="0.25">
      <c r="A53" s="41"/>
      <c r="B53" s="619"/>
      <c r="C53" s="644"/>
      <c r="D53" s="859"/>
      <c r="E53" s="159" t="s">
        <v>108</v>
      </c>
      <c r="F53" s="239">
        <f>0.033*Transf2010</f>
        <v>3.4546830975296969E-2</v>
      </c>
      <c r="G53" s="295">
        <f>F53*(1+PARAMETRES!F$14)</f>
        <v>3.5130097473874647E-2</v>
      </c>
      <c r="H53" s="295">
        <f>G53*(1+PARAMETRES!G$14)</f>
        <v>3.5073831876434203E-2</v>
      </c>
      <c r="I53" s="295">
        <f>H53*(1+PARAMETRES!H$14)</f>
        <v>3.5101909047066414E-2</v>
      </c>
      <c r="J53" s="295">
        <f>I53*(1+PARAMETRES!I$14)</f>
        <v>3.5251610219673421E-2</v>
      </c>
      <c r="K53" s="295">
        <f>J53*(1+PARAMETRES!J$14)</f>
        <v>3.5487452158459602E-2</v>
      </c>
      <c r="L53" s="295">
        <f>K53*(1+PARAMETRES!K$14)</f>
        <v>3.577915025213415E-2</v>
      </c>
      <c r="M53" s="295">
        <f>L53*(1+PARAMETRES!L$14)</f>
        <v>3.6504812783416107E-2</v>
      </c>
      <c r="N53" s="295">
        <f>M53*(1+PARAMETRES!M$14)</f>
        <v>3.7064836482567524E-2</v>
      </c>
      <c r="O53" s="295">
        <f>N53*(1+PARAMETRES!N$14)</f>
        <v>3.7662509278558645E-2</v>
      </c>
      <c r="P53" s="295">
        <f>O53*(1+PARAMETRES!O$14)</f>
        <v>3.4656753249910605E-2</v>
      </c>
      <c r="Q53" s="295">
        <f>P53*(1+PARAMETRES!P$14)</f>
        <v>3.6953256107365183E-2</v>
      </c>
      <c r="R53" s="295">
        <f>Q53*(1+PARAMETRES!Q$14)</f>
        <v>3.782754032105401E-2</v>
      </c>
      <c r="S53" s="295">
        <f>R53*(1+PARAMETRES!R$14)</f>
        <v>3.8275489429595438E-2</v>
      </c>
      <c r="T53" s="295">
        <f>S53*(1+PARAMETRES!S$14)</f>
        <v>3.8800349538094421E-2</v>
      </c>
      <c r="U53" s="295">
        <f>T53*(1+PARAMETRES!T$14)</f>
        <v>3.938442636196509E-2</v>
      </c>
      <c r="V53" s="295">
        <f>U53*(1+PARAMETRES!U$14)</f>
        <v>3.9982606220763085E-2</v>
      </c>
      <c r="W53" s="295">
        <f>V53*(1+PARAMETRES!V$14)</f>
        <v>4.0634731995443339E-2</v>
      </c>
      <c r="X53" s="295">
        <f>W53*(1+PARAMETRES!W$14)</f>
        <v>4.0831582740040805E-2</v>
      </c>
      <c r="Y53" s="295">
        <f>X53*(1+PARAMETRES!X$14)</f>
        <v>4.1029573285183488E-2</v>
      </c>
      <c r="Z53" s="295">
        <f>Y53*(1+PARAMETRES!Y$14)</f>
        <v>4.1248968361862821E-2</v>
      </c>
      <c r="AA53" s="295">
        <f>Z53*(1+PARAMETRES!Z$14)</f>
        <v>4.1485897781251418E-2</v>
      </c>
      <c r="AB53" s="295">
        <f>AA53*(1+PARAMETRES!AA$14)</f>
        <v>4.1715804148717242E-2</v>
      </c>
      <c r="AC53" s="295">
        <f>AB53*(1+PARAMETRES!AB$14)</f>
        <v>4.2121960135504781E-2</v>
      </c>
      <c r="AD53" s="295">
        <f>AC53*(1+PARAMETRES!AC$14)</f>
        <v>4.254903509121017E-2</v>
      </c>
      <c r="AE53" s="295">
        <f>AD53*(1+PARAMETRES!AD$14)</f>
        <v>4.3002002172069113E-2</v>
      </c>
      <c r="AF53" s="295">
        <f>AE53*(1+PARAMETRES!AE$14)</f>
        <v>4.3443121122503044E-2</v>
      </c>
      <c r="AG53" s="295">
        <f>AF53*(1+PARAMETRES!AF$14)</f>
        <v>4.3872102820112988E-2</v>
      </c>
      <c r="AH53" s="295">
        <f>AG53*(1+PARAMETRES!AG$14)</f>
        <v>4.4310487168259145E-2</v>
      </c>
      <c r="AI53" s="295">
        <f>AH53*(1+PARAMETRES!AH$14)</f>
        <v>4.4740760961662879E-2</v>
      </c>
      <c r="AJ53" s="295">
        <f>AI53*(1+PARAMETRES!AI$14)</f>
        <v>4.5140112449560003E-2</v>
      </c>
      <c r="AK53" s="295">
        <f>AJ53*(1+PARAMETRES!AJ$14)</f>
        <v>4.5525389395014534E-2</v>
      </c>
      <c r="AL53" s="295">
        <f>AK53*(1+PARAMETRES!AK$14)</f>
        <v>4.5904989008368861E-2</v>
      </c>
      <c r="AM53" s="295">
        <f>AL53*(1+PARAMETRES!AL$14)</f>
        <v>4.62875661565125E-2</v>
      </c>
      <c r="AN53" s="295">
        <f>AM53*(1+PARAMETRES!AM$14)</f>
        <v>4.6682051113737418E-2</v>
      </c>
      <c r="AO53" s="295">
        <f>AN53*(1+PARAMETRES!AN$14)</f>
        <v>4.7074359034306699E-2</v>
      </c>
      <c r="AP53" s="295">
        <f>AO53*(1+PARAMETRES!AO$14)</f>
        <v>4.7435903459230648E-2</v>
      </c>
      <c r="AQ53" s="295">
        <f>AP53*(1+PARAMETRES!AP$14)</f>
        <v>4.7808453447636276E-2</v>
      </c>
      <c r="AR53" s="295">
        <f>AQ53*(1+PARAMETRES!AQ$14)</f>
        <v>4.8196991257093806E-2</v>
      </c>
      <c r="AS53" s="295">
        <f>AR53*(1+PARAMETRES!AR$14)</f>
        <v>4.8611494749021433E-2</v>
      </c>
      <c r="AT53" s="295">
        <f>AS53*(1+PARAMETRES!AS$14)</f>
        <v>4.901376056380468E-2</v>
      </c>
      <c r="AU53" s="295">
        <f>AT53*(1+PARAMETRES!AT$14)</f>
        <v>4.9428023378188787E-2</v>
      </c>
      <c r="AV53" s="295">
        <f>AU53*(1+PARAMETRES!AU$14)</f>
        <v>4.986944418243356E-2</v>
      </c>
      <c r="AW53" s="295">
        <f>AV53*(1+PARAMETRES!AV$14)</f>
        <v>5.0328670483016355E-2</v>
      </c>
      <c r="AX53" s="295">
        <f>AW53*(1+PARAMETRES!AW$14)</f>
        <v>5.0816587462031687E-2</v>
      </c>
      <c r="AY53" s="295">
        <f>AX53*(1+PARAMETRES!AX$14)</f>
        <v>5.1328549889568545E-2</v>
      </c>
      <c r="AZ53" s="295">
        <f>AY53*(1+PARAMETRES!AY$14)</f>
        <v>5.1828777751944576E-2</v>
      </c>
      <c r="BA53" s="295">
        <f>AZ53*(1+PARAMETRES!AZ$14)</f>
        <v>5.2352591450838391E-2</v>
      </c>
      <c r="BB53" s="295">
        <f>BA53*(1+PARAMETRES!BA$14)</f>
        <v>5.2889451970096708E-2</v>
      </c>
      <c r="BC53" s="295">
        <f>BB53*(1+PARAMETRES!BB$14)</f>
        <v>5.344417472488118E-2</v>
      </c>
      <c r="BD53" s="295">
        <f>BC53*(1+PARAMETRES!BC$14)</f>
        <v>5.4000364406067231E-2</v>
      </c>
      <c r="BE53" s="295">
        <f>BD53*(1+PARAMETRES!BD$14)</f>
        <v>5.4551725693593983E-2</v>
      </c>
      <c r="BF53" s="295">
        <f>BE53*(1+PARAMETRES!BE$14)</f>
        <v>5.5113606018808034E-2</v>
      </c>
      <c r="BG53" s="295">
        <f>BF53*(1+PARAMETRES!BF$14)</f>
        <v>5.5685502470025079E-2</v>
      </c>
      <c r="BH53" s="295">
        <f>BG53*(1+PARAMETRES!BG$14)</f>
        <v>5.6250220207048826E-2</v>
      </c>
      <c r="BI53" s="295">
        <f>BH53*(1+PARAMETRES!BH$14)</f>
        <v>5.6795627877102094E-2</v>
      </c>
      <c r="BJ53" s="295">
        <f>BI53*(1+PARAMETRES!BI$14)</f>
        <v>5.731489013343842E-2</v>
      </c>
      <c r="BK53" s="295">
        <f>BJ53*(1+PARAMETRES!BJ$14)</f>
        <v>5.7841288314741571E-2</v>
      </c>
      <c r="BL53" s="295">
        <f>BK53*(1+PARAMETRES!BK$14)</f>
        <v>5.8363236150020856E-2</v>
      </c>
      <c r="BM53" s="295">
        <f>BL53*(1+PARAMETRES!BL$14)</f>
        <v>5.888057378223574E-2</v>
      </c>
      <c r="BN53" s="295">
        <f>BM53*(1+PARAMETRES!BM$14)</f>
        <v>5.9375695169879006E-2</v>
      </c>
    </row>
    <row r="54" spans="1:75" ht="15.75" x14ac:dyDescent="0.25">
      <c r="A54" s="41"/>
      <c r="B54" s="619"/>
      <c r="C54" s="623"/>
      <c r="D54" s="240" t="s">
        <v>109</v>
      </c>
      <c r="E54" s="159"/>
      <c r="F54" s="239">
        <f>0.056*Transf2010</f>
        <v>5.8624925291413041E-2</v>
      </c>
      <c r="G54" s="295">
        <f>F54*(1+PARAMETRES!F$14)</f>
        <v>5.9614710864756983E-2</v>
      </c>
      <c r="H54" s="295">
        <f>G54*(1+PARAMETRES!G$14)</f>
        <v>5.9519229850918655E-2</v>
      </c>
      <c r="I54" s="295">
        <f>H54*(1+PARAMETRES!H$14)</f>
        <v>5.9566875958658165E-2</v>
      </c>
      <c r="J54" s="295">
        <f>I54*(1+PARAMETRES!I$14)</f>
        <v>5.9820914312173082E-2</v>
      </c>
      <c r="K54" s="295">
        <f>J54*(1+PARAMETRES!J$14)</f>
        <v>6.0221130935567822E-2</v>
      </c>
      <c r="L54" s="295">
        <f>K54*(1+PARAMETRES!K$14)</f>
        <v>6.0716133761197354E-2</v>
      </c>
      <c r="M54" s="295">
        <f>L54*(1+PARAMETRES!L$14)</f>
        <v>6.1947561087009162E-2</v>
      </c>
      <c r="N54" s="295">
        <f>M54*(1+PARAMETRES!M$14)</f>
        <v>6.2897904334053983E-2</v>
      </c>
      <c r="O54" s="295">
        <f>N54*(1+PARAMETRES!N$14)</f>
        <v>6.3912136957554072E-2</v>
      </c>
      <c r="P54" s="295">
        <f>O54*(1+PARAMETRES!O$14)</f>
        <v>5.8811460060454367E-2</v>
      </c>
      <c r="Q54" s="295">
        <f>P54*(1+PARAMETRES!P$14)</f>
        <v>6.2708555818559109E-2</v>
      </c>
      <c r="R54" s="295">
        <f>Q54*(1+PARAMETRES!Q$14)</f>
        <v>6.4192189635728023E-2</v>
      </c>
      <c r="S54" s="295">
        <f>R54*(1+PARAMETRES!R$14)</f>
        <v>6.495234569870742E-2</v>
      </c>
      <c r="T54" s="295">
        <f>S54*(1+PARAMETRES!S$14)</f>
        <v>6.5843017397978418E-2</v>
      </c>
      <c r="U54" s="295">
        <f>T54*(1+PARAMETRES!T$14)</f>
        <v>6.6834178068789246E-2</v>
      </c>
      <c r="V54" s="295">
        <f>U54*(1+PARAMETRES!U$14)</f>
        <v>6.7849271162507066E-2</v>
      </c>
      <c r="W54" s="295">
        <f>V54*(1+PARAMETRES!V$14)</f>
        <v>6.8955908840752353E-2</v>
      </c>
      <c r="X54" s="295">
        <f>W54*(1+PARAMETRES!W$14)</f>
        <v>6.9289958589160164E-2</v>
      </c>
      <c r="Y54" s="295">
        <f>X54*(1+PARAMETRES!X$14)</f>
        <v>6.9625942544553815E-2</v>
      </c>
      <c r="Z54" s="295">
        <f>Y54*(1+PARAMETRES!Y$14)</f>
        <v>6.9998249341342994E-2</v>
      </c>
      <c r="AA54" s="295">
        <f>Z54*(1+PARAMETRES!Z$14)</f>
        <v>7.0400311386366071E-2</v>
      </c>
      <c r="AB54" s="295">
        <f>AA54*(1+PARAMETRES!AA$14)</f>
        <v>7.0790455525095955E-2</v>
      </c>
      <c r="AC54" s="295">
        <f>AB54*(1+PARAMETRES!AB$14)</f>
        <v>7.1479689926917236E-2</v>
      </c>
      <c r="AD54" s="295">
        <f>AC54*(1+PARAMETRES!AC$14)</f>
        <v>7.2204423185083966E-2</v>
      </c>
      <c r="AE54" s="295">
        <f>AD54*(1+PARAMETRES!AD$14)</f>
        <v>7.2973094595026419E-2</v>
      </c>
      <c r="AF54" s="295">
        <f>AE54*(1+PARAMETRES!AE$14)</f>
        <v>7.3721660086671872E-2</v>
      </c>
      <c r="AG54" s="295">
        <f>AF54*(1+PARAMETRES!AF$14)</f>
        <v>7.4449629028070563E-2</v>
      </c>
      <c r="AH54" s="295">
        <f>AG54*(1+PARAMETRES!AG$14)</f>
        <v>7.5193553982500411E-2</v>
      </c>
      <c r="AI54" s="295">
        <f>AH54*(1+PARAMETRES!AH$14)</f>
        <v>7.5923715571306755E-2</v>
      </c>
      <c r="AJ54" s="295">
        <f>AI54*(1+PARAMETRES!AI$14)</f>
        <v>7.6601402944707936E-2</v>
      </c>
      <c r="AK54" s="295">
        <f>AJ54*(1+PARAMETRES!AJ$14)</f>
        <v>7.7255206246085326E-2</v>
      </c>
      <c r="AL54" s="295">
        <f>AK54*(1+PARAMETRES!AK$14)</f>
        <v>7.7899375286929029E-2</v>
      </c>
      <c r="AM54" s="295">
        <f>AL54*(1+PARAMETRES!AL$14)</f>
        <v>7.8548597114081867E-2</v>
      </c>
      <c r="AN54" s="295">
        <f>AM54*(1+PARAMETRES!AM$14)</f>
        <v>7.9218026132402933E-2</v>
      </c>
      <c r="AO54" s="295">
        <f>AN54*(1+PARAMETRES!AN$14)</f>
        <v>7.9883760785490199E-2</v>
      </c>
      <c r="AP54" s="295">
        <f>AO54*(1+PARAMETRES!AO$14)</f>
        <v>8.0497290718694478E-2</v>
      </c>
      <c r="AQ54" s="295">
        <f>AP54*(1+PARAMETRES!AP$14)</f>
        <v>8.1129496759625233E-2</v>
      </c>
      <c r="AR54" s="295">
        <f>AQ54*(1+PARAMETRES!AQ$14)</f>
        <v>8.1788833648401657E-2</v>
      </c>
      <c r="AS54" s="295">
        <f>AR54*(1+PARAMETRES!AR$14)</f>
        <v>8.2492233513490956E-2</v>
      </c>
      <c r="AT54" s="295">
        <f>AS54*(1+PARAMETRES!AS$14)</f>
        <v>8.3174866411304949E-2</v>
      </c>
      <c r="AU54" s="295">
        <f>AT54*(1+PARAMETRES!AT$14)</f>
        <v>8.3877857853896162E-2</v>
      </c>
      <c r="AV54" s="295">
        <f>AU54*(1+PARAMETRES!AU$14)</f>
        <v>8.4626935582311533E-2</v>
      </c>
      <c r="AW54" s="295">
        <f>AV54*(1+PARAMETRES!AV$14)</f>
        <v>8.5406228698452033E-2</v>
      </c>
      <c r="AX54" s="295">
        <f>AW54*(1+PARAMETRES!AW$14)</f>
        <v>8.6234209026478048E-2</v>
      </c>
      <c r="AY54" s="295">
        <f>AX54*(1+PARAMETRES!AX$14)</f>
        <v>8.710299375199515E-2</v>
      </c>
      <c r="AZ54" s="295">
        <f>AY54*(1+PARAMETRES!AY$14)</f>
        <v>8.7951865276027205E-2</v>
      </c>
      <c r="BA54" s="295">
        <f>AZ54*(1+PARAMETRES!AZ$14)</f>
        <v>8.8840761249907627E-2</v>
      </c>
      <c r="BB54" s="295">
        <f>BA54*(1+PARAMETRES!BA$14)</f>
        <v>8.9751797282588405E-2</v>
      </c>
      <c r="BC54" s="295">
        <f>BB54*(1+PARAMETRES!BB$14)</f>
        <v>9.0693144987677207E-2</v>
      </c>
      <c r="BD54" s="295">
        <f>BC54*(1+PARAMETRES!BC$14)</f>
        <v>9.1636982022417171E-2</v>
      </c>
      <c r="BE54" s="295">
        <f>BD54*(1+PARAMETRES!BD$14)</f>
        <v>9.2572625419432258E-2</v>
      </c>
      <c r="BF54" s="295">
        <f>BE54*(1+PARAMETRES!BE$14)</f>
        <v>9.3526119304643981E-2</v>
      </c>
      <c r="BG54" s="295">
        <f>BF54*(1+PARAMETRES!BF$14)</f>
        <v>9.4496610252163812E-2</v>
      </c>
      <c r="BH54" s="295">
        <f>BG54*(1+PARAMETRES!BG$14)</f>
        <v>9.5454919139234415E-2</v>
      </c>
      <c r="BI54" s="295">
        <f>BH54*(1+PARAMETRES!BH$14)</f>
        <v>9.6380459427809664E-2</v>
      </c>
      <c r="BJ54" s="295">
        <f>BI54*(1+PARAMETRES!BI$14)</f>
        <v>9.7261631741592525E-2</v>
      </c>
      <c r="BK54" s="295">
        <f>BJ54*(1+PARAMETRES!BJ$14)</f>
        <v>9.8154913503803926E-2</v>
      </c>
      <c r="BL54" s="295">
        <f>BK54*(1+PARAMETRES!BK$14)</f>
        <v>9.904064316367181E-2</v>
      </c>
      <c r="BM54" s="295">
        <f>BL54*(1+PARAMETRES!BL$14)</f>
        <v>9.9918549448642521E-2</v>
      </c>
      <c r="BN54" s="295">
        <f>BM54*(1+PARAMETRES!BM$14)</f>
        <v>0.10075875543979473</v>
      </c>
    </row>
    <row r="55" spans="1:75" ht="15.75" x14ac:dyDescent="0.25">
      <c r="A55" s="41"/>
      <c r="B55" s="619"/>
      <c r="C55" s="861" t="s">
        <v>110</v>
      </c>
      <c r="D55" s="736" t="s">
        <v>107</v>
      </c>
      <c r="E55" s="158" t="s">
        <v>106</v>
      </c>
      <c r="F55" s="241">
        <f>0.014*Transf2010</f>
        <v>1.465623132285326E-2</v>
      </c>
      <c r="G55" s="295">
        <f>F55*(1+PARAMETRES!F$14)</f>
        <v>1.4903677716189246E-2</v>
      </c>
      <c r="H55" s="295">
        <f>G55*(1+PARAMETRES!G$14)</f>
        <v>1.4879807462729664E-2</v>
      </c>
      <c r="I55" s="295">
        <f>H55*(1+PARAMETRES!H$14)</f>
        <v>1.4891718989664541E-2</v>
      </c>
      <c r="J55" s="295">
        <f>I55*(1+PARAMETRES!I$14)</f>
        <v>1.495522857804327E-2</v>
      </c>
      <c r="K55" s="295">
        <f>J55*(1+PARAMETRES!J$14)</f>
        <v>1.5055282733891956E-2</v>
      </c>
      <c r="L55" s="295">
        <f>K55*(1+PARAMETRES!K$14)</f>
        <v>1.5179033440299338E-2</v>
      </c>
      <c r="M55" s="295">
        <f>L55*(1+PARAMETRES!L$14)</f>
        <v>1.548689027175229E-2</v>
      </c>
      <c r="N55" s="295">
        <f>M55*(1+PARAMETRES!M$14)</f>
        <v>1.5724476083513496E-2</v>
      </c>
      <c r="O55" s="295">
        <f>N55*(1+PARAMETRES!N$14)</f>
        <v>1.5978034239388518E-2</v>
      </c>
      <c r="P55" s="295">
        <f>O55*(1+PARAMETRES!O$14)</f>
        <v>1.4702865015113592E-2</v>
      </c>
      <c r="Q55" s="295">
        <f>P55*(1+PARAMETRES!P$14)</f>
        <v>1.5677138954639777E-2</v>
      </c>
      <c r="R55" s="295">
        <f>Q55*(1+PARAMETRES!Q$14)</f>
        <v>1.6048047408932006E-2</v>
      </c>
      <c r="S55" s="295">
        <f>R55*(1+PARAMETRES!R$14)</f>
        <v>1.6238086424676855E-2</v>
      </c>
      <c r="T55" s="295">
        <f>S55*(1+PARAMETRES!S$14)</f>
        <v>1.6460754349494604E-2</v>
      </c>
      <c r="U55" s="295">
        <f>T55*(1+PARAMETRES!T$14)</f>
        <v>1.6708544517197312E-2</v>
      </c>
      <c r="V55" s="295">
        <f>U55*(1+PARAMETRES!U$14)</f>
        <v>1.6962317790626767E-2</v>
      </c>
      <c r="W55" s="295">
        <f>V55*(1+PARAMETRES!V$14)</f>
        <v>1.7238977210188088E-2</v>
      </c>
      <c r="X55" s="295">
        <f>W55*(1+PARAMETRES!W$14)</f>
        <v>1.7322489647290041E-2</v>
      </c>
      <c r="Y55" s="295">
        <f>X55*(1+PARAMETRES!X$14)</f>
        <v>1.7406485636138454E-2</v>
      </c>
      <c r="Z55" s="295">
        <f>Y55*(1+PARAMETRES!Y$14)</f>
        <v>1.7499562335335749E-2</v>
      </c>
      <c r="AA55" s="295">
        <f>Z55*(1+PARAMETRES!Z$14)</f>
        <v>1.7600077846591518E-2</v>
      </c>
      <c r="AB55" s="295">
        <f>AA55*(1+PARAMETRES!AA$14)</f>
        <v>1.7697613881273989E-2</v>
      </c>
      <c r="AC55" s="295">
        <f>AB55*(1+PARAMETRES!AB$14)</f>
        <v>1.7869922481729309E-2</v>
      </c>
      <c r="AD55" s="295">
        <f>AC55*(1+PARAMETRES!AC$14)</f>
        <v>1.8051105796270991E-2</v>
      </c>
      <c r="AE55" s="295">
        <f>AD55*(1+PARAMETRES!AD$14)</f>
        <v>1.8243273648756605E-2</v>
      </c>
      <c r="AF55" s="295">
        <f>AE55*(1+PARAMETRES!AE$14)</f>
        <v>1.8430415021667968E-2</v>
      </c>
      <c r="AG55" s="295">
        <f>AF55*(1+PARAMETRES!AF$14)</f>
        <v>1.8612407257017641E-2</v>
      </c>
      <c r="AH55" s="295">
        <f>AG55*(1+PARAMETRES!AG$14)</f>
        <v>1.8798388495625103E-2</v>
      </c>
      <c r="AI55" s="295">
        <f>AH55*(1+PARAMETRES!AH$14)</f>
        <v>1.8980928892826689E-2</v>
      </c>
      <c r="AJ55" s="295">
        <f>AI55*(1+PARAMETRES!AI$14)</f>
        <v>1.9150350736176984E-2</v>
      </c>
      <c r="AK55" s="295">
        <f>AJ55*(1+PARAMETRES!AJ$14)</f>
        <v>1.9313801561521331E-2</v>
      </c>
      <c r="AL55" s="295">
        <f>AK55*(1+PARAMETRES!AK$14)</f>
        <v>1.9474843821732257E-2</v>
      </c>
      <c r="AM55" s="295">
        <f>AL55*(1+PARAMETRES!AL$14)</f>
        <v>1.9637149278520467E-2</v>
      </c>
      <c r="AN55" s="295">
        <f>AM55*(1+PARAMETRES!AM$14)</f>
        <v>1.9804506533100733E-2</v>
      </c>
      <c r="AO55" s="295">
        <f>AN55*(1+PARAMETRES!AN$14)</f>
        <v>1.997094019637255E-2</v>
      </c>
      <c r="AP55" s="295">
        <f>AO55*(1+PARAMETRES!AO$14)</f>
        <v>2.012432267967362E-2</v>
      </c>
      <c r="AQ55" s="295">
        <f>AP55*(1+PARAMETRES!AP$14)</f>
        <v>2.0282374189906308E-2</v>
      </c>
      <c r="AR55" s="295">
        <f>AQ55*(1+PARAMETRES!AQ$14)</f>
        <v>2.0447208412100414E-2</v>
      </c>
      <c r="AS55" s="295">
        <f>AR55*(1+PARAMETRES!AR$14)</f>
        <v>2.0623058378372739E-2</v>
      </c>
      <c r="AT55" s="295">
        <f>AS55*(1+PARAMETRES!AS$14)</f>
        <v>2.0793716602826237E-2</v>
      </c>
      <c r="AU55" s="295">
        <f>AT55*(1+PARAMETRES!AT$14)</f>
        <v>2.0969464463474041E-2</v>
      </c>
      <c r="AV55" s="295">
        <f>AU55*(1+PARAMETRES!AU$14)</f>
        <v>2.1156733895577883E-2</v>
      </c>
      <c r="AW55" s="295">
        <f>AV55*(1+PARAMETRES!AV$14)</f>
        <v>2.1351557174613008E-2</v>
      </c>
      <c r="AX55" s="295">
        <f>AW55*(1+PARAMETRES!AW$14)</f>
        <v>2.1558552256619512E-2</v>
      </c>
      <c r="AY55" s="295">
        <f>AX55*(1+PARAMETRES!AX$14)</f>
        <v>2.1775748437998788E-2</v>
      </c>
      <c r="AZ55" s="295">
        <f>AY55*(1+PARAMETRES!AY$14)</f>
        <v>2.1987966319006801E-2</v>
      </c>
      <c r="BA55" s="295">
        <f>AZ55*(1+PARAMETRES!AZ$14)</f>
        <v>2.2210190312476907E-2</v>
      </c>
      <c r="BB55" s="295">
        <f>BA55*(1+PARAMETRES!BA$14)</f>
        <v>2.2437949320647101E-2</v>
      </c>
      <c r="BC55" s="295">
        <f>BB55*(1+PARAMETRES!BB$14)</f>
        <v>2.2673286246919302E-2</v>
      </c>
      <c r="BD55" s="295">
        <f>BC55*(1+PARAMETRES!BC$14)</f>
        <v>2.2909245505604293E-2</v>
      </c>
      <c r="BE55" s="295">
        <f>BD55*(1+PARAMETRES!BD$14)</f>
        <v>2.3143156354858065E-2</v>
      </c>
      <c r="BF55" s="295">
        <f>BE55*(1+PARAMETRES!BE$14)</f>
        <v>2.3381529826160995E-2</v>
      </c>
      <c r="BG55" s="295">
        <f>BF55*(1+PARAMETRES!BF$14)</f>
        <v>2.3624152563040953E-2</v>
      </c>
      <c r="BH55" s="295">
        <f>BG55*(1+PARAMETRES!BG$14)</f>
        <v>2.3863729784808604E-2</v>
      </c>
      <c r="BI55" s="295">
        <f>BH55*(1+PARAMETRES!BH$14)</f>
        <v>2.4095114856952416E-2</v>
      </c>
      <c r="BJ55" s="295">
        <f>BI55*(1+PARAMETRES!BI$14)</f>
        <v>2.4315407935398131E-2</v>
      </c>
      <c r="BK55" s="295">
        <f>BJ55*(1+PARAMETRES!BJ$14)</f>
        <v>2.4538728375950981E-2</v>
      </c>
      <c r="BL55" s="295">
        <f>BK55*(1+PARAMETRES!BK$14)</f>
        <v>2.4760160790917952E-2</v>
      </c>
      <c r="BM55" s="295">
        <f>BL55*(1+PARAMETRES!BL$14)</f>
        <v>2.497963736216063E-2</v>
      </c>
      <c r="BN55" s="295">
        <f>BM55*(1+PARAMETRES!BM$14)</f>
        <v>2.5189688859948683E-2</v>
      </c>
    </row>
    <row r="56" spans="1:75" ht="15.75" x14ac:dyDescent="0.25">
      <c r="A56" s="41"/>
      <c r="B56" s="619"/>
      <c r="C56" s="862"/>
      <c r="D56" s="736"/>
      <c r="E56" s="158" t="s">
        <v>108</v>
      </c>
      <c r="F56" s="241">
        <f>0.027*Transf2010</f>
        <v>2.8265588979788429E-2</v>
      </c>
      <c r="G56" s="295">
        <f>F56*(1+PARAMETRES!F$14)</f>
        <v>2.8742807024079258E-2</v>
      </c>
      <c r="H56" s="295">
        <f>G56*(1+PARAMETRES!G$14)</f>
        <v>2.869677153526435E-2</v>
      </c>
      <c r="I56" s="295">
        <f>H56*(1+PARAMETRES!H$14)</f>
        <v>2.8719743765781614E-2</v>
      </c>
      <c r="J56" s="295">
        <f>I56*(1+PARAMETRES!I$14)</f>
        <v>2.8842226543369164E-2</v>
      </c>
      <c r="K56" s="295">
        <f>J56*(1+PARAMETRES!J$14)</f>
        <v>2.9035188129648771E-2</v>
      </c>
      <c r="L56" s="295">
        <f>K56*(1+PARAMETRES!K$14)</f>
        <v>2.9273850206291582E-2</v>
      </c>
      <c r="M56" s="295">
        <f>L56*(1+PARAMETRES!L$14)</f>
        <v>2.9867574095522275E-2</v>
      </c>
      <c r="N56" s="295">
        <f>M56*(1+PARAMETRES!M$14)</f>
        <v>3.0325775303918886E-2</v>
      </c>
      <c r="O56" s="295">
        <f>N56*(1+PARAMETRES!N$14)</f>
        <v>3.0814780318820713E-2</v>
      </c>
      <c r="P56" s="295">
        <f>O56*(1+PARAMETRES!O$14)</f>
        <v>2.8355525386290499E-2</v>
      </c>
      <c r="Q56" s="295">
        <f>P56*(1+PARAMETRES!P$14)</f>
        <v>3.0234482269662424E-2</v>
      </c>
      <c r="R56" s="295">
        <f>Q56*(1+PARAMETRES!Q$14)</f>
        <v>3.0949805717226012E-2</v>
      </c>
      <c r="S56" s="295">
        <f>R56*(1+PARAMETRES!R$14)</f>
        <v>3.1316309533305366E-2</v>
      </c>
      <c r="T56" s="295">
        <f>S56*(1+PARAMETRES!S$14)</f>
        <v>3.1745740531168166E-2</v>
      </c>
      <c r="U56" s="295">
        <f>T56*(1+PARAMETRES!T$14)</f>
        <v>3.2223621568880534E-2</v>
      </c>
      <c r="V56" s="295">
        <f>U56*(1+PARAMETRES!U$14)</f>
        <v>3.2713041453351625E-2</v>
      </c>
      <c r="W56" s="295">
        <f>V56*(1+PARAMETRES!V$14)</f>
        <v>3.3246598905362745E-2</v>
      </c>
      <c r="X56" s="295">
        <f>W56*(1+PARAMETRES!W$14)</f>
        <v>3.3407658605487944E-2</v>
      </c>
      <c r="Y56" s="295">
        <f>X56*(1+PARAMETRES!X$14)</f>
        <v>3.3569650869695593E-2</v>
      </c>
      <c r="Z56" s="295">
        <f>Y56*(1+PARAMETRES!Y$14)</f>
        <v>3.3749155932433231E-2</v>
      </c>
      <c r="AA56" s="295">
        <f>Z56*(1+PARAMETRES!Z$14)</f>
        <v>3.3943007275569356E-2</v>
      </c>
      <c r="AB56" s="295">
        <f>AA56*(1+PARAMETRES!AA$14)</f>
        <v>3.413111248531412E-2</v>
      </c>
      <c r="AC56" s="295">
        <f>AB56*(1+PARAMETRES!AB$14)</f>
        <v>3.446342192904938E-2</v>
      </c>
      <c r="AD56" s="295">
        <f>AC56*(1+PARAMETRES!AC$14)</f>
        <v>3.4812846892808336E-2</v>
      </c>
      <c r="AE56" s="295">
        <f>AD56*(1+PARAMETRES!AD$14)</f>
        <v>3.5183456322602016E-2</v>
      </c>
      <c r="AF56" s="295">
        <f>AE56*(1+PARAMETRES!AE$14)</f>
        <v>3.5544371827502509E-2</v>
      </c>
      <c r="AG56" s="295">
        <f>AF56*(1+PARAMETRES!AF$14)</f>
        <v>3.5895356852819735E-2</v>
      </c>
      <c r="AH56" s="295">
        <f>AG56*(1+PARAMETRES!AG$14)</f>
        <v>3.6254034955848412E-2</v>
      </c>
      <c r="AI56" s="295">
        <f>AH56*(1+PARAMETRES!AH$14)</f>
        <v>3.6606077150451471E-2</v>
      </c>
      <c r="AJ56" s="295">
        <f>AI56*(1+PARAMETRES!AI$14)</f>
        <v>3.6932819276912755E-2</v>
      </c>
      <c r="AK56" s="295">
        <f>AJ56*(1+PARAMETRES!AJ$14)</f>
        <v>3.7248045868648279E-2</v>
      </c>
      <c r="AL56" s="295">
        <f>AK56*(1+PARAMETRES!AK$14)</f>
        <v>3.7558627370483641E-2</v>
      </c>
      <c r="AM56" s="295">
        <f>AL56*(1+PARAMETRES!AL$14)</f>
        <v>3.7871645037146622E-2</v>
      </c>
      <c r="AN56" s="295">
        <f>AM56*(1+PARAMETRES!AM$14)</f>
        <v>3.819440545669428E-2</v>
      </c>
      <c r="AO56" s="295">
        <f>AN56*(1+PARAMETRES!AN$14)</f>
        <v>3.8515384664432786E-2</v>
      </c>
      <c r="AP56" s="295">
        <f>AO56*(1+PARAMETRES!AO$14)</f>
        <v>3.8811193739370566E-2</v>
      </c>
      <c r="AQ56" s="295">
        <f>AP56*(1+PARAMETRES!AP$14)</f>
        <v>3.9116007366247894E-2</v>
      </c>
      <c r="AR56" s="295">
        <f>AQ56*(1+PARAMETRES!AQ$14)</f>
        <v>3.9433901937622237E-2</v>
      </c>
      <c r="AS56" s="295">
        <f>AR56*(1+PARAMETRES!AR$14)</f>
        <v>3.9773041158290293E-2</v>
      </c>
      <c r="AT56" s="295">
        <f>AS56*(1+PARAMETRES!AS$14)</f>
        <v>4.0102167734022039E-2</v>
      </c>
      <c r="AU56" s="295">
        <f>AT56*(1+PARAMETRES!AT$14)</f>
        <v>4.0441110036699944E-2</v>
      </c>
      <c r="AV56" s="295">
        <f>AU56*(1+PARAMETRES!AU$14)</f>
        <v>4.0802272512900209E-2</v>
      </c>
      <c r="AW56" s="295">
        <f>AV56*(1+PARAMETRES!AV$14)</f>
        <v>4.117800312246795E-2</v>
      </c>
      <c r="AX56" s="295">
        <f>AW56*(1+PARAMETRES!AW$14)</f>
        <v>4.1577207923480498E-2</v>
      </c>
      <c r="AY56" s="295">
        <f>AX56*(1+PARAMETRES!AX$14)</f>
        <v>4.1996086273283384E-2</v>
      </c>
      <c r="AZ56" s="295">
        <f>AY56*(1+PARAMETRES!AY$14)</f>
        <v>4.2405363615227412E-2</v>
      </c>
      <c r="BA56" s="295">
        <f>AZ56*(1+PARAMETRES!AZ$14)</f>
        <v>4.2833938459776899E-2</v>
      </c>
      <c r="BB56" s="295">
        <f>BA56*(1+PARAMETRES!BA$14)</f>
        <v>4.3273187975533707E-2</v>
      </c>
      <c r="BC56" s="295">
        <f>BB56*(1+PARAMETRES!BB$14)</f>
        <v>4.372705204763009E-2</v>
      </c>
      <c r="BD56" s="295">
        <f>BC56*(1+PARAMETRES!BC$14)</f>
        <v>4.4182116332236857E-2</v>
      </c>
      <c r="BE56" s="295">
        <f>BD56*(1+PARAMETRES!BD$14)</f>
        <v>4.4633230112940563E-2</v>
      </c>
      <c r="BF56" s="295">
        <f>BE56*(1+PARAMETRES!BE$14)</f>
        <v>4.5092950379024783E-2</v>
      </c>
      <c r="BG56" s="295">
        <f>BF56*(1+PARAMETRES!BF$14)</f>
        <v>4.5560865657293274E-2</v>
      </c>
      <c r="BH56" s="295">
        <f>BG56*(1+PARAMETRES!BG$14)</f>
        <v>4.6022907442130889E-2</v>
      </c>
      <c r="BI56" s="295">
        <f>BH56*(1+PARAMETRES!BH$14)</f>
        <v>4.6469150081265384E-2</v>
      </c>
      <c r="BJ56" s="295">
        <f>BI56*(1+PARAMETRES!BI$14)</f>
        <v>4.6894001018267836E-2</v>
      </c>
      <c r="BK56" s="295">
        <f>BJ56*(1+PARAMETRES!BJ$14)</f>
        <v>4.7324690439334051E-2</v>
      </c>
      <c r="BL56" s="295">
        <f>BK56*(1+PARAMETRES!BK$14)</f>
        <v>4.7751738668198922E-2</v>
      </c>
      <c r="BM56" s="295">
        <f>BL56*(1+PARAMETRES!BL$14)</f>
        <v>4.8175014912738373E-2</v>
      </c>
      <c r="BN56" s="295">
        <f>BM56*(1+PARAMETRES!BM$14)</f>
        <v>4.8580114229901043E-2</v>
      </c>
    </row>
    <row r="57" spans="1:75" ht="15.75" x14ac:dyDescent="0.25">
      <c r="A57" s="41"/>
      <c r="B57" s="619"/>
      <c r="C57" s="863"/>
      <c r="D57" s="158" t="s">
        <v>109</v>
      </c>
      <c r="E57" s="158"/>
      <c r="F57" s="241">
        <f>0.045*Transf2010</f>
        <v>4.7109314966314049E-2</v>
      </c>
      <c r="G57" s="295">
        <f>F57*(1+PARAMETRES!F$14)</f>
        <v>4.7904678373465431E-2</v>
      </c>
      <c r="H57" s="295">
        <f>G57*(1+PARAMETRES!G$14)</f>
        <v>4.7827952558773916E-2</v>
      </c>
      <c r="I57" s="295">
        <f>H57*(1+PARAMETRES!H$14)</f>
        <v>4.786623960963602E-2</v>
      </c>
      <c r="J57" s="295">
        <f>I57*(1+PARAMETRES!I$14)</f>
        <v>4.8070377572281935E-2</v>
      </c>
      <c r="K57" s="295">
        <f>J57*(1+PARAMETRES!J$14)</f>
        <v>4.8391980216081279E-2</v>
      </c>
      <c r="L57" s="295">
        <f>K57*(1+PARAMETRES!K$14)</f>
        <v>4.8789750343819299E-2</v>
      </c>
      <c r="M57" s="295">
        <f>L57*(1+PARAMETRES!L$14)</f>
        <v>4.9779290159203786E-2</v>
      </c>
      <c r="N57" s="295">
        <f>M57*(1+PARAMETRES!M$14)</f>
        <v>5.0542958839864809E-2</v>
      </c>
      <c r="O57" s="295">
        <f>N57*(1+PARAMETRES!N$14)</f>
        <v>5.1357967198034517E-2</v>
      </c>
      <c r="P57" s="295">
        <f>O57*(1+PARAMETRES!O$14)</f>
        <v>4.7259208977150823E-2</v>
      </c>
      <c r="Q57" s="295">
        <f>P57*(1+PARAMETRES!P$14)</f>
        <v>5.03908037827707E-2</v>
      </c>
      <c r="R57" s="295">
        <f>Q57*(1+PARAMETRES!Q$14)</f>
        <v>5.1583009528710012E-2</v>
      </c>
      <c r="S57" s="295">
        <f>R57*(1+PARAMETRES!R$14)</f>
        <v>5.2193849222175598E-2</v>
      </c>
      <c r="T57" s="295">
        <f>S57*(1+PARAMETRES!S$14)</f>
        <v>5.2909567551946937E-2</v>
      </c>
      <c r="U57" s="295">
        <f>T57*(1+PARAMETRES!T$14)</f>
        <v>5.3706035948134216E-2</v>
      </c>
      <c r="V57" s="295">
        <f>U57*(1+PARAMETRES!U$14)</f>
        <v>5.4521735755586033E-2</v>
      </c>
      <c r="W57" s="295">
        <f>V57*(1+PARAMETRES!V$14)</f>
        <v>5.5410998175604562E-2</v>
      </c>
      <c r="X57" s="295">
        <f>W57*(1+PARAMETRES!W$14)</f>
        <v>5.567943100914656E-2</v>
      </c>
      <c r="Y57" s="295">
        <f>X57*(1+PARAMETRES!X$14)</f>
        <v>5.5949418116159312E-2</v>
      </c>
      <c r="Z57" s="295">
        <f>Y57*(1+PARAMETRES!Y$14)</f>
        <v>5.6248593220722044E-2</v>
      </c>
      <c r="AA57" s="295">
        <f>Z57*(1+PARAMETRES!Z$14)</f>
        <v>5.6571678792615591E-2</v>
      </c>
      <c r="AB57" s="295">
        <f>AA57*(1+PARAMETRES!AA$14)</f>
        <v>5.6885187475523534E-2</v>
      </c>
      <c r="AC57" s="295">
        <f>AB57*(1+PARAMETRES!AB$14)</f>
        <v>5.7439036548415631E-2</v>
      </c>
      <c r="AD57" s="295">
        <f>AC57*(1+PARAMETRES!AC$14)</f>
        <v>5.8021411488013895E-2</v>
      </c>
      <c r="AE57" s="295">
        <f>AD57*(1+PARAMETRES!AD$14)</f>
        <v>5.8639093871003363E-2</v>
      </c>
      <c r="AF57" s="295">
        <f>AE57*(1+PARAMETRES!AE$14)</f>
        <v>5.9240619712504182E-2</v>
      </c>
      <c r="AG57" s="295">
        <f>AF57*(1+PARAMETRES!AF$14)</f>
        <v>5.9825594754699556E-2</v>
      </c>
      <c r="AH57" s="295">
        <f>AG57*(1+PARAMETRES!AG$14)</f>
        <v>6.0423391593080682E-2</v>
      </c>
      <c r="AI57" s="295">
        <f>AH57*(1+PARAMETRES!AH$14)</f>
        <v>6.1010128584085777E-2</v>
      </c>
      <c r="AJ57" s="295">
        <f>AI57*(1+PARAMETRES!AI$14)</f>
        <v>6.1554698794854583E-2</v>
      </c>
      <c r="AK57" s="295">
        <f>AJ57*(1+PARAMETRES!AJ$14)</f>
        <v>6.2080076447747129E-2</v>
      </c>
      <c r="AL57" s="295">
        <f>AK57*(1+PARAMETRES!AK$14)</f>
        <v>6.2597712284139392E-2</v>
      </c>
      <c r="AM57" s="295">
        <f>AL57*(1+PARAMETRES!AL$14)</f>
        <v>6.3119408395244353E-2</v>
      </c>
      <c r="AN57" s="295">
        <f>AM57*(1+PARAMETRES!AM$14)</f>
        <v>6.3657342427823782E-2</v>
      </c>
      <c r="AO57" s="295">
        <f>AN57*(1+PARAMETRES!AN$14)</f>
        <v>6.419230777405463E-2</v>
      </c>
      <c r="AP57" s="295">
        <f>AO57*(1+PARAMETRES!AO$14)</f>
        <v>6.4685322898950931E-2</v>
      </c>
      <c r="AQ57" s="295">
        <f>AP57*(1+PARAMETRES!AP$14)</f>
        <v>6.519334561041315E-2</v>
      </c>
      <c r="AR57" s="295">
        <f>AQ57*(1+PARAMETRES!AQ$14)</f>
        <v>6.5723169896037062E-2</v>
      </c>
      <c r="AS57" s="295">
        <f>AR57*(1+PARAMETRES!AR$14)</f>
        <v>6.6288401930483826E-2</v>
      </c>
      <c r="AT57" s="295">
        <f>AS57*(1+PARAMETRES!AS$14)</f>
        <v>6.6836946223370067E-2</v>
      </c>
      <c r="AU57" s="295">
        <f>AT57*(1+PARAMETRES!AT$14)</f>
        <v>6.7401850061166571E-2</v>
      </c>
      <c r="AV57" s="295">
        <f>AU57*(1+PARAMETRES!AU$14)</f>
        <v>6.8003787521500353E-2</v>
      </c>
      <c r="AW57" s="295">
        <f>AV57*(1+PARAMETRES!AV$14)</f>
        <v>6.8630005204113248E-2</v>
      </c>
      <c r="AX57" s="295">
        <f>AW57*(1+PARAMETRES!AW$14)</f>
        <v>6.9295346539134162E-2</v>
      </c>
      <c r="AY57" s="295">
        <f>AX57*(1+PARAMETRES!AX$14)</f>
        <v>6.9993477122138978E-2</v>
      </c>
      <c r="AZ57" s="295">
        <f>AY57*(1+PARAMETRES!AY$14)</f>
        <v>7.067560602537902E-2</v>
      </c>
      <c r="BA57" s="295">
        <f>AZ57*(1+PARAMETRES!AZ$14)</f>
        <v>7.1389897432961494E-2</v>
      </c>
      <c r="BB57" s="295">
        <f>BA57*(1+PARAMETRES!BA$14)</f>
        <v>7.2121979959222843E-2</v>
      </c>
      <c r="BC57" s="295">
        <f>BB57*(1+PARAMETRES!BB$14)</f>
        <v>7.2878420079383485E-2</v>
      </c>
      <c r="BD57" s="295">
        <f>BC57*(1+PARAMETRES!BC$14)</f>
        <v>7.3636860553728103E-2</v>
      </c>
      <c r="BE57" s="295">
        <f>BD57*(1+PARAMETRES!BD$14)</f>
        <v>7.4388716854900949E-2</v>
      </c>
      <c r="BF57" s="295">
        <f>BE57*(1+PARAMETRES!BE$14)</f>
        <v>7.5154917298374646E-2</v>
      </c>
      <c r="BG57" s="295">
        <f>BF57*(1+PARAMETRES!BF$14)</f>
        <v>7.5934776095488807E-2</v>
      </c>
      <c r="BH57" s="295">
        <f>BG57*(1+PARAMETRES!BG$14)</f>
        <v>7.6704845736884825E-2</v>
      </c>
      <c r="BI57" s="295">
        <f>BH57*(1+PARAMETRES!BH$14)</f>
        <v>7.7448583468775645E-2</v>
      </c>
      <c r="BJ57" s="295">
        <f>BI57*(1+PARAMETRES!BI$14)</f>
        <v>7.8156668363779727E-2</v>
      </c>
      <c r="BK57" s="295">
        <f>BJ57*(1+PARAMETRES!BJ$14)</f>
        <v>7.8874484065556749E-2</v>
      </c>
      <c r="BL57" s="295">
        <f>BK57*(1+PARAMETRES!BK$14)</f>
        <v>7.9586231113664863E-2</v>
      </c>
      <c r="BM57" s="295">
        <f>BL57*(1+PARAMETRES!BL$14)</f>
        <v>8.0291691521230613E-2</v>
      </c>
      <c r="BN57" s="295">
        <f>BM57*(1+PARAMETRES!BM$14)</f>
        <v>8.096685704983507E-2</v>
      </c>
    </row>
    <row r="58" spans="1:75" ht="15.75" x14ac:dyDescent="0.25">
      <c r="A58" s="41"/>
      <c r="B58" s="619"/>
      <c r="C58" s="854" t="s">
        <v>12</v>
      </c>
      <c r="D58" s="857" t="s">
        <v>107</v>
      </c>
      <c r="E58" s="242" t="s">
        <v>106</v>
      </c>
      <c r="F58" s="243">
        <f>0.31*Transf2010</f>
        <v>0.32453083643460789</v>
      </c>
      <c r="G58" s="295">
        <f>F58*(1+PARAMETRES!F$14)</f>
        <v>0.33001000657276186</v>
      </c>
      <c r="H58" s="295">
        <f>G58*(1+PARAMETRES!G$14)</f>
        <v>0.32948145096044257</v>
      </c>
      <c r="I58" s="295">
        <f>H58*(1+PARAMETRES!H$14)</f>
        <v>0.32974520619971487</v>
      </c>
      <c r="J58" s="295">
        <f>I58*(1+PARAMETRES!I$14)</f>
        <v>0.33115148994238675</v>
      </c>
      <c r="K58" s="295">
        <f>J58*(1+PARAMETRES!J$14)</f>
        <v>0.33336697482189331</v>
      </c>
      <c r="L58" s="295">
        <f>K58*(1+PARAMETRES!K$14)</f>
        <v>0.33610716903519966</v>
      </c>
      <c r="M58" s="295">
        <f>L58*(1+PARAMETRES!L$14)</f>
        <v>0.34292399887451502</v>
      </c>
      <c r="N58" s="295">
        <f>M58*(1+PARAMETRES!M$14)</f>
        <v>0.34818482756351316</v>
      </c>
      <c r="O58" s="295">
        <f>N58*(1+PARAMETRES!N$14)</f>
        <v>0.35379932958646004</v>
      </c>
      <c r="P58" s="295">
        <f>O58*(1+PARAMETRES!O$14)</f>
        <v>0.32556343962037237</v>
      </c>
      <c r="Q58" s="295">
        <f>P58*(1+PARAMETRES!P$14)</f>
        <v>0.3471366482813093</v>
      </c>
      <c r="R58" s="295">
        <f>Q58*(1+PARAMETRES!Q$14)</f>
        <v>0.35534962119778013</v>
      </c>
      <c r="S58" s="295">
        <f>R58*(1+PARAMETRES!R$14)</f>
        <v>0.35955762797498753</v>
      </c>
      <c r="T58" s="295">
        <f>S58*(1+PARAMETRES!S$14)</f>
        <v>0.3644881320245234</v>
      </c>
      <c r="U58" s="295">
        <f>T58*(1+PARAMETRES!T$14)</f>
        <v>0.36997491430936907</v>
      </c>
      <c r="V58" s="295">
        <f>U58*(1+PARAMETRES!U$14)</f>
        <v>0.37559417964959269</v>
      </c>
      <c r="W58" s="295">
        <f>V58*(1+PARAMETRES!V$14)</f>
        <v>0.38172020965416481</v>
      </c>
      <c r="X58" s="295">
        <f>W58*(1+PARAMETRES!W$14)</f>
        <v>0.38356941361856522</v>
      </c>
      <c r="Y58" s="295">
        <f>X58*(1+PARAMETRES!X$14)</f>
        <v>0.38542932480020864</v>
      </c>
      <c r="Z58" s="295">
        <f>Y58*(1+PARAMETRES!Y$14)</f>
        <v>0.38749030885386299</v>
      </c>
      <c r="AA58" s="295">
        <f>Z58*(1+PARAMETRES!Z$14)</f>
        <v>0.38971600946024076</v>
      </c>
      <c r="AB58" s="295">
        <f>AA58*(1+PARAMETRES!AA$14)</f>
        <v>0.39187573594249547</v>
      </c>
      <c r="AC58" s="295">
        <f>AB58*(1+PARAMETRES!AB$14)</f>
        <v>0.39569114066686328</v>
      </c>
      <c r="AD58" s="295">
        <f>AC58*(1+PARAMETRES!AC$14)</f>
        <v>0.39970305691742908</v>
      </c>
      <c r="AE58" s="295">
        <f>AD58*(1+PARAMETRES!AD$14)</f>
        <v>0.40395820222246764</v>
      </c>
      <c r="AF58" s="295">
        <f>AE58*(1+PARAMETRES!AE$14)</f>
        <v>0.40810204690836216</v>
      </c>
      <c r="AG58" s="295">
        <f>AF58*(1+PARAMETRES!AF$14)</f>
        <v>0.41213187497681919</v>
      </c>
      <c r="AH58" s="295">
        <f>AG58*(1+PARAMETRES!AG$14)</f>
        <v>0.41625003097455587</v>
      </c>
      <c r="AI58" s="295">
        <f>AH58*(1+PARAMETRES!AH$14)</f>
        <v>0.42029199691259095</v>
      </c>
      <c r="AJ58" s="295">
        <f>AI58*(1+PARAMETRES!AI$14)</f>
        <v>0.42404348058677604</v>
      </c>
      <c r="AK58" s="295">
        <f>AJ58*(1+PARAMETRES!AJ$14)</f>
        <v>0.42766274886225802</v>
      </c>
      <c r="AL58" s="295">
        <f>AK58*(1+PARAMETRES!AK$14)</f>
        <v>0.43122868462407138</v>
      </c>
      <c r="AM58" s="295">
        <f>AL58*(1+PARAMETRES!AL$14)</f>
        <v>0.43482259116723893</v>
      </c>
      <c r="AN58" s="295">
        <f>AM58*(1+PARAMETRES!AM$14)</f>
        <v>0.43852835894723058</v>
      </c>
      <c r="AO58" s="295">
        <f>AN58*(1+PARAMETRES!AN$14)</f>
        <v>0.4422136757768208</v>
      </c>
      <c r="AP58" s="295">
        <f>AO58*(1+PARAMETRES!AO$14)</f>
        <v>0.44561000219277308</v>
      </c>
      <c r="AQ58" s="295">
        <f>AP58*(1+PARAMETRES!AP$14)</f>
        <v>0.44910971420506834</v>
      </c>
      <c r="AR58" s="295">
        <f>AQ58*(1+PARAMETRES!AQ$14)</f>
        <v>0.45275961483936639</v>
      </c>
      <c r="AS58" s="295">
        <f>AR58*(1+PARAMETRES!AR$14)</f>
        <v>0.45665343552111076</v>
      </c>
      <c r="AT58" s="295">
        <f>AS58*(1+PARAMETRES!AS$14)</f>
        <v>0.46043229620543824</v>
      </c>
      <c r="AU58" s="295">
        <f>AT58*(1+PARAMETRES!AT$14)</f>
        <v>0.46432385597692533</v>
      </c>
      <c r="AV58" s="295">
        <f>AU58*(1+PARAMETRES!AU$14)</f>
        <v>0.46847053625922469</v>
      </c>
      <c r="AW58" s="295">
        <f>AV58*(1+PARAMETRES!AV$14)</f>
        <v>0.47278448029500247</v>
      </c>
      <c r="AX58" s="295">
        <f>AW58*(1+PARAMETRES!AW$14)</f>
        <v>0.4773679428251465</v>
      </c>
      <c r="AY58" s="295">
        <f>AX58*(1+PARAMETRES!AX$14)</f>
        <v>0.48217728684140188</v>
      </c>
      <c r="AZ58" s="295">
        <f>AY58*(1+PARAMETRES!AY$14)</f>
        <v>0.48687639706372221</v>
      </c>
      <c r="BA58" s="295">
        <f>AZ58*(1+PARAMETRES!AZ$14)</f>
        <v>0.49179707120484595</v>
      </c>
      <c r="BB58" s="295">
        <f>BA58*(1+PARAMETRES!BA$14)</f>
        <v>0.49684030638575744</v>
      </c>
      <c r="BC58" s="295">
        <f>BB58*(1+PARAMETRES!BB$14)</f>
        <v>0.50205133832464188</v>
      </c>
      <c r="BD58" s="295">
        <f>BC58*(1+PARAMETRES!BC$14)</f>
        <v>0.50727615048123809</v>
      </c>
      <c r="BE58" s="295">
        <f>BD58*(1+PARAMETRES!BD$14)</f>
        <v>0.51245560500042875</v>
      </c>
      <c r="BF58" s="295">
        <f>BE58*(1+PARAMETRES!BE$14)</f>
        <v>0.5177338747221365</v>
      </c>
      <c r="BG58" s="295">
        <f>BF58*(1+PARAMETRES!BF$14)</f>
        <v>0.52310623532447842</v>
      </c>
      <c r="BH58" s="295">
        <f>BG58*(1+PARAMETRES!BG$14)</f>
        <v>0.52841115952076212</v>
      </c>
      <c r="BI58" s="295">
        <f>BH58*(1+PARAMETRES!BH$14)</f>
        <v>0.53353468611823218</v>
      </c>
      <c r="BJ58" s="295">
        <f>BI58*(1+PARAMETRES!BI$14)</f>
        <v>0.53841260428381588</v>
      </c>
      <c r="BK58" s="295">
        <f>BJ58*(1+PARAMETRES!BJ$14)</f>
        <v>0.54335755689605758</v>
      </c>
      <c r="BL58" s="295">
        <f>BK58*(1+PARAMETRES!BK$14)</f>
        <v>0.54826070322746912</v>
      </c>
      <c r="BM58" s="295">
        <f>BL58*(1+PARAMETRES!BL$14)</f>
        <v>0.55312054159069979</v>
      </c>
      <c r="BN58" s="295">
        <f>BM58*(1+PARAMETRES!BM$14)</f>
        <v>0.55777168189886384</v>
      </c>
    </row>
    <row r="59" spans="1:75" ht="15.75" x14ac:dyDescent="0.25">
      <c r="A59" s="41"/>
      <c r="B59" s="619"/>
      <c r="C59" s="855"/>
      <c r="D59" s="857"/>
      <c r="E59" s="242" t="s">
        <v>108</v>
      </c>
      <c r="F59" s="243">
        <f>0.61*Transf2010</f>
        <v>0.63859293621003488</v>
      </c>
      <c r="G59" s="295">
        <f>F59*(1+PARAMETRES!F$14)</f>
        <v>0.64937452906253135</v>
      </c>
      <c r="H59" s="295">
        <f>G59*(1+PARAMETRES!G$14)</f>
        <v>0.64833446801893524</v>
      </c>
      <c r="I59" s="295">
        <f>H59*(1+PARAMETRES!H$14)</f>
        <v>0.6488534702639549</v>
      </c>
      <c r="J59" s="295">
        <f>I59*(1+PARAMETRES!I$14)</f>
        <v>0.65162067375759958</v>
      </c>
      <c r="K59" s="295">
        <f>J59*(1+PARAMETRES!J$14)</f>
        <v>0.6559801762624351</v>
      </c>
      <c r="L59" s="295">
        <f>K59*(1+PARAMETRES!K$14)</f>
        <v>0.66137217132732828</v>
      </c>
      <c r="M59" s="295">
        <f>L59*(1+PARAMETRES!L$14)</f>
        <v>0.67478593326920688</v>
      </c>
      <c r="N59" s="295">
        <f>M59*(1+PARAMETRES!M$14)</f>
        <v>0.6851378864959452</v>
      </c>
      <c r="O59" s="295">
        <f>N59*(1+PARAMETRES!N$14)</f>
        <v>0.69618577757335687</v>
      </c>
      <c r="P59" s="295">
        <f>O59*(1+PARAMETRES!O$14)</f>
        <v>0.64062483280137794</v>
      </c>
      <c r="Q59" s="295">
        <f>P59*(1+PARAMETRES!P$14)</f>
        <v>0.68307534016644744</v>
      </c>
      <c r="R59" s="295">
        <f>Q59*(1+PARAMETRES!Q$14)</f>
        <v>0.69923635138918028</v>
      </c>
      <c r="S59" s="295">
        <f>R59*(1+PARAMETRES!R$14)</f>
        <v>0.70751662278949157</v>
      </c>
      <c r="T59" s="295">
        <f>S59*(1+PARAMETRES!S$14)</f>
        <v>0.71721858237083636</v>
      </c>
      <c r="U59" s="295">
        <f>T59*(1+PARAMETRES!T$14)</f>
        <v>0.72801515396359728</v>
      </c>
      <c r="V59" s="295">
        <f>U59*(1+PARAMETRES!U$14)</f>
        <v>0.73907241802016632</v>
      </c>
      <c r="W59" s="295">
        <f>V59*(1+PARAMETRES!V$14)</f>
        <v>0.7511268641581953</v>
      </c>
      <c r="X59" s="295">
        <f>W59*(1+PARAMETRES!W$14)</f>
        <v>0.75476562034620898</v>
      </c>
      <c r="Y59" s="295">
        <f>X59*(1+PARAMETRES!X$14)</f>
        <v>0.75842544557460401</v>
      </c>
      <c r="Z59" s="295">
        <f>Y59*(1+PARAMETRES!Y$14)</f>
        <v>0.76248093032534325</v>
      </c>
      <c r="AA59" s="295">
        <f>Z59*(1+PARAMETRES!Z$14)</f>
        <v>0.76686053474434468</v>
      </c>
      <c r="AB59" s="295">
        <f>AA59*(1+PARAMETRES!AA$14)</f>
        <v>0.77111031911265226</v>
      </c>
      <c r="AC59" s="295">
        <f>AB59*(1+PARAMETRES!AB$14)</f>
        <v>0.7786180509896341</v>
      </c>
      <c r="AD59" s="295">
        <f>AC59*(1+PARAMETRES!AC$14)</f>
        <v>0.78651246683752163</v>
      </c>
      <c r="AE59" s="295">
        <f>AD59*(1+PARAMETRES!AD$14)</f>
        <v>0.79488549469582326</v>
      </c>
      <c r="AF59" s="295">
        <f>AE59*(1+PARAMETRES!AE$14)</f>
        <v>0.80303951165838983</v>
      </c>
      <c r="AG59" s="295">
        <f>AF59*(1+PARAMETRES!AF$14)</f>
        <v>0.81096917334148266</v>
      </c>
      <c r="AH59" s="295">
        <f>AG59*(1+PARAMETRES!AG$14)</f>
        <v>0.81907264159509352</v>
      </c>
      <c r="AI59" s="295">
        <f>AH59*(1+PARAMETRES!AH$14)</f>
        <v>0.82702618747316259</v>
      </c>
      <c r="AJ59" s="295">
        <f>AI59*(1+PARAMETRES!AI$14)</f>
        <v>0.8344081392191397</v>
      </c>
      <c r="AK59" s="295">
        <f>AJ59*(1+PARAMETRES!AJ$14)</f>
        <v>0.84152992518057201</v>
      </c>
      <c r="AL59" s="295">
        <f>AK59*(1+PARAMETRES!AK$14)</f>
        <v>0.84854676651833383</v>
      </c>
      <c r="AM59" s="295">
        <f>AL59*(1+PARAMETRES!AL$14)</f>
        <v>0.85561864713553448</v>
      </c>
      <c r="AN59" s="295">
        <f>AM59*(1+PARAMETRES!AM$14)</f>
        <v>0.86291064179938892</v>
      </c>
      <c r="AO59" s="295">
        <f>AN59*(1+PARAMETRES!AN$14)</f>
        <v>0.87016239427051811</v>
      </c>
      <c r="AP59" s="295">
        <f>AO59*(1+PARAMETRES!AO$14)</f>
        <v>0.87684548818577901</v>
      </c>
      <c r="AQ59" s="295">
        <f>AP59*(1+PARAMETRES!AP$14)</f>
        <v>0.88373201827448911</v>
      </c>
      <c r="AR59" s="295">
        <f>AQ59*(1+PARAMETRES!AQ$14)</f>
        <v>0.89091408081294654</v>
      </c>
      <c r="AS59" s="295">
        <f>AR59*(1+PARAMETRES!AR$14)</f>
        <v>0.89857611505766932</v>
      </c>
      <c r="AT59" s="295">
        <f>AS59*(1+PARAMETRES!AS$14)</f>
        <v>0.90601193769457178</v>
      </c>
      <c r="AU59" s="295">
        <f>AT59*(1+PARAMETRES!AT$14)</f>
        <v>0.91366952305136884</v>
      </c>
      <c r="AV59" s="295">
        <f>AU59*(1+PARAMETRES!AU$14)</f>
        <v>0.92182911973589332</v>
      </c>
      <c r="AW59" s="295">
        <f>AV59*(1+PARAMETRES!AV$14)</f>
        <v>0.9303178483224237</v>
      </c>
      <c r="AX59" s="295">
        <f>AW59*(1+PARAMETRES!AW$14)</f>
        <v>0.93933691975270717</v>
      </c>
      <c r="AY59" s="295">
        <f>AX59*(1+PARAMETRES!AX$14)</f>
        <v>0.94880046765566128</v>
      </c>
      <c r="AZ59" s="295">
        <f>AY59*(1+PARAMETRES!AY$14)</f>
        <v>0.95804710389958192</v>
      </c>
      <c r="BA59" s="295">
        <f>AZ59*(1+PARAMETRES!AZ$14)</f>
        <v>0.96772972075792218</v>
      </c>
      <c r="BB59" s="295">
        <f>BA59*(1+PARAMETRES!BA$14)</f>
        <v>0.97765350611390922</v>
      </c>
      <c r="BC59" s="295">
        <f>BB59*(1+PARAMETRES!BB$14)</f>
        <v>0.98790747218719788</v>
      </c>
      <c r="BD59" s="295">
        <f>BC59*(1+PARAMETRES!BC$14)</f>
        <v>0.9981885541727582</v>
      </c>
      <c r="BE59" s="295">
        <f>BD59*(1+PARAMETRES!BD$14)</f>
        <v>1.0083803840331012</v>
      </c>
      <c r="BF59" s="295">
        <f>BE59*(1+PARAMETRES!BE$14)</f>
        <v>1.0187666567113003</v>
      </c>
      <c r="BG59" s="295">
        <f>BF59*(1+PARAMETRES!BF$14)</f>
        <v>1.02933807596107</v>
      </c>
      <c r="BH59" s="295">
        <f>BG59*(1+PARAMETRES!BG$14)</f>
        <v>1.0397767977666605</v>
      </c>
      <c r="BI59" s="295">
        <f>BH59*(1+PARAMETRES!BH$14)</f>
        <v>1.0498585759100694</v>
      </c>
      <c r="BJ59" s="295">
        <f>BI59*(1+PARAMETRES!BI$14)</f>
        <v>1.059457060042347</v>
      </c>
      <c r="BK59" s="295">
        <f>BJ59*(1+PARAMETRES!BJ$14)</f>
        <v>1.0691874506664354</v>
      </c>
      <c r="BL59" s="295">
        <f>BK59*(1+PARAMETRES!BK$14)</f>
        <v>1.0788355773185676</v>
      </c>
      <c r="BM59" s="295">
        <f>BL59*(1+PARAMETRES!BL$14)</f>
        <v>1.0883984850655699</v>
      </c>
      <c r="BN59" s="295">
        <f>BM59*(1+PARAMETRES!BM$14)</f>
        <v>1.0975507288977637</v>
      </c>
    </row>
    <row r="60" spans="1:75" ht="15.75" x14ac:dyDescent="0.25">
      <c r="A60" s="41"/>
      <c r="B60" s="619"/>
      <c r="C60" s="730"/>
      <c r="D60" s="242" t="s">
        <v>109</v>
      </c>
      <c r="E60" s="242"/>
      <c r="F60" s="243">
        <f>1.02*Transf2010</f>
        <v>1.0678111392364518</v>
      </c>
      <c r="G60" s="295">
        <f>F60*(1+PARAMETRES!F$14)</f>
        <v>1.0858393764652163</v>
      </c>
      <c r="H60" s="295">
        <f>G60*(1+PARAMETRES!G$14)</f>
        <v>1.0841002579988754</v>
      </c>
      <c r="I60" s="295">
        <f>H60*(1+PARAMETRES!H$14)</f>
        <v>1.0849680978184164</v>
      </c>
      <c r="J60" s="295">
        <f>I60*(1+PARAMETRES!I$14)</f>
        <v>1.0895952249717238</v>
      </c>
      <c r="K60" s="295">
        <f>J60*(1+PARAMETRES!J$14)</f>
        <v>1.0968848848978423</v>
      </c>
      <c r="L60" s="295">
        <f>K60*(1+PARAMETRES!K$14)</f>
        <v>1.1059010077932374</v>
      </c>
      <c r="M60" s="295">
        <f>L60*(1+PARAMETRES!L$14)</f>
        <v>1.1283305769419525</v>
      </c>
      <c r="N60" s="295">
        <f>M60*(1+PARAMETRES!M$14)</f>
        <v>1.1456404003702689</v>
      </c>
      <c r="O60" s="295">
        <f>N60*(1+PARAMETRES!N$14)</f>
        <v>1.1641139231554491</v>
      </c>
      <c r="P60" s="295">
        <f>O60*(1+PARAMETRES!O$14)</f>
        <v>1.0712087368154188</v>
      </c>
      <c r="Q60" s="295">
        <f>P60*(1+PARAMETRES!P$14)</f>
        <v>1.1421915524094695</v>
      </c>
      <c r="R60" s="295">
        <f>Q60*(1+PARAMETRES!Q$14)</f>
        <v>1.1692148826507605</v>
      </c>
      <c r="S60" s="295">
        <f>R60*(1+PARAMETRES!R$14)</f>
        <v>1.1830605823693139</v>
      </c>
      <c r="T60" s="295">
        <f>S60*(1+PARAMETRES!S$14)</f>
        <v>1.1992835311774643</v>
      </c>
      <c r="U60" s="295">
        <f>T60*(1+PARAMETRES!T$14)</f>
        <v>1.2173368148243759</v>
      </c>
      <c r="V60" s="295">
        <f>U60*(1+PARAMETRES!U$14)</f>
        <v>1.2358260104599506</v>
      </c>
      <c r="W60" s="295">
        <f>V60*(1+PARAMETRES!V$14)</f>
        <v>1.2559826253137039</v>
      </c>
      <c r="X60" s="295">
        <f>W60*(1+PARAMETRES!W$14)</f>
        <v>1.2620671028739892</v>
      </c>
      <c r="Y60" s="295">
        <f>X60*(1+PARAMETRES!X$14)</f>
        <v>1.2681868106329448</v>
      </c>
      <c r="Z60" s="295">
        <f>Y60*(1+PARAMETRES!Y$14)</f>
        <v>1.2749681130030333</v>
      </c>
      <c r="AA60" s="295">
        <f>Z60*(1+PARAMETRES!Z$14)</f>
        <v>1.2822913859659537</v>
      </c>
      <c r="AB60" s="295">
        <f>AA60*(1+PARAMETRES!AA$14)</f>
        <v>1.2893975827785338</v>
      </c>
      <c r="AC60" s="295">
        <f>AB60*(1+PARAMETRES!AB$14)</f>
        <v>1.3019514950974214</v>
      </c>
      <c r="AD60" s="295">
        <f>AC60*(1+PARAMETRES!AC$14)</f>
        <v>1.3151519937283154</v>
      </c>
      <c r="AE60" s="295">
        <f>AD60*(1+PARAMETRES!AD$14)</f>
        <v>1.3291527944094099</v>
      </c>
      <c r="AF60" s="295">
        <f>AE60*(1+PARAMETRES!AE$14)</f>
        <v>1.3427873801500951</v>
      </c>
      <c r="AG60" s="295">
        <f>AF60*(1+PARAMETRES!AF$14)</f>
        <v>1.356046814439857</v>
      </c>
      <c r="AH60" s="295">
        <f>AG60*(1+PARAMETRES!AG$14)</f>
        <v>1.3695968761098292</v>
      </c>
      <c r="AI60" s="295">
        <f>AH60*(1+PARAMETRES!AH$14)</f>
        <v>1.3828962479059446</v>
      </c>
      <c r="AJ60" s="295">
        <f>AI60*(1+PARAMETRES!AI$14)</f>
        <v>1.3952398393500376</v>
      </c>
      <c r="AK60" s="295">
        <f>AJ60*(1+PARAMETRES!AJ$14)</f>
        <v>1.4071483994822687</v>
      </c>
      <c r="AL60" s="295">
        <f>AK60*(1+PARAMETRES!AK$14)</f>
        <v>1.4188814784404933</v>
      </c>
      <c r="AM60" s="295">
        <f>AL60*(1+PARAMETRES!AL$14)</f>
        <v>1.4307065902922058</v>
      </c>
      <c r="AN60" s="295">
        <f>AM60*(1+PARAMETRES!AM$14)</f>
        <v>1.4428997616973396</v>
      </c>
      <c r="AO60" s="295">
        <f>AN60*(1+PARAMETRES!AN$14)</f>
        <v>1.4550256428785719</v>
      </c>
      <c r="AP60" s="295">
        <f>AO60*(1+PARAMETRES!AO$14)</f>
        <v>1.4662006523762214</v>
      </c>
      <c r="AQ60" s="295">
        <f>AP60*(1+PARAMETRES!AP$14)</f>
        <v>1.4777158338360317</v>
      </c>
      <c r="AR60" s="295">
        <f>AQ60*(1+PARAMETRES!AQ$14)</f>
        <v>1.4897251843101735</v>
      </c>
      <c r="AS60" s="295">
        <f>AR60*(1+PARAMETRES!AR$14)</f>
        <v>1.5025371104243002</v>
      </c>
      <c r="AT60" s="295">
        <f>AS60*(1+PARAMETRES!AS$14)</f>
        <v>1.514970781063055</v>
      </c>
      <c r="AU60" s="295">
        <f>AT60*(1+PARAMETRES!AT$14)</f>
        <v>1.5277752680531091</v>
      </c>
      <c r="AV60" s="295">
        <f>AU60*(1+PARAMETRES!AU$14)</f>
        <v>1.5414191838206748</v>
      </c>
      <c r="AW60" s="295">
        <f>AV60*(1+PARAMETRES!AV$14)</f>
        <v>1.5556134512932338</v>
      </c>
      <c r="AX60" s="295">
        <f>AW60*(1+PARAMETRES!AW$14)</f>
        <v>1.5706945215537078</v>
      </c>
      <c r="AY60" s="295">
        <f>AX60*(1+PARAMETRES!AX$14)</f>
        <v>1.5865188147684834</v>
      </c>
      <c r="AZ60" s="295">
        <f>AY60*(1+PARAMETRES!AY$14)</f>
        <v>1.6019804032419245</v>
      </c>
      <c r="BA60" s="295">
        <f>AZ60*(1+PARAMETRES!AZ$14)</f>
        <v>1.6181710084804606</v>
      </c>
      <c r="BB60" s="295">
        <f>BA60*(1+PARAMETRES!BA$14)</f>
        <v>1.6347648790757177</v>
      </c>
      <c r="BC60" s="295">
        <f>BB60*(1+PARAMETRES!BB$14)</f>
        <v>1.6519108551326922</v>
      </c>
      <c r="BD60" s="295">
        <f>BC60*(1+PARAMETRES!BC$14)</f>
        <v>1.6691021725511701</v>
      </c>
      <c r="BE60" s="295">
        <f>BD60*(1+PARAMETRES!BD$14)</f>
        <v>1.6861442487110878</v>
      </c>
      <c r="BF60" s="295">
        <f>BE60*(1+PARAMETRES!BE$14)</f>
        <v>1.7035114587631583</v>
      </c>
      <c r="BG60" s="295">
        <f>BF60*(1+PARAMETRES!BF$14)</f>
        <v>1.7211882581644125</v>
      </c>
      <c r="BH60" s="295">
        <f>BG60*(1+PARAMETRES!BG$14)</f>
        <v>1.7386431700360556</v>
      </c>
      <c r="BI60" s="295">
        <f>BH60*(1+PARAMETRES!BH$14)</f>
        <v>1.7555012252922475</v>
      </c>
      <c r="BJ60" s="295">
        <f>BI60*(1+PARAMETRES!BI$14)</f>
        <v>1.7715511495790066</v>
      </c>
      <c r="BK60" s="295">
        <f>BJ60*(1+PARAMETRES!BJ$14)</f>
        <v>1.7878216388192858</v>
      </c>
      <c r="BL60" s="295">
        <f>BK60*(1+PARAMETRES!BK$14)</f>
        <v>1.8039545719097365</v>
      </c>
      <c r="BM60" s="295">
        <f>BL60*(1+PARAMETRES!BL$14)</f>
        <v>1.81994500781456</v>
      </c>
      <c r="BN60" s="295">
        <f>BM60*(1+PARAMETRES!BM$14)</f>
        <v>1.835248759796261</v>
      </c>
    </row>
    <row r="61" spans="1:75" ht="15.75" x14ac:dyDescent="0.25">
      <c r="A61" s="41"/>
      <c r="B61" s="619" t="s">
        <v>112</v>
      </c>
      <c r="C61" s="617" t="s">
        <v>111</v>
      </c>
      <c r="D61" s="743" t="s">
        <v>107</v>
      </c>
      <c r="E61" s="159" t="s">
        <v>106</v>
      </c>
      <c r="F61" s="239">
        <f>0.034*Transf2010</f>
        <v>3.5593704641215064E-2</v>
      </c>
      <c r="G61" s="295">
        <f>F61*(1+PARAMETRES!F$14)</f>
        <v>3.6194645882173887E-2</v>
      </c>
      <c r="H61" s="295">
        <f>G61*(1+PARAMETRES!G$14)</f>
        <v>3.6136675266629191E-2</v>
      </c>
      <c r="I61" s="295">
        <f>H61*(1+PARAMETRES!H$14)</f>
        <v>3.6165603260613896E-2</v>
      </c>
      <c r="J61" s="295">
        <f>I61*(1+PARAMETRES!I$14)</f>
        <v>3.6319840832390815E-2</v>
      </c>
      <c r="K61" s="295">
        <f>J61*(1+PARAMETRES!J$14)</f>
        <v>3.6562829496594763E-2</v>
      </c>
      <c r="L61" s="295">
        <f>K61*(1+PARAMETRES!K$14)</f>
        <v>3.6863366926441266E-2</v>
      </c>
      <c r="M61" s="295">
        <f>L61*(1+PARAMETRES!L$14)</f>
        <v>3.7611019231398438E-2</v>
      </c>
      <c r="N61" s="295">
        <f>M61*(1+PARAMETRES!M$14)</f>
        <v>3.8188013345675655E-2</v>
      </c>
      <c r="O61" s="295">
        <f>N61*(1+PARAMETRES!N$14)</f>
        <v>3.8803797438514989E-2</v>
      </c>
      <c r="P61" s="295">
        <f>O61*(1+PARAMETRES!O$14)</f>
        <v>3.5706957893847313E-2</v>
      </c>
      <c r="Q61" s="295">
        <f>P61*(1+PARAMETRES!P$14)</f>
        <v>3.8073051746982334E-2</v>
      </c>
      <c r="R61" s="295">
        <f>Q61*(1+PARAMETRES!Q$14)</f>
        <v>3.8973829421692037E-2</v>
      </c>
      <c r="S61" s="295">
        <f>R61*(1+PARAMETRES!R$14)</f>
        <v>3.9435352745643817E-2</v>
      </c>
      <c r="T61" s="295">
        <f>S61*(1+PARAMETRES!S$14)</f>
        <v>3.9976117705915498E-2</v>
      </c>
      <c r="U61" s="295">
        <f>T61*(1+PARAMETRES!T$14)</f>
        <v>4.0577893827479221E-2</v>
      </c>
      <c r="V61" s="295">
        <f>U61*(1+PARAMETRES!U$14)</f>
        <v>4.1194200348665042E-2</v>
      </c>
      <c r="W61" s="295">
        <f>V61*(1+PARAMETRES!V$14)</f>
        <v>4.1866087510456819E-2</v>
      </c>
      <c r="X61" s="295">
        <f>W61*(1+PARAMETRES!W$14)</f>
        <v>4.2068903429132991E-2</v>
      </c>
      <c r="Y61" s="295">
        <f>X61*(1+PARAMETRES!X$14)</f>
        <v>4.2272893687764844E-2</v>
      </c>
      <c r="Z61" s="295">
        <f>Y61*(1+PARAMETRES!Y$14)</f>
        <v>4.2498937100101129E-2</v>
      </c>
      <c r="AA61" s="295">
        <f>Z61*(1+PARAMETRES!Z$14)</f>
        <v>4.2743046198865139E-2</v>
      </c>
      <c r="AB61" s="295">
        <f>AA61*(1+PARAMETRES!AA$14)</f>
        <v>4.2979919425951141E-2</v>
      </c>
      <c r="AC61" s="295">
        <f>AB61*(1+PARAMETRES!AB$14)</f>
        <v>4.3398383169914061E-2</v>
      </c>
      <c r="AD61" s="295">
        <f>AC61*(1+PARAMETRES!AC$14)</f>
        <v>4.3838399790943859E-2</v>
      </c>
      <c r="AE61" s="295">
        <f>AD61*(1+PARAMETRES!AD$14)</f>
        <v>4.4305093146980348E-2</v>
      </c>
      <c r="AF61" s="295">
        <f>AE61*(1+PARAMETRES!AE$14)</f>
        <v>4.4759579338336519E-2</v>
      </c>
      <c r="AG61" s="295">
        <f>AF61*(1+PARAMETRES!AF$14)</f>
        <v>4.5201560481328583E-2</v>
      </c>
      <c r="AH61" s="295">
        <f>AG61*(1+PARAMETRES!AG$14)</f>
        <v>4.5653229203660987E-2</v>
      </c>
      <c r="AI61" s="295">
        <f>AH61*(1+PARAMETRES!AH$14)</f>
        <v>4.609654159686484E-2</v>
      </c>
      <c r="AJ61" s="295">
        <f>AI61*(1+PARAMETRES!AI$14)</f>
        <v>4.6507994645001272E-2</v>
      </c>
      <c r="AK61" s="295">
        <f>AJ61*(1+PARAMETRES!AJ$14)</f>
        <v>4.6904946649408974E-2</v>
      </c>
      <c r="AL61" s="295">
        <f>AK61*(1+PARAMETRES!AK$14)</f>
        <v>4.7296049281349797E-2</v>
      </c>
      <c r="AM61" s="295">
        <f>AL61*(1+PARAMETRES!AL$14)</f>
        <v>4.7690219676406881E-2</v>
      </c>
      <c r="AN61" s="295">
        <f>AM61*(1+PARAMETRES!AM$14)</f>
        <v>4.8096658723244673E-2</v>
      </c>
      <c r="AO61" s="295">
        <f>AN61*(1+PARAMETRES!AN$14)</f>
        <v>4.8500854762619089E-2</v>
      </c>
      <c r="AP61" s="295">
        <f>AO61*(1+PARAMETRES!AO$14)</f>
        <v>4.8873355079207405E-2</v>
      </c>
      <c r="AQ61" s="295">
        <f>AP61*(1+PARAMETRES!AP$14)</f>
        <v>4.9257194461201081E-2</v>
      </c>
      <c r="AR61" s="295">
        <f>AQ61*(1+PARAMETRES!AQ$14)</f>
        <v>4.9657506143672481E-2</v>
      </c>
      <c r="AS61" s="295">
        <f>AR61*(1+PARAMETRES!AR$14)</f>
        <v>5.0084570347476702E-2</v>
      </c>
      <c r="AT61" s="295">
        <f>AS61*(1+PARAMETRES!AS$14)</f>
        <v>5.0499026035435199E-2</v>
      </c>
      <c r="AU61" s="295">
        <f>AT61*(1+PARAMETRES!AT$14)</f>
        <v>5.0925842268437008E-2</v>
      </c>
      <c r="AV61" s="295">
        <f>AU61*(1+PARAMETRES!AU$14)</f>
        <v>5.1380639460689194E-2</v>
      </c>
      <c r="AW61" s="295">
        <f>AV61*(1+PARAMETRES!AV$14)</f>
        <v>5.1853781709774498E-2</v>
      </c>
      <c r="AX61" s="295">
        <f>AW61*(1+PARAMETRES!AW$14)</f>
        <v>5.2356484051790296E-2</v>
      </c>
      <c r="AY61" s="295">
        <f>AX61*(1+PARAMETRES!AX$14)</f>
        <v>5.2883960492282819E-2</v>
      </c>
      <c r="AZ61" s="295">
        <f>AY61*(1+PARAMETRES!AY$14)</f>
        <v>5.3399346774730856E-2</v>
      </c>
      <c r="BA61" s="295">
        <f>AZ61*(1+PARAMETRES!AZ$14)</f>
        <v>5.3939033616015396E-2</v>
      </c>
      <c r="BB61" s="295">
        <f>BA61*(1+PARAMETRES!BA$14)</f>
        <v>5.4492162635857301E-2</v>
      </c>
      <c r="BC61" s="295">
        <f>BB61*(1+PARAMETRES!BB$14)</f>
        <v>5.5063695171089784E-2</v>
      </c>
      <c r="BD61" s="295">
        <f>BC61*(1+PARAMETRES!BC$14)</f>
        <v>5.563673908503905E-2</v>
      </c>
      <c r="BE61" s="295">
        <f>BD61*(1+PARAMETRES!BD$14)</f>
        <v>5.620480829036964E-2</v>
      </c>
      <c r="BF61" s="295">
        <f>BE61*(1+PARAMETRES!BE$14)</f>
        <v>5.6783715292105325E-2</v>
      </c>
      <c r="BG61" s="295">
        <f>BF61*(1+PARAMETRES!BF$14)</f>
        <v>5.7372941938813801E-2</v>
      </c>
      <c r="BH61" s="295">
        <f>BG61*(1+PARAMETRES!BG$14)</f>
        <v>5.7954772334535241E-2</v>
      </c>
      <c r="BI61" s="295">
        <f>BH61*(1+PARAMETRES!BH$14)</f>
        <v>5.8516707509741639E-2</v>
      </c>
      <c r="BJ61" s="295">
        <f>BI61*(1+PARAMETRES!BI$14)</f>
        <v>5.9051704985966944E-2</v>
      </c>
      <c r="BK61" s="295">
        <f>BJ61*(1+PARAMETRES!BJ$14)</f>
        <v>5.959405462730958E-2</v>
      </c>
      <c r="BL61" s="295">
        <f>BK61*(1+PARAMETRES!BK$14)</f>
        <v>6.0131819063657936E-2</v>
      </c>
      <c r="BM61" s="295">
        <f>BL61*(1+PARAMETRES!BL$14)</f>
        <v>6.0664833593818725E-2</v>
      </c>
      <c r="BN61" s="295">
        <f>BM61*(1+PARAMETRES!BM$14)</f>
        <v>6.1174958659875427E-2</v>
      </c>
    </row>
    <row r="62" spans="1:75" ht="15.75" x14ac:dyDescent="0.25">
      <c r="A62" s="41"/>
      <c r="B62" s="619"/>
      <c r="C62" s="644"/>
      <c r="D62" s="743"/>
      <c r="E62" s="159" t="s">
        <v>108</v>
      </c>
      <c r="F62" s="239">
        <f>0.065*Transf2010</f>
        <v>6.8046788284675849E-2</v>
      </c>
      <c r="G62" s="295">
        <f>F62*(1+PARAMETRES!F$14)</f>
        <v>6.9195646539450067E-2</v>
      </c>
      <c r="H62" s="295">
        <f>G62*(1+PARAMETRES!G$14)</f>
        <v>6.9084820362673438E-2</v>
      </c>
      <c r="I62" s="295">
        <f>H62*(1+PARAMETRES!H$14)</f>
        <v>6.9140123880585366E-2</v>
      </c>
      <c r="J62" s="295">
        <f>I62*(1+PARAMETRES!I$14)</f>
        <v>6.9434989826629476E-2</v>
      </c>
      <c r="K62" s="295">
        <f>J62*(1+PARAMETRES!J$14)</f>
        <v>6.9899526978784085E-2</v>
      </c>
      <c r="L62" s="295">
        <f>K62*(1+PARAMETRES!K$14)</f>
        <v>7.0474083829961218E-2</v>
      </c>
      <c r="M62" s="295">
        <f>L62*(1+PARAMETRES!L$14)</f>
        <v>7.1903419118849926E-2</v>
      </c>
      <c r="N62" s="295">
        <f>M62*(1+PARAMETRES!M$14)</f>
        <v>7.300649610202696E-2</v>
      </c>
      <c r="O62" s="295">
        <f>N62*(1+PARAMETRES!N$14)</f>
        <v>7.4183730397160988E-2</v>
      </c>
      <c r="P62" s="295">
        <f>O62*(1+PARAMETRES!O$14)</f>
        <v>6.8263301855884542E-2</v>
      </c>
      <c r="Q62" s="295">
        <f>P62*(1+PARAMETRES!P$14)</f>
        <v>7.278671657511325E-2</v>
      </c>
      <c r="R62" s="295">
        <f>Q62*(1+PARAMETRES!Q$14)</f>
        <v>7.4508791541470026E-2</v>
      </c>
      <c r="S62" s="295">
        <f>R62*(1+PARAMETRES!R$14)</f>
        <v>7.5391115543142539E-2</v>
      </c>
      <c r="T62" s="295">
        <f>S62*(1+PARAMETRES!S$14)</f>
        <v>7.64249309083678E-2</v>
      </c>
      <c r="U62" s="295">
        <f>T62*(1+PARAMETRES!T$14)</f>
        <v>7.7575385258416091E-2</v>
      </c>
      <c r="V62" s="295">
        <f>U62*(1+PARAMETRES!U$14)</f>
        <v>7.8753618313624277E-2</v>
      </c>
      <c r="W62" s="295">
        <f>V62*(1+PARAMETRES!V$14)</f>
        <v>8.0038108475873268E-2</v>
      </c>
      <c r="X62" s="295">
        <f>W62*(1+PARAMETRES!W$14)</f>
        <v>8.0425844790989479E-2</v>
      </c>
      <c r="Y62" s="295">
        <f>X62*(1+PARAMETRES!X$14)</f>
        <v>8.0815826167785668E-2</v>
      </c>
      <c r="Z62" s="295">
        <f>Y62*(1+PARAMETRES!Y$14)</f>
        <v>8.124796798548739E-2</v>
      </c>
      <c r="AA62" s="295">
        <f>Z62*(1+PARAMETRES!Z$14)</f>
        <v>8.1714647144889171E-2</v>
      </c>
      <c r="AB62" s="295">
        <f>AA62*(1+PARAMETRES!AA$14)</f>
        <v>8.2167493020200641E-2</v>
      </c>
      <c r="AC62" s="295">
        <f>AB62*(1+PARAMETRES!AB$14)</f>
        <v>8.2967497236600338E-2</v>
      </c>
      <c r="AD62" s="295">
        <f>AC62*(1+PARAMETRES!AC$14)</f>
        <v>8.3808705482686721E-2</v>
      </c>
      <c r="AE62" s="295">
        <f>AD62*(1+PARAMETRES!AD$14)</f>
        <v>8.4700913369227068E-2</v>
      </c>
      <c r="AF62" s="295">
        <f>AE62*(1+PARAMETRES!AE$14)</f>
        <v>8.5569784029172688E-2</v>
      </c>
      <c r="AG62" s="295">
        <f>AF62*(1+PARAMETRES!AF$14)</f>
        <v>8.6414747979010456E-2</v>
      </c>
      <c r="AH62" s="295">
        <f>AG62*(1+PARAMETRES!AG$14)</f>
        <v>8.7278232301116532E-2</v>
      </c>
      <c r="AI62" s="295">
        <f>AH62*(1+PARAMETRES!AH$14)</f>
        <v>8.8125741288123893E-2</v>
      </c>
      <c r="AJ62" s="295">
        <f>AI62*(1+PARAMETRES!AI$14)</f>
        <v>8.8912342703678843E-2</v>
      </c>
      <c r="AK62" s="295">
        <f>AJ62*(1+PARAMETRES!AJ$14)</f>
        <v>8.967122153563474E-2</v>
      </c>
      <c r="AL62" s="295">
        <f>AK62*(1+PARAMETRES!AK$14)</f>
        <v>9.0418917743756905E-2</v>
      </c>
      <c r="AM62" s="295">
        <f>AL62*(1+PARAMETRES!AL$14)</f>
        <v>9.1172478793130743E-2</v>
      </c>
      <c r="AN62" s="295">
        <f>AM62*(1+PARAMETRES!AM$14)</f>
        <v>9.1949494617967698E-2</v>
      </c>
      <c r="AO62" s="295">
        <f>AN62*(1+PARAMETRES!AN$14)</f>
        <v>9.2722222340301141E-2</v>
      </c>
      <c r="AP62" s="295">
        <f>AO62*(1+PARAMETRES!AO$14)</f>
        <v>9.3434355298484678E-2</v>
      </c>
      <c r="AQ62" s="295">
        <f>AP62*(1+PARAMETRES!AP$14)</f>
        <v>9.4168165881707885E-2</v>
      </c>
      <c r="AR62" s="295">
        <f>AQ62*(1+PARAMETRES!AQ$14)</f>
        <v>9.4933467627609083E-2</v>
      </c>
      <c r="AS62" s="295">
        <f>AR62*(1+PARAMETRES!AR$14)</f>
        <v>9.5749913899587744E-2</v>
      </c>
      <c r="AT62" s="295">
        <f>AS62*(1+PARAMETRES!AS$14)</f>
        <v>9.6542255655978987E-2</v>
      </c>
      <c r="AU62" s="295">
        <f>AT62*(1+PARAMETRES!AT$14)</f>
        <v>9.7358227866129493E-2</v>
      </c>
      <c r="AV62" s="295">
        <f>AU62*(1+PARAMETRES!AU$14)</f>
        <v>9.8227693086611612E-2</v>
      </c>
      <c r="AW62" s="295">
        <f>AV62*(1+PARAMETRES!AV$14)</f>
        <v>9.9132229739274685E-2</v>
      </c>
      <c r="AX62" s="295">
        <f>AW62*(1+PARAMETRES!AW$14)</f>
        <v>0.10009327833430488</v>
      </c>
      <c r="AY62" s="295">
        <f>AX62*(1+PARAMETRES!AX$14)</f>
        <v>0.10110168917642294</v>
      </c>
      <c r="AZ62" s="295">
        <f>AY62*(1+PARAMETRES!AY$14)</f>
        <v>0.10208698648110301</v>
      </c>
      <c r="BA62" s="295">
        <f>AZ62*(1+PARAMETRES!AZ$14)</f>
        <v>0.10311874073649993</v>
      </c>
      <c r="BB62" s="295">
        <f>BA62*(1+PARAMETRES!BA$14)</f>
        <v>0.10417619327443298</v>
      </c>
      <c r="BC62" s="295">
        <f>BB62*(1+PARAMETRES!BB$14)</f>
        <v>0.1052688290035539</v>
      </c>
      <c r="BD62" s="295">
        <f>BC62*(1+PARAMETRES!BC$14)</f>
        <v>0.10636435413316279</v>
      </c>
      <c r="BE62" s="295">
        <f>BD62*(1+PARAMETRES!BD$14)</f>
        <v>0.10745036879041246</v>
      </c>
      <c r="BF62" s="295">
        <f>BE62*(1+PARAMETRES!BE$14)</f>
        <v>0.10855710276431892</v>
      </c>
      <c r="BG62" s="295">
        <f>BF62*(1+PARAMETRES!BF$14)</f>
        <v>0.10968356547126158</v>
      </c>
      <c r="BH62" s="295">
        <f>BG62*(1+PARAMETRES!BG$14)</f>
        <v>0.1107958882866114</v>
      </c>
      <c r="BI62" s="295">
        <f>BH62*(1+PARAMETRES!BH$14)</f>
        <v>0.1118701761215648</v>
      </c>
      <c r="BJ62" s="295">
        <f>BI62*(1+PARAMETRES!BI$14)</f>
        <v>0.11289296541434848</v>
      </c>
      <c r="BK62" s="295">
        <f>BJ62*(1+PARAMETRES!BJ$14)</f>
        <v>0.11392981031691529</v>
      </c>
      <c r="BL62" s="295">
        <f>BK62*(1+PARAMETRES!BK$14)</f>
        <v>0.11495788938640479</v>
      </c>
      <c r="BM62" s="295">
        <f>BL62*(1+PARAMETRES!BL$14)</f>
        <v>0.11597688775288865</v>
      </c>
      <c r="BN62" s="295">
        <f>BM62*(1+PARAMETRES!BM$14)</f>
        <v>0.11695212684976175</v>
      </c>
    </row>
    <row r="63" spans="1:75" ht="15.75" x14ac:dyDescent="0.25">
      <c r="A63" s="41"/>
      <c r="B63" s="619"/>
      <c r="C63" s="623"/>
      <c r="D63" s="159" t="s">
        <v>109</v>
      </c>
      <c r="E63" s="159"/>
      <c r="F63" s="239">
        <f>0.11*Transf2010</f>
        <v>0.11515610325098989</v>
      </c>
      <c r="G63" s="295">
        <f>F63*(1+PARAMETRES!F$14)</f>
        <v>0.1171003249129155</v>
      </c>
      <c r="H63" s="295">
        <f>G63*(1+PARAMETRES!G$14)</f>
        <v>0.11691277292144736</v>
      </c>
      <c r="I63" s="295">
        <f>H63*(1+PARAMETRES!H$14)</f>
        <v>0.11700636349022139</v>
      </c>
      <c r="J63" s="295">
        <f>I63*(1+PARAMETRES!I$14)</f>
        <v>0.11750536739891142</v>
      </c>
      <c r="K63" s="295">
        <f>J63*(1+PARAMETRES!J$14)</f>
        <v>0.11829150719486536</v>
      </c>
      <c r="L63" s="295">
        <f>K63*(1+PARAMETRES!K$14)</f>
        <v>0.11926383417378052</v>
      </c>
      <c r="M63" s="295">
        <f>L63*(1+PARAMETRES!L$14)</f>
        <v>0.12168270927805371</v>
      </c>
      <c r="N63" s="295">
        <f>M63*(1+PARAMETRES!M$14)</f>
        <v>0.12354945494189175</v>
      </c>
      <c r="O63" s="295">
        <f>N63*(1+PARAMETRES!N$14)</f>
        <v>0.12554169759519548</v>
      </c>
      <c r="P63" s="295">
        <f>O63*(1+PARAMETRES!O$14)</f>
        <v>0.11552251083303534</v>
      </c>
      <c r="Q63" s="295">
        <f>P63*(1+PARAMETRES!P$14)</f>
        <v>0.12317752035788393</v>
      </c>
      <c r="R63" s="295">
        <f>Q63*(1+PARAMETRES!Q$14)</f>
        <v>0.12609180107018003</v>
      </c>
      <c r="S63" s="295">
        <f>R63*(1+PARAMETRES!R$14)</f>
        <v>0.12758496476531814</v>
      </c>
      <c r="T63" s="295">
        <f>S63*(1+PARAMETRES!S$14)</f>
        <v>0.12933449846031475</v>
      </c>
      <c r="U63" s="295">
        <f>T63*(1+PARAMETRES!T$14)</f>
        <v>0.13128142120655031</v>
      </c>
      <c r="V63" s="295">
        <f>U63*(1+PARAMETRES!U$14)</f>
        <v>0.13327535406921032</v>
      </c>
      <c r="W63" s="295">
        <f>V63*(1+PARAMETRES!V$14)</f>
        <v>0.13544910665147783</v>
      </c>
      <c r="X63" s="295">
        <f>W63*(1+PARAMETRES!W$14)</f>
        <v>0.13610527580013604</v>
      </c>
      <c r="Y63" s="295">
        <f>X63*(1+PARAMETRES!X$14)</f>
        <v>0.13676524428394499</v>
      </c>
      <c r="Z63" s="295">
        <f>Y63*(1+PARAMETRES!Y$14)</f>
        <v>0.13749656120620943</v>
      </c>
      <c r="AA63" s="295">
        <f>Z63*(1+PARAMETRES!Z$14)</f>
        <v>0.13828632593750476</v>
      </c>
      <c r="AB63" s="295">
        <f>AA63*(1+PARAMETRES!AA$14)</f>
        <v>0.13905268049572417</v>
      </c>
      <c r="AC63" s="295">
        <f>AB63*(1+PARAMETRES!AB$14)</f>
        <v>0.14040653378501597</v>
      </c>
      <c r="AD63" s="295">
        <f>AC63*(1+PARAMETRES!AC$14)</f>
        <v>0.14183011697070061</v>
      </c>
      <c r="AE63" s="295">
        <f>AD63*(1+PARAMETRES!AD$14)</f>
        <v>0.14334000724023041</v>
      </c>
      <c r="AF63" s="295">
        <f>AE63*(1+PARAMETRES!AE$14)</f>
        <v>0.14481040374167684</v>
      </c>
      <c r="AG63" s="295">
        <f>AF63*(1+PARAMETRES!AF$14)</f>
        <v>0.14624034273370998</v>
      </c>
      <c r="AH63" s="295">
        <f>AG63*(1+PARAMETRES!AG$14)</f>
        <v>0.14770162389419716</v>
      </c>
      <c r="AI63" s="295">
        <f>AH63*(1+PARAMETRES!AH$14)</f>
        <v>0.14913586987220961</v>
      </c>
      <c r="AJ63" s="295">
        <f>AI63*(1+PARAMETRES!AI$14)</f>
        <v>0.15046704149853338</v>
      </c>
      <c r="AK63" s="295">
        <f>AJ63*(1+PARAMETRES!AJ$14)</f>
        <v>0.15175129798338183</v>
      </c>
      <c r="AL63" s="295">
        <f>AK63*(1+PARAMETRES!AK$14)</f>
        <v>0.15301663002789626</v>
      </c>
      <c r="AM63" s="295">
        <f>AL63*(1+PARAMETRES!AL$14)</f>
        <v>0.15429188718837505</v>
      </c>
      <c r="AN63" s="295">
        <f>AM63*(1+PARAMETRES!AM$14)</f>
        <v>0.15560683704579145</v>
      </c>
      <c r="AO63" s="295">
        <f>AN63*(1+PARAMETRES!AN$14)</f>
        <v>0.15691453011435574</v>
      </c>
      <c r="AP63" s="295">
        <f>AO63*(1+PARAMETRES!AO$14)</f>
        <v>0.15811967819743558</v>
      </c>
      <c r="AQ63" s="295">
        <f>AP63*(1+PARAMETRES!AP$14)</f>
        <v>0.15936151149212099</v>
      </c>
      <c r="AR63" s="295">
        <f>AQ63*(1+PARAMETRES!AQ$14)</f>
        <v>0.16065663752364609</v>
      </c>
      <c r="AS63" s="295">
        <f>AR63*(1+PARAMETRES!AR$14)</f>
        <v>0.1620383158300715</v>
      </c>
      <c r="AT63" s="295">
        <f>AS63*(1+PARAMETRES!AS$14)</f>
        <v>0.16337920187934898</v>
      </c>
      <c r="AU63" s="295">
        <f>AT63*(1+PARAMETRES!AT$14)</f>
        <v>0.16476007792729599</v>
      </c>
      <c r="AV63" s="295">
        <f>AU63*(1+PARAMETRES!AU$14)</f>
        <v>0.16623148060811188</v>
      </c>
      <c r="AW63" s="295">
        <f>AV63*(1+PARAMETRES!AV$14)</f>
        <v>0.16776223494338785</v>
      </c>
      <c r="AX63" s="295">
        <f>AW63*(1+PARAMETRES!AW$14)</f>
        <v>0.16938862487343895</v>
      </c>
      <c r="AY63" s="295">
        <f>AX63*(1+PARAMETRES!AX$14)</f>
        <v>0.17109516629856181</v>
      </c>
      <c r="AZ63" s="295">
        <f>AY63*(1+PARAMETRES!AY$14)</f>
        <v>0.1727625925064819</v>
      </c>
      <c r="BA63" s="295">
        <f>AZ63*(1+PARAMETRES!AZ$14)</f>
        <v>0.1745086381694613</v>
      </c>
      <c r="BB63" s="295">
        <f>BA63*(1+PARAMETRES!BA$14)</f>
        <v>0.17629817323365568</v>
      </c>
      <c r="BC63" s="295">
        <f>BB63*(1+PARAMETRES!BB$14)</f>
        <v>0.17814724908293725</v>
      </c>
      <c r="BD63" s="295">
        <f>BC63*(1+PARAMETRES!BC$14)</f>
        <v>0.18000121468689076</v>
      </c>
      <c r="BE63" s="295">
        <f>BD63*(1+PARAMETRES!BD$14)</f>
        <v>0.18183908564531326</v>
      </c>
      <c r="BF63" s="295">
        <f>BE63*(1+PARAMETRES!BE$14)</f>
        <v>0.18371202006269341</v>
      </c>
      <c r="BG63" s="295">
        <f>BF63*(1+PARAMETRES!BF$14)</f>
        <v>0.18561834156675022</v>
      </c>
      <c r="BH63" s="295">
        <f>BG63*(1+PARAMETRES!BG$14)</f>
        <v>0.18750073402349607</v>
      </c>
      <c r="BI63" s="295">
        <f>BH63*(1+PARAMETRES!BH$14)</f>
        <v>0.18931875959034031</v>
      </c>
      <c r="BJ63" s="295">
        <f>BI63*(1+PARAMETRES!BI$14)</f>
        <v>0.19104963377812806</v>
      </c>
      <c r="BK63" s="295">
        <f>BJ63*(1+PARAMETRES!BJ$14)</f>
        <v>0.1928042943824719</v>
      </c>
      <c r="BL63" s="295">
        <f>BK63*(1+PARAMETRES!BK$14)</f>
        <v>0.19454412050006953</v>
      </c>
      <c r="BM63" s="295">
        <f>BL63*(1+PARAMETRES!BL$14)</f>
        <v>0.19626857927411914</v>
      </c>
      <c r="BN63" s="295">
        <f>BM63*(1+PARAMETRES!BM$14)</f>
        <v>0.1979189838995967</v>
      </c>
    </row>
    <row r="64" spans="1:75" ht="15.75" x14ac:dyDescent="0.25">
      <c r="A64" s="41"/>
      <c r="B64" s="619"/>
      <c r="C64" s="861" t="s">
        <v>110</v>
      </c>
      <c r="D64" s="736" t="s">
        <v>107</v>
      </c>
      <c r="E64" s="158" t="s">
        <v>106</v>
      </c>
      <c r="F64" s="241">
        <f>0.027*Transf2010</f>
        <v>2.8265588979788429E-2</v>
      </c>
      <c r="G64" s="295">
        <f>F64*(1+PARAMETRES!F$14)</f>
        <v>2.8742807024079258E-2</v>
      </c>
      <c r="H64" s="295">
        <f>G64*(1+PARAMETRES!G$14)</f>
        <v>2.869677153526435E-2</v>
      </c>
      <c r="I64" s="295">
        <f>H64*(1+PARAMETRES!H$14)</f>
        <v>2.8719743765781614E-2</v>
      </c>
      <c r="J64" s="295">
        <f>I64*(1+PARAMETRES!I$14)</f>
        <v>2.8842226543369164E-2</v>
      </c>
      <c r="K64" s="295">
        <f>J64*(1+PARAMETRES!J$14)</f>
        <v>2.9035188129648771E-2</v>
      </c>
      <c r="L64" s="295">
        <f>K64*(1+PARAMETRES!K$14)</f>
        <v>2.9273850206291582E-2</v>
      </c>
      <c r="M64" s="295">
        <f>L64*(1+PARAMETRES!L$14)</f>
        <v>2.9867574095522275E-2</v>
      </c>
      <c r="N64" s="295">
        <f>M64*(1+PARAMETRES!M$14)</f>
        <v>3.0325775303918886E-2</v>
      </c>
      <c r="O64" s="295">
        <f>N64*(1+PARAMETRES!N$14)</f>
        <v>3.0814780318820713E-2</v>
      </c>
      <c r="P64" s="295">
        <f>O64*(1+PARAMETRES!O$14)</f>
        <v>2.8355525386290499E-2</v>
      </c>
      <c r="Q64" s="295">
        <f>P64*(1+PARAMETRES!P$14)</f>
        <v>3.0234482269662424E-2</v>
      </c>
      <c r="R64" s="295">
        <f>Q64*(1+PARAMETRES!Q$14)</f>
        <v>3.0949805717226012E-2</v>
      </c>
      <c r="S64" s="295">
        <f>R64*(1+PARAMETRES!R$14)</f>
        <v>3.1316309533305366E-2</v>
      </c>
      <c r="T64" s="295">
        <f>S64*(1+PARAMETRES!S$14)</f>
        <v>3.1745740531168166E-2</v>
      </c>
      <c r="U64" s="295">
        <f>T64*(1+PARAMETRES!T$14)</f>
        <v>3.2223621568880534E-2</v>
      </c>
      <c r="V64" s="295">
        <f>U64*(1+PARAMETRES!U$14)</f>
        <v>3.2713041453351625E-2</v>
      </c>
      <c r="W64" s="295">
        <f>V64*(1+PARAMETRES!V$14)</f>
        <v>3.3246598905362745E-2</v>
      </c>
      <c r="X64" s="295">
        <f>W64*(1+PARAMETRES!W$14)</f>
        <v>3.3407658605487944E-2</v>
      </c>
      <c r="Y64" s="295">
        <f>X64*(1+PARAMETRES!X$14)</f>
        <v>3.3569650869695593E-2</v>
      </c>
      <c r="Z64" s="295">
        <f>Y64*(1+PARAMETRES!Y$14)</f>
        <v>3.3749155932433231E-2</v>
      </c>
      <c r="AA64" s="295">
        <f>Z64*(1+PARAMETRES!Z$14)</f>
        <v>3.3943007275569356E-2</v>
      </c>
      <c r="AB64" s="295">
        <f>AA64*(1+PARAMETRES!AA$14)</f>
        <v>3.413111248531412E-2</v>
      </c>
      <c r="AC64" s="295">
        <f>AB64*(1+PARAMETRES!AB$14)</f>
        <v>3.446342192904938E-2</v>
      </c>
      <c r="AD64" s="295">
        <f>AC64*(1+PARAMETRES!AC$14)</f>
        <v>3.4812846892808336E-2</v>
      </c>
      <c r="AE64" s="295">
        <f>AD64*(1+PARAMETRES!AD$14)</f>
        <v>3.5183456322602016E-2</v>
      </c>
      <c r="AF64" s="295">
        <f>AE64*(1+PARAMETRES!AE$14)</f>
        <v>3.5544371827502509E-2</v>
      </c>
      <c r="AG64" s="295">
        <f>AF64*(1+PARAMETRES!AF$14)</f>
        <v>3.5895356852819735E-2</v>
      </c>
      <c r="AH64" s="295">
        <f>AG64*(1+PARAMETRES!AG$14)</f>
        <v>3.6254034955848412E-2</v>
      </c>
      <c r="AI64" s="295">
        <f>AH64*(1+PARAMETRES!AH$14)</f>
        <v>3.6606077150451471E-2</v>
      </c>
      <c r="AJ64" s="295">
        <f>AI64*(1+PARAMETRES!AI$14)</f>
        <v>3.6932819276912755E-2</v>
      </c>
      <c r="AK64" s="295">
        <f>AJ64*(1+PARAMETRES!AJ$14)</f>
        <v>3.7248045868648279E-2</v>
      </c>
      <c r="AL64" s="295">
        <f>AK64*(1+PARAMETRES!AK$14)</f>
        <v>3.7558627370483641E-2</v>
      </c>
      <c r="AM64" s="295">
        <f>AL64*(1+PARAMETRES!AL$14)</f>
        <v>3.7871645037146622E-2</v>
      </c>
      <c r="AN64" s="295">
        <f>AM64*(1+PARAMETRES!AM$14)</f>
        <v>3.819440545669428E-2</v>
      </c>
      <c r="AO64" s="295">
        <f>AN64*(1+PARAMETRES!AN$14)</f>
        <v>3.8515384664432786E-2</v>
      </c>
      <c r="AP64" s="295">
        <f>AO64*(1+PARAMETRES!AO$14)</f>
        <v>3.8811193739370566E-2</v>
      </c>
      <c r="AQ64" s="295">
        <f>AP64*(1+PARAMETRES!AP$14)</f>
        <v>3.9116007366247894E-2</v>
      </c>
      <c r="AR64" s="295">
        <f>AQ64*(1+PARAMETRES!AQ$14)</f>
        <v>3.9433901937622237E-2</v>
      </c>
      <c r="AS64" s="295">
        <f>AR64*(1+PARAMETRES!AR$14)</f>
        <v>3.9773041158290293E-2</v>
      </c>
      <c r="AT64" s="295">
        <f>AS64*(1+PARAMETRES!AS$14)</f>
        <v>4.0102167734022039E-2</v>
      </c>
      <c r="AU64" s="295">
        <f>AT64*(1+PARAMETRES!AT$14)</f>
        <v>4.0441110036699944E-2</v>
      </c>
      <c r="AV64" s="295">
        <f>AU64*(1+PARAMETRES!AU$14)</f>
        <v>4.0802272512900209E-2</v>
      </c>
      <c r="AW64" s="295">
        <f>AV64*(1+PARAMETRES!AV$14)</f>
        <v>4.117800312246795E-2</v>
      </c>
      <c r="AX64" s="295">
        <f>AW64*(1+PARAMETRES!AW$14)</f>
        <v>4.1577207923480498E-2</v>
      </c>
      <c r="AY64" s="295">
        <f>AX64*(1+PARAMETRES!AX$14)</f>
        <v>4.1996086273283384E-2</v>
      </c>
      <c r="AZ64" s="295">
        <f>AY64*(1+PARAMETRES!AY$14)</f>
        <v>4.2405363615227412E-2</v>
      </c>
      <c r="BA64" s="295">
        <f>AZ64*(1+PARAMETRES!AZ$14)</f>
        <v>4.2833938459776899E-2</v>
      </c>
      <c r="BB64" s="295">
        <f>BA64*(1+PARAMETRES!BA$14)</f>
        <v>4.3273187975533707E-2</v>
      </c>
      <c r="BC64" s="295">
        <f>BB64*(1+PARAMETRES!BB$14)</f>
        <v>4.372705204763009E-2</v>
      </c>
      <c r="BD64" s="295">
        <f>BC64*(1+PARAMETRES!BC$14)</f>
        <v>4.4182116332236857E-2</v>
      </c>
      <c r="BE64" s="295">
        <f>BD64*(1+PARAMETRES!BD$14)</f>
        <v>4.4633230112940563E-2</v>
      </c>
      <c r="BF64" s="295">
        <f>BE64*(1+PARAMETRES!BE$14)</f>
        <v>4.5092950379024783E-2</v>
      </c>
      <c r="BG64" s="295">
        <f>BF64*(1+PARAMETRES!BF$14)</f>
        <v>4.5560865657293274E-2</v>
      </c>
      <c r="BH64" s="295">
        <f>BG64*(1+PARAMETRES!BG$14)</f>
        <v>4.6022907442130889E-2</v>
      </c>
      <c r="BI64" s="295">
        <f>BH64*(1+PARAMETRES!BH$14)</f>
        <v>4.6469150081265384E-2</v>
      </c>
      <c r="BJ64" s="295">
        <f>BI64*(1+PARAMETRES!BI$14)</f>
        <v>4.6894001018267836E-2</v>
      </c>
      <c r="BK64" s="295">
        <f>BJ64*(1+PARAMETRES!BJ$14)</f>
        <v>4.7324690439334051E-2</v>
      </c>
      <c r="BL64" s="295">
        <f>BK64*(1+PARAMETRES!BK$14)</f>
        <v>4.7751738668198922E-2</v>
      </c>
      <c r="BM64" s="295">
        <f>BL64*(1+PARAMETRES!BL$14)</f>
        <v>4.8175014912738373E-2</v>
      </c>
      <c r="BN64" s="295">
        <f>BM64*(1+PARAMETRES!BM$14)</f>
        <v>4.8580114229901043E-2</v>
      </c>
    </row>
    <row r="65" spans="1:66" ht="15.75" x14ac:dyDescent="0.25">
      <c r="A65" s="41"/>
      <c r="B65" s="619"/>
      <c r="C65" s="862"/>
      <c r="D65" s="736"/>
      <c r="E65" s="158" t="s">
        <v>108</v>
      </c>
      <c r="F65" s="241">
        <f>0.052*Transf2010</f>
        <v>5.4437430627740674E-2</v>
      </c>
      <c r="G65" s="295">
        <f>F65*(1+PARAMETRES!F$14)</f>
        <v>5.535651723156005E-2</v>
      </c>
      <c r="H65" s="295">
        <f>G65*(1+PARAMETRES!G$14)</f>
        <v>5.5267856290138744E-2</v>
      </c>
      <c r="I65" s="295">
        <f>H65*(1+PARAMETRES!H$14)</f>
        <v>5.5312099104468285E-2</v>
      </c>
      <c r="J65" s="295">
        <f>I65*(1+PARAMETRES!I$14)</f>
        <v>5.5547991861303568E-2</v>
      </c>
      <c r="K65" s="295">
        <f>J65*(1+PARAMETRES!J$14)</f>
        <v>5.5919621583027254E-2</v>
      </c>
      <c r="L65" s="295">
        <f>K65*(1+PARAMETRES!K$14)</f>
        <v>5.6379267063968966E-2</v>
      </c>
      <c r="M65" s="295">
        <f>L65*(1+PARAMETRES!L$14)</f>
        <v>5.7522735295079931E-2</v>
      </c>
      <c r="N65" s="295">
        <f>M65*(1+PARAMETRES!M$14)</f>
        <v>5.8405196881621553E-2</v>
      </c>
      <c r="O65" s="295">
        <f>N65*(1+PARAMETRES!N$14)</f>
        <v>5.9346984317728772E-2</v>
      </c>
      <c r="P65" s="295">
        <f>O65*(1+PARAMETRES!O$14)</f>
        <v>5.4610641484707616E-2</v>
      </c>
      <c r="Q65" s="295">
        <f>P65*(1+PARAMETRES!P$14)</f>
        <v>5.8229373260090589E-2</v>
      </c>
      <c r="R65" s="295">
        <f>Q65*(1+PARAMETRES!Q$14)</f>
        <v>5.9607033233176017E-2</v>
      </c>
      <c r="S65" s="295">
        <f>R65*(1+PARAMETRES!R$14)</f>
        <v>6.0312892434514029E-2</v>
      </c>
      <c r="T65" s="295">
        <f>S65*(1+PARAMETRES!S$14)</f>
        <v>6.1139944726694241E-2</v>
      </c>
      <c r="U65" s="295">
        <f>T65*(1+PARAMETRES!T$14)</f>
        <v>6.2060308206732875E-2</v>
      </c>
      <c r="V65" s="295">
        <f>U65*(1+PARAMETRES!U$14)</f>
        <v>6.3002894650899421E-2</v>
      </c>
      <c r="W65" s="295">
        <f>V65*(1+PARAMETRES!V$14)</f>
        <v>6.4030486780698614E-2</v>
      </c>
      <c r="X65" s="295">
        <f>W65*(1+PARAMETRES!W$14)</f>
        <v>6.4340675832791586E-2</v>
      </c>
      <c r="Y65" s="295">
        <f>X65*(1+PARAMETRES!X$14)</f>
        <v>6.4652660934228542E-2</v>
      </c>
      <c r="Z65" s="295">
        <f>Y65*(1+PARAMETRES!Y$14)</f>
        <v>6.4998374388389915E-2</v>
      </c>
      <c r="AA65" s="295">
        <f>Z65*(1+PARAMETRES!Z$14)</f>
        <v>6.537171771591134E-2</v>
      </c>
      <c r="AB65" s="295">
        <f>AA65*(1+PARAMETRES!AA$14)</f>
        <v>6.5733994416160513E-2</v>
      </c>
      <c r="AC65" s="295">
        <f>AB65*(1+PARAMETRES!AB$14)</f>
        <v>6.637399778928027E-2</v>
      </c>
      <c r="AD65" s="295">
        <f>AC65*(1+PARAMETRES!AC$14)</f>
        <v>6.7046964386149377E-2</v>
      </c>
      <c r="AE65" s="295">
        <f>AD65*(1+PARAMETRES!AD$14)</f>
        <v>6.7760730695381646E-2</v>
      </c>
      <c r="AF65" s="295">
        <f>AE65*(1+PARAMETRES!AE$14)</f>
        <v>6.845582722333815E-2</v>
      </c>
      <c r="AG65" s="295">
        <f>AF65*(1+PARAMETRES!AF$14)</f>
        <v>6.9131798383208362E-2</v>
      </c>
      <c r="AH65" s="295">
        <f>AG65*(1+PARAMETRES!AG$14)</f>
        <v>6.9822585840893223E-2</v>
      </c>
      <c r="AI65" s="295">
        <f>AH65*(1+PARAMETRES!AH$14)</f>
        <v>7.0500593030499104E-2</v>
      </c>
      <c r="AJ65" s="295">
        <f>AI65*(1+PARAMETRES!AI$14)</f>
        <v>7.1129874162943058E-2</v>
      </c>
      <c r="AK65" s="295">
        <f>AJ65*(1+PARAMETRES!AJ$14)</f>
        <v>7.1736977228507776E-2</v>
      </c>
      <c r="AL65" s="295">
        <f>AK65*(1+PARAMETRES!AK$14)</f>
        <v>7.2335134195005507E-2</v>
      </c>
      <c r="AM65" s="295">
        <f>AL65*(1+PARAMETRES!AL$14)</f>
        <v>7.2937983034504578E-2</v>
      </c>
      <c r="AN65" s="295">
        <f>AM65*(1+PARAMETRES!AM$14)</f>
        <v>7.3559595694374147E-2</v>
      </c>
      <c r="AO65" s="295">
        <f>AN65*(1+PARAMETRES!AN$14)</f>
        <v>7.4177777872240905E-2</v>
      </c>
      <c r="AP65" s="295">
        <f>AO65*(1+PARAMETRES!AO$14)</f>
        <v>7.4747484238787743E-2</v>
      </c>
      <c r="AQ65" s="295">
        <f>AP65*(1+PARAMETRES!AP$14)</f>
        <v>7.5334532705366303E-2</v>
      </c>
      <c r="AR65" s="295">
        <f>AQ65*(1+PARAMETRES!AQ$14)</f>
        <v>7.5946774102087264E-2</v>
      </c>
      <c r="AS65" s="295">
        <f>AR65*(1+PARAMETRES!AR$14)</f>
        <v>7.6599931119670187E-2</v>
      </c>
      <c r="AT65" s="295">
        <f>AS65*(1+PARAMETRES!AS$14)</f>
        <v>7.7233804524783178E-2</v>
      </c>
      <c r="AU65" s="295">
        <f>AT65*(1+PARAMETRES!AT$14)</f>
        <v>7.7886582292903586E-2</v>
      </c>
      <c r="AV65" s="295">
        <f>AU65*(1+PARAMETRES!AU$14)</f>
        <v>7.8582154469289289E-2</v>
      </c>
      <c r="AW65" s="295">
        <f>AV65*(1+PARAMETRES!AV$14)</f>
        <v>7.9305783791419754E-2</v>
      </c>
      <c r="AX65" s="295">
        <f>AW65*(1+PARAMETRES!AW$14)</f>
        <v>8.0074622667443918E-2</v>
      </c>
      <c r="AY65" s="295">
        <f>AX65*(1+PARAMETRES!AX$14)</f>
        <v>8.0881351341138372E-2</v>
      </c>
      <c r="AZ65" s="295">
        <f>AY65*(1+PARAMETRES!AY$14)</f>
        <v>8.166958918488243E-2</v>
      </c>
      <c r="BA65" s="295">
        <f>AZ65*(1+PARAMETRES!AZ$14)</f>
        <v>8.2494992589199956E-2</v>
      </c>
      <c r="BB65" s="295">
        <f>BA65*(1+PARAMETRES!BA$14)</f>
        <v>8.3340954619546395E-2</v>
      </c>
      <c r="BC65" s="295">
        <f>BB65*(1+PARAMETRES!BB$14)</f>
        <v>8.4215063202843138E-2</v>
      </c>
      <c r="BD65" s="295">
        <f>BC65*(1+PARAMETRES!BC$14)</f>
        <v>8.5091483306530241E-2</v>
      </c>
      <c r="BE65" s="295">
        <f>BD65*(1+PARAMETRES!BD$14)</f>
        <v>8.5960295032329978E-2</v>
      </c>
      <c r="BF65" s="295">
        <f>BE65*(1+PARAMETRES!BE$14)</f>
        <v>8.6845682211455152E-2</v>
      </c>
      <c r="BG65" s="295">
        <f>BF65*(1+PARAMETRES!BF$14)</f>
        <v>8.7746852377009285E-2</v>
      </c>
      <c r="BH65" s="295">
        <f>BG65*(1+PARAMETRES!BG$14)</f>
        <v>8.8636710629289128E-2</v>
      </c>
      <c r="BI65" s="295">
        <f>BH65*(1+PARAMETRES!BH$14)</f>
        <v>8.9496140897251858E-2</v>
      </c>
      <c r="BJ65" s="295">
        <f>BI65*(1+PARAMETRES!BI$14)</f>
        <v>9.0314372331478793E-2</v>
      </c>
      <c r="BK65" s="295">
        <f>BJ65*(1+PARAMETRES!BJ$14)</f>
        <v>9.1143848253532236E-2</v>
      </c>
      <c r="BL65" s="295">
        <f>BK65*(1+PARAMETRES!BK$14)</f>
        <v>9.1966311509123835E-2</v>
      </c>
      <c r="BM65" s="295">
        <f>BL65*(1+PARAMETRES!BL$14)</f>
        <v>9.2781510202310916E-2</v>
      </c>
      <c r="BN65" s="295">
        <f>BM65*(1+PARAMETRES!BM$14)</f>
        <v>9.3561701479809398E-2</v>
      </c>
    </row>
    <row r="66" spans="1:66" ht="15.75" x14ac:dyDescent="0.25">
      <c r="A66" s="41"/>
      <c r="B66" s="619"/>
      <c r="C66" s="863"/>
      <c r="D66" s="158" t="s">
        <v>109</v>
      </c>
      <c r="E66" s="158"/>
      <c r="F66" s="241">
        <f>0.088*Transf2010</f>
        <v>9.2124882600791907E-2</v>
      </c>
      <c r="G66" s="295">
        <f>F66*(1+PARAMETRES!F$14)</f>
        <v>9.3680259930332382E-2</v>
      </c>
      <c r="H66" s="295">
        <f>G66*(1+PARAMETRES!G$14)</f>
        <v>9.3530218337157869E-2</v>
      </c>
      <c r="I66" s="295">
        <f>H66*(1+PARAMETRES!H$14)</f>
        <v>9.3605090792177104E-2</v>
      </c>
      <c r="J66" s="295">
        <f>I66*(1+PARAMETRES!I$14)</f>
        <v>9.4004293919129123E-2</v>
      </c>
      <c r="K66" s="295">
        <f>J66*(1+PARAMETRES!J$14)</f>
        <v>9.4633205755892277E-2</v>
      </c>
      <c r="L66" s="295">
        <f>K66*(1+PARAMETRES!K$14)</f>
        <v>9.5411067339024408E-2</v>
      </c>
      <c r="M66" s="295">
        <f>L66*(1+PARAMETRES!L$14)</f>
        <v>9.7346167422442967E-2</v>
      </c>
      <c r="N66" s="295">
        <f>M66*(1+PARAMETRES!M$14)</f>
        <v>9.8839563953513399E-2</v>
      </c>
      <c r="O66" s="295">
        <f>N66*(1+PARAMETRES!N$14)</f>
        <v>0.10043335807615639</v>
      </c>
      <c r="P66" s="295">
        <f>O66*(1+PARAMETRES!O$14)</f>
        <v>9.2418008666428283E-2</v>
      </c>
      <c r="Q66" s="295">
        <f>P66*(1+PARAMETRES!P$14)</f>
        <v>9.8542016286307155E-2</v>
      </c>
      <c r="R66" s="295">
        <f>Q66*(1+PARAMETRES!Q$14)</f>
        <v>0.10087344085614403</v>
      </c>
      <c r="S66" s="295">
        <f>R66*(1+PARAMETRES!R$14)</f>
        <v>0.10206797181225451</v>
      </c>
      <c r="T66" s="295">
        <f>S66*(1+PARAMETRES!S$14)</f>
        <v>0.10346759876825179</v>
      </c>
      <c r="U66" s="295">
        <f>T66*(1+PARAMETRES!T$14)</f>
        <v>0.10502513696524024</v>
      </c>
      <c r="V66" s="295">
        <f>U66*(1+PARAMETRES!U$14)</f>
        <v>0.10662028325536824</v>
      </c>
      <c r="W66" s="295">
        <f>V66*(1+PARAMETRES!V$14)</f>
        <v>0.10835928532118225</v>
      </c>
      <c r="X66" s="295">
        <f>W66*(1+PARAMETRES!W$14)</f>
        <v>0.10888422064010882</v>
      </c>
      <c r="Y66" s="295">
        <f>X66*(1+PARAMETRES!X$14)</f>
        <v>0.10941219542715597</v>
      </c>
      <c r="Z66" s="295">
        <f>Y66*(1+PARAMETRES!Y$14)</f>
        <v>0.10999724896496753</v>
      </c>
      <c r="AA66" s="295">
        <f>Z66*(1+PARAMETRES!Z$14)</f>
        <v>0.1106290607500038</v>
      </c>
      <c r="AB66" s="295">
        <f>AA66*(1+PARAMETRES!AA$14)</f>
        <v>0.11124214439657933</v>
      </c>
      <c r="AC66" s="295">
        <f>AB66*(1+PARAMETRES!AB$14)</f>
        <v>0.11232522702801276</v>
      </c>
      <c r="AD66" s="295">
        <f>AC66*(1+PARAMETRES!AC$14)</f>
        <v>0.11346409357656047</v>
      </c>
      <c r="AE66" s="295">
        <f>AD66*(1+PARAMETRES!AD$14)</f>
        <v>0.11467200579218431</v>
      </c>
      <c r="AF66" s="295">
        <f>AE66*(1+PARAMETRES!AE$14)</f>
        <v>0.11584832299334147</v>
      </c>
      <c r="AG66" s="295">
        <f>AF66*(1+PARAMETRES!AF$14)</f>
        <v>0.11699227418696798</v>
      </c>
      <c r="AH66" s="295">
        <f>AG66*(1+PARAMETRES!AG$14)</f>
        <v>0.11816129911535773</v>
      </c>
      <c r="AI66" s="295">
        <f>AH66*(1+PARAMETRES!AH$14)</f>
        <v>0.1193086958977677</v>
      </c>
      <c r="AJ66" s="295">
        <f>AI66*(1+PARAMETRES!AI$14)</f>
        <v>0.1203736331988267</v>
      </c>
      <c r="AK66" s="295">
        <f>AJ66*(1+PARAMETRES!AJ$14)</f>
        <v>0.12140103838670545</v>
      </c>
      <c r="AL66" s="295">
        <f>AK66*(1+PARAMETRES!AK$14)</f>
        <v>0.12241330402231698</v>
      </c>
      <c r="AM66" s="295">
        <f>AL66*(1+PARAMETRES!AL$14)</f>
        <v>0.12343350975070003</v>
      </c>
      <c r="AN66" s="295">
        <f>AM66*(1+PARAMETRES!AM$14)</f>
        <v>0.12448546963663314</v>
      </c>
      <c r="AO66" s="295">
        <f>AN66*(1+PARAMETRES!AN$14)</f>
        <v>0.12553162409148455</v>
      </c>
      <c r="AP66" s="295">
        <f>AO66*(1+PARAMETRES!AO$14)</f>
        <v>0.12649574255794843</v>
      </c>
      <c r="AQ66" s="295">
        <f>AP66*(1+PARAMETRES!AP$14)</f>
        <v>0.12748920919369677</v>
      </c>
      <c r="AR66" s="295">
        <f>AQ66*(1+PARAMETRES!AQ$14)</f>
        <v>0.12852531001891687</v>
      </c>
      <c r="AS66" s="295">
        <f>AR66*(1+PARAMETRES!AR$14)</f>
        <v>0.12963065266405721</v>
      </c>
      <c r="AT66" s="295">
        <f>AS66*(1+PARAMETRES!AS$14)</f>
        <v>0.13070336150347919</v>
      </c>
      <c r="AU66" s="295">
        <f>AT66*(1+PARAMETRES!AT$14)</f>
        <v>0.13180806234183681</v>
      </c>
      <c r="AV66" s="295">
        <f>AU66*(1+PARAMETRES!AU$14)</f>
        <v>0.13298518448648952</v>
      </c>
      <c r="AW66" s="295">
        <f>AV66*(1+PARAMETRES!AV$14)</f>
        <v>0.13420978795471031</v>
      </c>
      <c r="AX66" s="295">
        <f>AW66*(1+PARAMETRES!AW$14)</f>
        <v>0.1355108998987512</v>
      </c>
      <c r="AY66" s="295">
        <f>AX66*(1+PARAMETRES!AX$14)</f>
        <v>0.13687613303884949</v>
      </c>
      <c r="AZ66" s="295">
        <f>AY66*(1+PARAMETRES!AY$14)</f>
        <v>0.13821007400518559</v>
      </c>
      <c r="BA66" s="295">
        <f>AZ66*(1+PARAMETRES!AZ$14)</f>
        <v>0.13960691053556912</v>
      </c>
      <c r="BB66" s="295">
        <f>BA66*(1+PARAMETRES!BA$14)</f>
        <v>0.14103853858692464</v>
      </c>
      <c r="BC66" s="295">
        <f>BB66*(1+PARAMETRES!BB$14)</f>
        <v>0.14251779926634989</v>
      </c>
      <c r="BD66" s="295">
        <f>BC66*(1+PARAMETRES!BC$14)</f>
        <v>0.14400097174951268</v>
      </c>
      <c r="BE66" s="295">
        <f>BD66*(1+PARAMETRES!BD$14)</f>
        <v>0.1454712685162507</v>
      </c>
      <c r="BF66" s="295">
        <f>BE66*(1+PARAMETRES!BE$14)</f>
        <v>0.14696961605015482</v>
      </c>
      <c r="BG66" s="295">
        <f>BF66*(1+PARAMETRES!BF$14)</f>
        <v>0.14849467325340029</v>
      </c>
      <c r="BH66" s="295">
        <f>BG66*(1+PARAMETRES!BG$14)</f>
        <v>0.15000058721879697</v>
      </c>
      <c r="BI66" s="295">
        <f>BH66*(1+PARAMETRES!BH$14)</f>
        <v>0.15145500767227235</v>
      </c>
      <c r="BJ66" s="295">
        <f>BI66*(1+PARAMETRES!BI$14)</f>
        <v>0.15283970702250255</v>
      </c>
      <c r="BK66" s="295">
        <f>BJ66*(1+PARAMETRES!BJ$14)</f>
        <v>0.15424343550597761</v>
      </c>
      <c r="BL66" s="295">
        <f>BK66*(1+PARAMETRES!BK$14)</f>
        <v>0.15563529640005569</v>
      </c>
      <c r="BM66" s="295">
        <f>BL66*(1+PARAMETRES!BL$14)</f>
        <v>0.15701486341929538</v>
      </c>
      <c r="BN66" s="295">
        <f>BM66*(1+PARAMETRES!BM$14)</f>
        <v>0.15833518711967742</v>
      </c>
    </row>
    <row r="67" spans="1:66" ht="15.75" x14ac:dyDescent="0.25">
      <c r="A67" s="41"/>
      <c r="B67" s="619"/>
      <c r="C67" s="854" t="s">
        <v>12</v>
      </c>
      <c r="D67" s="857" t="s">
        <v>107</v>
      </c>
      <c r="E67" s="242" t="s">
        <v>106</v>
      </c>
      <c r="F67" s="243">
        <f>0.55*Transf2010</f>
        <v>0.57578051625494953</v>
      </c>
      <c r="G67" s="295">
        <f>F67*(1+PARAMETRES!F$14)</f>
        <v>0.58550162456457755</v>
      </c>
      <c r="H67" s="295">
        <f>G67*(1+PARAMETRES!G$14)</f>
        <v>0.58456386460723686</v>
      </c>
      <c r="I67" s="295">
        <f>H67*(1+PARAMETRES!H$14)</f>
        <v>0.58503181745110699</v>
      </c>
      <c r="J67" s="295">
        <f>I67*(1+PARAMETRES!I$14)</f>
        <v>0.5875268369945571</v>
      </c>
      <c r="K67" s="295">
        <f>J67*(1+PARAMETRES!J$14)</f>
        <v>0.59145753597432682</v>
      </c>
      <c r="L67" s="295">
        <f>K67*(1+PARAMETRES!K$14)</f>
        <v>0.59631917086890263</v>
      </c>
      <c r="M67" s="295">
        <f>L67*(1+PARAMETRES!L$14)</f>
        <v>0.60841354639026857</v>
      </c>
      <c r="N67" s="295">
        <f>M67*(1+PARAMETRES!M$14)</f>
        <v>0.61774727470945878</v>
      </c>
      <c r="O67" s="295">
        <f>N67*(1+PARAMETRES!N$14)</f>
        <v>0.62770848797597745</v>
      </c>
      <c r="P67" s="295">
        <f>O67*(1+PARAMETRES!O$14)</f>
        <v>0.57761255416517676</v>
      </c>
      <c r="Q67" s="295">
        <f>P67*(1+PARAMETRES!P$14)</f>
        <v>0.6158876017894197</v>
      </c>
      <c r="R67" s="295">
        <f>Q67*(1+PARAMETRES!Q$14)</f>
        <v>0.63045900535090016</v>
      </c>
      <c r="S67" s="295">
        <f>R67*(1+PARAMETRES!R$14)</f>
        <v>0.63792482382659066</v>
      </c>
      <c r="T67" s="295">
        <f>S67*(1+PARAMETRES!S$14)</f>
        <v>0.64667249230157364</v>
      </c>
      <c r="U67" s="295">
        <f>T67*(1+PARAMETRES!T$14)</f>
        <v>0.65640710603275143</v>
      </c>
      <c r="V67" s="295">
        <f>U67*(1+PARAMETRES!U$14)</f>
        <v>0.66637677034605136</v>
      </c>
      <c r="W67" s="295">
        <f>V67*(1+PARAMETRES!V$14)</f>
        <v>0.67724553325738901</v>
      </c>
      <c r="X67" s="295">
        <f>W67*(1+PARAMETRES!W$14)</f>
        <v>0.68052637900068003</v>
      </c>
      <c r="Y67" s="295">
        <f>X67*(1+PARAMETRES!X$14)</f>
        <v>0.68382622141972471</v>
      </c>
      <c r="Z67" s="295">
        <f>Y67*(1+PARAMETRES!Y$14)</f>
        <v>0.68748280603104694</v>
      </c>
      <c r="AA67" s="295">
        <f>Z67*(1+PARAMETRES!Z$14)</f>
        <v>0.69143162968752359</v>
      </c>
      <c r="AB67" s="295">
        <f>AA67*(1+PARAMETRES!AA$14)</f>
        <v>0.69526340247862062</v>
      </c>
      <c r="AC67" s="295">
        <f>AB67*(1+PARAMETRES!AB$14)</f>
        <v>0.70203266892507965</v>
      </c>
      <c r="AD67" s="295">
        <f>AC67*(1+PARAMETRES!AC$14)</f>
        <v>0.70915058485350291</v>
      </c>
      <c r="AE67" s="295">
        <f>AD67*(1+PARAMETRES!AD$14)</f>
        <v>0.71670003620115197</v>
      </c>
      <c r="AF67" s="295">
        <f>AE67*(1+PARAMETRES!AE$14)</f>
        <v>0.7240520187083842</v>
      </c>
      <c r="AG67" s="295">
        <f>AF67*(1+PARAMETRES!AF$14)</f>
        <v>0.73120171366854991</v>
      </c>
      <c r="AH67" s="295">
        <f>AG67*(1+PARAMETRES!AG$14)</f>
        <v>0.73850811947098594</v>
      </c>
      <c r="AI67" s="295">
        <f>AH67*(1+PARAMETRES!AH$14)</f>
        <v>0.74567934936104818</v>
      </c>
      <c r="AJ67" s="295">
        <f>AI67*(1+PARAMETRES!AI$14)</f>
        <v>0.75233520749266691</v>
      </c>
      <c r="AK67" s="295">
        <f>AJ67*(1+PARAMETRES!AJ$14)</f>
        <v>0.75875648991690914</v>
      </c>
      <c r="AL67" s="295">
        <f>AK67*(1+PARAMETRES!AK$14)</f>
        <v>0.76508315013948125</v>
      </c>
      <c r="AM67" s="295">
        <f>AL67*(1+PARAMETRES!AL$14)</f>
        <v>0.77145943594187527</v>
      </c>
      <c r="AN67" s="295">
        <f>AM67*(1+PARAMETRES!AM$14)</f>
        <v>0.77803418522895718</v>
      </c>
      <c r="AO67" s="295">
        <f>AN67*(1+PARAMETRES!AN$14)</f>
        <v>0.78457265057177861</v>
      </c>
      <c r="AP67" s="295">
        <f>AO67*(1+PARAMETRES!AO$14)</f>
        <v>0.79059839098717777</v>
      </c>
      <c r="AQ67" s="295">
        <f>AP67*(1+PARAMETRES!AP$14)</f>
        <v>0.79680755746060494</v>
      </c>
      <c r="AR67" s="295">
        <f>AQ67*(1+PARAMETRES!AQ$14)</f>
        <v>0.80328318761823048</v>
      </c>
      <c r="AS67" s="295">
        <f>AR67*(1+PARAMETRES!AR$14)</f>
        <v>0.81019157915035755</v>
      </c>
      <c r="AT67" s="295">
        <f>AS67*(1+PARAMETRES!AS$14)</f>
        <v>0.816896009396745</v>
      </c>
      <c r="AU67" s="295">
        <f>AT67*(1+PARAMETRES!AT$14)</f>
        <v>0.82380038963648006</v>
      </c>
      <c r="AV67" s="295">
        <f>AU67*(1+PARAMETRES!AU$14)</f>
        <v>0.83115740304055952</v>
      </c>
      <c r="AW67" s="295">
        <f>AV67*(1+PARAMETRES!AV$14)</f>
        <v>0.83881117471693944</v>
      </c>
      <c r="AX67" s="295">
        <f>AW67*(1+PARAMETRES!AW$14)</f>
        <v>0.84694312436719499</v>
      </c>
      <c r="AY67" s="295">
        <f>AX67*(1+PARAMETRES!AX$14)</f>
        <v>0.85547583149280937</v>
      </c>
      <c r="AZ67" s="295">
        <f>AY67*(1+PARAMETRES!AY$14)</f>
        <v>0.86381296253240991</v>
      </c>
      <c r="BA67" s="295">
        <f>AZ67*(1+PARAMETRES!AZ$14)</f>
        <v>0.87254319084730692</v>
      </c>
      <c r="BB67" s="295">
        <f>BA67*(1+PARAMETRES!BA$14)</f>
        <v>0.88149086616827887</v>
      </c>
      <c r="BC67" s="295">
        <f>BB67*(1+PARAMETRES!BB$14)</f>
        <v>0.89073624541468666</v>
      </c>
      <c r="BD67" s="295">
        <f>BC67*(1+PARAMETRES!BC$14)</f>
        <v>0.90000607343445416</v>
      </c>
      <c r="BE67" s="295">
        <f>BD67*(1+PARAMETRES!BD$14)</f>
        <v>0.90919542822656674</v>
      </c>
      <c r="BF67" s="295">
        <f>BE67*(1+PARAMETRES!BE$14)</f>
        <v>0.91856010031346758</v>
      </c>
      <c r="BG67" s="295">
        <f>BF67*(1+PARAMETRES!BF$14)</f>
        <v>0.92809170783375172</v>
      </c>
      <c r="BH67" s="295">
        <f>BG67*(1+PARAMETRES!BG$14)</f>
        <v>0.93750367011748093</v>
      </c>
      <c r="BI67" s="295">
        <f>BH67*(1+PARAMETRES!BH$14)</f>
        <v>0.94659379795170207</v>
      </c>
      <c r="BJ67" s="295">
        <f>BI67*(1+PARAMETRES!BI$14)</f>
        <v>0.9552481688906409</v>
      </c>
      <c r="BK67" s="295">
        <f>BJ67*(1+PARAMETRES!BJ$14)</f>
        <v>0.9640214719123601</v>
      </c>
      <c r="BL67" s="295">
        <f>BK67*(1+PARAMETRES!BK$14)</f>
        <v>0.9727206025003482</v>
      </c>
      <c r="BM67" s="295">
        <f>BL67*(1+PARAMETRES!BL$14)</f>
        <v>0.98134289637059624</v>
      </c>
      <c r="BN67" s="295">
        <f>BM67*(1+PARAMETRES!BM$14)</f>
        <v>0.98959491949798406</v>
      </c>
    </row>
    <row r="68" spans="1:66" ht="15.75" x14ac:dyDescent="0.25">
      <c r="A68" s="41"/>
      <c r="B68" s="619"/>
      <c r="C68" s="855"/>
      <c r="D68" s="857"/>
      <c r="E68" s="242" t="s">
        <v>108</v>
      </c>
      <c r="F68" s="243">
        <f>1.3*Transf2010</f>
        <v>1.360935765693517</v>
      </c>
      <c r="G68" s="295">
        <f>F68*(1+PARAMETRES!F$14)</f>
        <v>1.3839129307890015</v>
      </c>
      <c r="H68" s="295">
        <f>G68*(1+PARAMETRES!G$14)</f>
        <v>1.3816964072534688</v>
      </c>
      <c r="I68" s="295">
        <f>H68*(1+PARAMETRES!H$14)</f>
        <v>1.3828024776117074</v>
      </c>
      <c r="J68" s="295">
        <f>I68*(1+PARAMETRES!I$14)</f>
        <v>1.3886997965325893</v>
      </c>
      <c r="K68" s="295">
        <f>J68*(1+PARAMETRES!J$14)</f>
        <v>1.3979905395756815</v>
      </c>
      <c r="L68" s="295">
        <f>K68*(1+PARAMETRES!K$14)</f>
        <v>1.4094816765992242</v>
      </c>
      <c r="M68" s="295">
        <f>L68*(1+PARAMETRES!L$14)</f>
        <v>1.4380683823769984</v>
      </c>
      <c r="N68" s="295">
        <f>M68*(1+PARAMETRES!M$14)</f>
        <v>1.460129922040539</v>
      </c>
      <c r="O68" s="295">
        <f>N68*(1+PARAMETRES!N$14)</f>
        <v>1.4836746079432197</v>
      </c>
      <c r="P68" s="295">
        <f>O68*(1+PARAMETRES!O$14)</f>
        <v>1.3652660371176908</v>
      </c>
      <c r="Q68" s="295">
        <f>P68*(1+PARAMETRES!P$14)</f>
        <v>1.4557343315022651</v>
      </c>
      <c r="R68" s="295">
        <f>Q68*(1+PARAMETRES!Q$14)</f>
        <v>1.4901758308294006</v>
      </c>
      <c r="S68" s="295">
        <f>R68*(1+PARAMETRES!R$14)</f>
        <v>1.507822310862851</v>
      </c>
      <c r="T68" s="295">
        <f>S68*(1+PARAMETRES!S$14)</f>
        <v>1.5284986181673563</v>
      </c>
      <c r="U68" s="295">
        <f>T68*(1+PARAMETRES!T$14)</f>
        <v>1.5515077051683221</v>
      </c>
      <c r="V68" s="295">
        <f>U68*(1+PARAMETRES!U$14)</f>
        <v>1.5750723662724857</v>
      </c>
      <c r="W68" s="295">
        <f>V68*(1+PARAMETRES!V$14)</f>
        <v>1.6007621695174654</v>
      </c>
      <c r="X68" s="295">
        <f>W68*(1+PARAMETRES!W$14)</f>
        <v>1.6085168958197897</v>
      </c>
      <c r="Y68" s="295">
        <f>X68*(1+PARAMETRES!X$14)</f>
        <v>1.6163165233557137</v>
      </c>
      <c r="Z68" s="295">
        <f>Y68*(1+PARAMETRES!Y$14)</f>
        <v>1.6249593597097483</v>
      </c>
      <c r="AA68" s="295">
        <f>Z68*(1+PARAMETRES!Z$14)</f>
        <v>1.6342929428977839</v>
      </c>
      <c r="AB68" s="295">
        <f>AA68*(1+PARAMETRES!AA$14)</f>
        <v>1.6433498604040133</v>
      </c>
      <c r="AC68" s="295">
        <f>AB68*(1+PARAMETRES!AB$14)</f>
        <v>1.6593499447320073</v>
      </c>
      <c r="AD68" s="295">
        <f>AC68*(1+PARAMETRES!AC$14)</f>
        <v>1.6761741096537348</v>
      </c>
      <c r="AE68" s="295">
        <f>AD68*(1+PARAMETRES!AD$14)</f>
        <v>1.6940182673845416</v>
      </c>
      <c r="AF68" s="295">
        <f>AE68*(1+PARAMETRES!AE$14)</f>
        <v>1.711395680583454</v>
      </c>
      <c r="AG68" s="295">
        <f>AF68*(1+PARAMETRES!AF$14)</f>
        <v>1.7282949595802093</v>
      </c>
      <c r="AH68" s="295">
        <f>AG68*(1+PARAMETRES!AG$14)</f>
        <v>1.7455646460223309</v>
      </c>
      <c r="AI68" s="295">
        <f>AH68*(1+PARAMETRES!AH$14)</f>
        <v>1.7625148257624781</v>
      </c>
      <c r="AJ68" s="295">
        <f>AI68*(1+PARAMETRES!AI$14)</f>
        <v>1.778246854073577</v>
      </c>
      <c r="AK68" s="295">
        <f>AJ68*(1+PARAMETRES!AJ$14)</f>
        <v>1.793424430712695</v>
      </c>
      <c r="AL68" s="295">
        <f>AK68*(1+PARAMETRES!AK$14)</f>
        <v>1.8083783548751382</v>
      </c>
      <c r="AM68" s="295">
        <f>AL68*(1+PARAMETRES!AL$14)</f>
        <v>1.8234495758626148</v>
      </c>
      <c r="AN68" s="295">
        <f>AM68*(1+PARAMETRES!AM$14)</f>
        <v>1.838989892359354</v>
      </c>
      <c r="AO68" s="295">
        <f>AN68*(1+PARAMETRES!AN$14)</f>
        <v>1.8544444468060228</v>
      </c>
      <c r="AP68" s="295">
        <f>AO68*(1+PARAMETRES!AO$14)</f>
        <v>1.8686871059696937</v>
      </c>
      <c r="AQ68" s="295">
        <f>AP68*(1+PARAMETRES!AP$14)</f>
        <v>1.8833633176341578</v>
      </c>
      <c r="AR68" s="295">
        <f>AQ68*(1+PARAMETRES!AQ$14)</f>
        <v>1.8986693525521818</v>
      </c>
      <c r="AS68" s="295">
        <f>AR68*(1+PARAMETRES!AR$14)</f>
        <v>1.9149982779917549</v>
      </c>
      <c r="AT68" s="295">
        <f>AS68*(1+PARAMETRES!AS$14)</f>
        <v>1.9308451131195798</v>
      </c>
      <c r="AU68" s="295">
        <f>AT68*(1+PARAMETRES!AT$14)</f>
        <v>1.9471645573225902</v>
      </c>
      <c r="AV68" s="295">
        <f>AU68*(1+PARAMETRES!AU$14)</f>
        <v>1.9645538617322327</v>
      </c>
      <c r="AW68" s="295">
        <f>AV68*(1+PARAMETRES!AV$14)</f>
        <v>1.9826445947854943</v>
      </c>
      <c r="AX68" s="295">
        <f>AW68*(1+PARAMETRES!AW$14)</f>
        <v>2.0018655666860985</v>
      </c>
      <c r="AY68" s="295">
        <f>AX68*(1+PARAMETRES!AX$14)</f>
        <v>2.0220337835284599</v>
      </c>
      <c r="AZ68" s="295">
        <f>AY68*(1+PARAMETRES!AY$14)</f>
        <v>2.0417397296220612</v>
      </c>
      <c r="BA68" s="295">
        <f>AZ68*(1+PARAMETRES!AZ$14)</f>
        <v>2.0623748147299996</v>
      </c>
      <c r="BB68" s="295">
        <f>BA68*(1+PARAMETRES!BA$14)</f>
        <v>2.0835238654886608</v>
      </c>
      <c r="BC68" s="295">
        <f>BB68*(1+PARAMETRES!BB$14)</f>
        <v>2.1053765800710793</v>
      </c>
      <c r="BD68" s="295">
        <f>BC68*(1+PARAMETRES!BC$14)</f>
        <v>2.1272870826632571</v>
      </c>
      <c r="BE68" s="295">
        <f>BD68*(1+PARAMETRES!BD$14)</f>
        <v>2.1490073758082504</v>
      </c>
      <c r="BF68" s="295">
        <f>BE68*(1+PARAMETRES!BE$14)</f>
        <v>2.1711420552863796</v>
      </c>
      <c r="BG68" s="295">
        <f>BF68*(1+PARAMETRES!BF$14)</f>
        <v>2.1936713094252331</v>
      </c>
      <c r="BH68" s="295">
        <f>BG68*(1+PARAMETRES!BG$14)</f>
        <v>2.2159177657322293</v>
      </c>
      <c r="BI68" s="295">
        <f>BH68*(1+PARAMETRES!BH$14)</f>
        <v>2.2374035224312974</v>
      </c>
      <c r="BJ68" s="295">
        <f>BI68*(1+PARAMETRES!BI$14)</f>
        <v>2.2578593082869709</v>
      </c>
      <c r="BK68" s="295">
        <f>BJ68*(1+PARAMETRES!BJ$14)</f>
        <v>2.2785962063383072</v>
      </c>
      <c r="BL68" s="295">
        <f>BK68*(1+PARAMETRES!BK$14)</f>
        <v>2.2991577877280971</v>
      </c>
      <c r="BM68" s="295">
        <f>BL68*(1+PARAMETRES!BL$14)</f>
        <v>2.3195377550577745</v>
      </c>
      <c r="BN68" s="295">
        <f>BM68*(1+PARAMETRES!BM$14)</f>
        <v>2.3390425369952363</v>
      </c>
    </row>
    <row r="69" spans="1:66" ht="16.5" thickBot="1" x14ac:dyDescent="0.3">
      <c r="A69" s="41"/>
      <c r="B69" s="853"/>
      <c r="C69" s="856"/>
      <c r="D69" s="244" t="s">
        <v>109</v>
      </c>
      <c r="E69" s="244"/>
      <c r="F69" s="245">
        <f>2.2*Transf2010</f>
        <v>2.3031220650197981</v>
      </c>
      <c r="G69" s="295">
        <f>F69*(1+PARAMETRES!F$14)</f>
        <v>2.3420064982583102</v>
      </c>
      <c r="H69" s="295">
        <f>G69*(1+PARAMETRES!G$14)</f>
        <v>2.3382554584289474</v>
      </c>
      <c r="I69" s="295">
        <f>H69*(1+PARAMETRES!H$14)</f>
        <v>2.340127269804428</v>
      </c>
      <c r="J69" s="295">
        <f>I69*(1+PARAMETRES!I$14)</f>
        <v>2.3501073479782284</v>
      </c>
      <c r="K69" s="295">
        <f>J69*(1+PARAMETRES!J$14)</f>
        <v>2.3658301438973073</v>
      </c>
      <c r="L69" s="295">
        <f>K69*(1+PARAMETRES!K$14)</f>
        <v>2.3852766834756105</v>
      </c>
      <c r="M69" s="295">
        <f>L69*(1+PARAMETRES!L$14)</f>
        <v>2.4336541855610743</v>
      </c>
      <c r="N69" s="295">
        <f>M69*(1+PARAMETRES!M$14)</f>
        <v>2.4709890988378351</v>
      </c>
      <c r="O69" s="295">
        <f>N69*(1+PARAMETRES!N$14)</f>
        <v>2.5108339519039098</v>
      </c>
      <c r="P69" s="295">
        <f>O69*(1+PARAMETRES!O$14)</f>
        <v>2.310450216660707</v>
      </c>
      <c r="Q69" s="295">
        <f>P69*(1+PARAMETRES!P$14)</f>
        <v>2.4635504071576788</v>
      </c>
      <c r="R69" s="295">
        <f>Q69*(1+PARAMETRES!Q$14)</f>
        <v>2.5218360214036006</v>
      </c>
      <c r="S69" s="295">
        <f>R69*(1+PARAMETRES!R$14)</f>
        <v>2.5516992953063626</v>
      </c>
      <c r="T69" s="295">
        <f>S69*(1+PARAMETRES!S$14)</f>
        <v>2.5866899692062946</v>
      </c>
      <c r="U69" s="295">
        <f>T69*(1+PARAMETRES!T$14)</f>
        <v>2.6256284241310057</v>
      </c>
      <c r="V69" s="295">
        <f>U69*(1+PARAMETRES!U$14)</f>
        <v>2.6655070813842054</v>
      </c>
      <c r="W69" s="295">
        <f>V69*(1+PARAMETRES!V$14)</f>
        <v>2.708982133029556</v>
      </c>
      <c r="X69" s="295">
        <f>W69*(1+PARAMETRES!W$14)</f>
        <v>2.7221055160027201</v>
      </c>
      <c r="Y69" s="295">
        <f>X69*(1+PARAMETRES!X$14)</f>
        <v>2.7353048856788988</v>
      </c>
      <c r="Z69" s="295">
        <f>Y69*(1+PARAMETRES!Y$14)</f>
        <v>2.7499312241241878</v>
      </c>
      <c r="AA69" s="295">
        <f>Z69*(1+PARAMETRES!Z$14)</f>
        <v>2.7657265187500943</v>
      </c>
      <c r="AB69" s="295">
        <f>AA69*(1+PARAMETRES!AA$14)</f>
        <v>2.7810536099144825</v>
      </c>
      <c r="AC69" s="295">
        <f>AB69*(1+PARAMETRES!AB$14)</f>
        <v>2.8081306757003186</v>
      </c>
      <c r="AD69" s="295">
        <f>AC69*(1+PARAMETRES!AC$14)</f>
        <v>2.8366023394140116</v>
      </c>
      <c r="AE69" s="295">
        <f>AD69*(1+PARAMETRES!AD$14)</f>
        <v>2.8668001448046079</v>
      </c>
      <c r="AF69" s="295">
        <f>AE69*(1+PARAMETRES!AE$14)</f>
        <v>2.8962080748335368</v>
      </c>
      <c r="AG69" s="295">
        <f>AF69*(1+PARAMETRES!AF$14)</f>
        <v>2.9248068546741997</v>
      </c>
      <c r="AH69" s="295">
        <f>AG69*(1+PARAMETRES!AG$14)</f>
        <v>2.9540324778839437</v>
      </c>
      <c r="AI69" s="295">
        <f>AH69*(1+PARAMETRES!AH$14)</f>
        <v>2.9827173974441927</v>
      </c>
      <c r="AJ69" s="295">
        <f>AI69*(1+PARAMETRES!AI$14)</f>
        <v>3.0093408299706677</v>
      </c>
      <c r="AK69" s="295">
        <f>AJ69*(1+PARAMETRES!AJ$14)</f>
        <v>3.0350259596676366</v>
      </c>
      <c r="AL69" s="295">
        <f>AK69*(1+PARAMETRES!AK$14)</f>
        <v>3.060332600557925</v>
      </c>
      <c r="AM69" s="295">
        <f>AL69*(1+PARAMETRES!AL$14)</f>
        <v>3.0858377437675011</v>
      </c>
      <c r="AN69" s="295">
        <f>AM69*(1+PARAMETRES!AM$14)</f>
        <v>3.1121367409158287</v>
      </c>
      <c r="AO69" s="295">
        <f>AN69*(1+PARAMETRES!AN$14)</f>
        <v>3.1382906022871144</v>
      </c>
      <c r="AP69" s="295">
        <f>AO69*(1+PARAMETRES!AO$14)</f>
        <v>3.1623935639487111</v>
      </c>
      <c r="AQ69" s="295">
        <f>AP69*(1+PARAMETRES!AP$14)</f>
        <v>3.1872302298424198</v>
      </c>
      <c r="AR69" s="295">
        <f>AQ69*(1+PARAMETRES!AQ$14)</f>
        <v>3.2131327504729219</v>
      </c>
      <c r="AS69" s="295">
        <f>AR69*(1+PARAMETRES!AR$14)</f>
        <v>3.2407663166014302</v>
      </c>
      <c r="AT69" s="295">
        <f>AS69*(1+PARAMETRES!AS$14)</f>
        <v>3.26758403758698</v>
      </c>
      <c r="AU69" s="295">
        <f>AT69*(1+PARAMETRES!AT$14)</f>
        <v>3.2952015585459202</v>
      </c>
      <c r="AV69" s="295">
        <f>AU69*(1+PARAMETRES!AU$14)</f>
        <v>3.3246296121622381</v>
      </c>
      <c r="AW69" s="295">
        <f>AV69*(1+PARAMETRES!AV$14)</f>
        <v>3.3552446988677578</v>
      </c>
      <c r="AX69" s="295">
        <f>AW69*(1+PARAMETRES!AW$14)</f>
        <v>3.38777249746878</v>
      </c>
      <c r="AY69" s="295">
        <f>AX69*(1+PARAMETRES!AX$14)</f>
        <v>3.4219033259712375</v>
      </c>
      <c r="AZ69" s="295">
        <f>AY69*(1+PARAMETRES!AY$14)</f>
        <v>3.4552518501296396</v>
      </c>
      <c r="BA69" s="295">
        <f>AZ69*(1+PARAMETRES!AZ$14)</f>
        <v>3.4901727633892277</v>
      </c>
      <c r="BB69" s="295">
        <f>BA69*(1+PARAMETRES!BA$14)</f>
        <v>3.5259634646731155</v>
      </c>
      <c r="BC69" s="295">
        <f>BB69*(1+PARAMETRES!BB$14)</f>
        <v>3.5629449816587466</v>
      </c>
      <c r="BD69" s="295">
        <f>BC69*(1+PARAMETRES!BC$14)</f>
        <v>3.6000242937378166</v>
      </c>
      <c r="BE69" s="295">
        <f>BD69*(1+PARAMETRES!BD$14)</f>
        <v>3.636781712906267</v>
      </c>
      <c r="BF69" s="295">
        <f>BE69*(1+PARAMETRES!BE$14)</f>
        <v>3.6742404012538703</v>
      </c>
      <c r="BG69" s="295">
        <f>BF69*(1+PARAMETRES!BF$14)</f>
        <v>3.7123668313350069</v>
      </c>
      <c r="BH69" s="295">
        <f>BG69*(1+PARAMETRES!BG$14)</f>
        <v>3.7500146804699237</v>
      </c>
      <c r="BI69" s="295">
        <f>BH69*(1+PARAMETRES!BH$14)</f>
        <v>3.7863751918068083</v>
      </c>
      <c r="BJ69" s="295">
        <f>BI69*(1+PARAMETRES!BI$14)</f>
        <v>3.8209926755625636</v>
      </c>
      <c r="BK69" s="295">
        <f>BJ69*(1+PARAMETRES!BJ$14)</f>
        <v>3.8560858876494404</v>
      </c>
      <c r="BL69" s="295">
        <f>BK69*(1+PARAMETRES!BK$14)</f>
        <v>3.8908824100013928</v>
      </c>
      <c r="BM69" s="295">
        <f>BL69*(1+PARAMETRES!BL$14)</f>
        <v>3.925371585482385</v>
      </c>
      <c r="BN69" s="295">
        <f>BM69*(1+PARAMETRES!BM$14)</f>
        <v>3.9583796779919362</v>
      </c>
    </row>
    <row r="70" spans="1:66" ht="15.75" x14ac:dyDescent="0.25">
      <c r="A70" s="41"/>
      <c r="B70" s="407"/>
      <c r="C70" s="310"/>
      <c r="D70" s="310"/>
      <c r="E70" s="310"/>
      <c r="F70" s="310"/>
      <c r="G70" s="310"/>
      <c r="H70" s="310"/>
      <c r="I70" s="310"/>
      <c r="J70" s="310"/>
      <c r="K70" s="310"/>
      <c r="L70" s="310"/>
      <c r="M70" s="310"/>
      <c r="N70" s="310"/>
      <c r="O70" s="310"/>
      <c r="P70" s="310"/>
      <c r="Q70" s="310"/>
      <c r="R70" s="310"/>
      <c r="S70" s="310"/>
      <c r="T70" s="310"/>
      <c r="U70" s="310"/>
      <c r="V70" s="310"/>
      <c r="W70" s="310"/>
      <c r="X70" s="310"/>
      <c r="Y70" s="310"/>
      <c r="Z70" s="310"/>
      <c r="AA70" s="310"/>
      <c r="AB70" s="310"/>
      <c r="AC70" s="310"/>
      <c r="AD70" s="310"/>
      <c r="AE70" s="310"/>
      <c r="AF70" s="310"/>
      <c r="AG70" s="310"/>
      <c r="AH70" s="310"/>
      <c r="AI70" s="310"/>
      <c r="AJ70" s="310"/>
      <c r="AK70" s="310"/>
      <c r="AL70" s="310"/>
      <c r="AM70" s="310"/>
      <c r="AN70" s="310"/>
      <c r="AO70" s="310"/>
      <c r="AP70" s="310"/>
      <c r="AQ70" s="310"/>
      <c r="AR70" s="310"/>
      <c r="AS70" s="310"/>
      <c r="AT70" s="310"/>
      <c r="AU70" s="310"/>
      <c r="AV70" s="310"/>
      <c r="AW70" s="310"/>
      <c r="AX70" s="310"/>
      <c r="AY70" s="310"/>
      <c r="AZ70" s="310"/>
      <c r="BA70" s="310"/>
      <c r="BB70" s="310"/>
      <c r="BC70" s="310"/>
      <c r="BD70" s="310"/>
      <c r="BE70" s="310"/>
      <c r="BF70" s="310"/>
      <c r="BG70" s="310"/>
      <c r="BH70" s="310"/>
      <c r="BI70" s="310"/>
      <c r="BJ70" s="310"/>
      <c r="BK70" s="310"/>
      <c r="BL70" s="310"/>
      <c r="BM70" s="310"/>
      <c r="BN70" s="310"/>
    </row>
    <row r="71" spans="1:66" ht="15.75" x14ac:dyDescent="0.25">
      <c r="A71" s="41"/>
      <c r="B71" s="407"/>
      <c r="C71" s="310"/>
      <c r="D71" s="310"/>
      <c r="E71" s="310"/>
      <c r="F71" s="310"/>
      <c r="G71" s="310"/>
      <c r="H71" s="310"/>
      <c r="I71" s="842" t="str">
        <f>"Interprétation : Il s'agit de valeurs moyennes par type de trafic. En 2010, on a cette valeur en euro de l'année "&amp;G2&amp;" pour 1000 passager.km."</f>
        <v>Interprétation : Il s'agit de valeurs moyennes par type de trafic. En 2010, on a cette valeur en euro de l'année 2015 pour 1000 passager.km.</v>
      </c>
      <c r="J71" s="842"/>
      <c r="K71" s="842"/>
      <c r="L71" s="842"/>
      <c r="M71" s="842"/>
      <c r="N71" s="842"/>
      <c r="O71" s="842"/>
      <c r="P71" s="842"/>
      <c r="Q71" s="310"/>
      <c r="R71" s="310"/>
      <c r="S71" s="310"/>
      <c r="T71" s="310"/>
      <c r="U71" s="310"/>
      <c r="V71" s="310"/>
      <c r="W71" s="310"/>
      <c r="X71" s="310"/>
      <c r="Y71" s="310"/>
      <c r="Z71" s="310"/>
      <c r="AA71" s="310"/>
      <c r="AB71" s="310"/>
      <c r="AC71" s="310"/>
      <c r="AD71" s="310"/>
      <c r="AE71" s="310"/>
      <c r="AF71" s="310"/>
      <c r="AG71" s="310"/>
      <c r="AH71" s="310"/>
      <c r="AI71" s="310"/>
      <c r="AJ71" s="310"/>
      <c r="AK71" s="310"/>
      <c r="AL71" s="310"/>
      <c r="AM71" s="310"/>
      <c r="AN71" s="310"/>
      <c r="AO71" s="310"/>
      <c r="AP71" s="310"/>
      <c r="AQ71" s="310"/>
      <c r="AR71" s="310"/>
      <c r="AS71" s="310"/>
      <c r="AT71" s="310"/>
      <c r="AU71" s="310"/>
      <c r="AV71" s="310"/>
      <c r="AW71" s="310"/>
      <c r="AX71" s="310"/>
      <c r="AY71" s="310"/>
      <c r="AZ71" s="310"/>
      <c r="BA71" s="310"/>
      <c r="BB71" s="310"/>
      <c r="BC71" s="310"/>
      <c r="BD71" s="310"/>
      <c r="BE71" s="310"/>
      <c r="BF71" s="310"/>
      <c r="BG71" s="310"/>
      <c r="BH71" s="310"/>
      <c r="BI71" s="310"/>
      <c r="BJ71" s="310"/>
      <c r="BK71" s="310"/>
      <c r="BL71" s="310"/>
      <c r="BM71" s="310"/>
      <c r="BN71" s="310"/>
    </row>
    <row r="72" spans="1:66" ht="15.75" x14ac:dyDescent="0.25">
      <c r="C72" s="310"/>
      <c r="D72" s="310"/>
      <c r="E72" s="310"/>
      <c r="F72" s="310"/>
      <c r="I72" s="842"/>
      <c r="J72" s="842"/>
      <c r="K72" s="842"/>
      <c r="L72" s="842"/>
      <c r="M72" s="842"/>
      <c r="N72" s="842"/>
      <c r="O72" s="842"/>
      <c r="P72" s="842"/>
    </row>
    <row r="73" spans="1:66" ht="15.75" thickBot="1" x14ac:dyDescent="0.3"/>
    <row r="74" spans="1:66" s="41" customFormat="1" ht="16.5" customHeight="1" thickBot="1" x14ac:dyDescent="0.3">
      <c r="B74" s="849" t="s">
        <v>307</v>
      </c>
      <c r="C74" s="850"/>
      <c r="D74" s="850"/>
      <c r="E74" s="850"/>
      <c r="F74" s="851"/>
      <c r="G74" s="234"/>
      <c r="H74" s="234"/>
      <c r="I74" s="235"/>
      <c r="J74" s="235"/>
      <c r="K74" s="235"/>
      <c r="L74" s="235"/>
      <c r="M74" s="235"/>
      <c r="N74" s="235"/>
      <c r="O74" s="235"/>
      <c r="P74" s="235"/>
      <c r="Q74" s="235"/>
      <c r="R74" s="235"/>
      <c r="S74" s="235"/>
      <c r="T74" s="235"/>
      <c r="U74" s="235"/>
      <c r="V74" s="235"/>
      <c r="W74" s="235"/>
      <c r="X74" s="235"/>
      <c r="Y74" s="235"/>
      <c r="Z74" s="235"/>
      <c r="AA74" s="235"/>
      <c r="AB74" s="235"/>
      <c r="AC74" s="235"/>
      <c r="AD74" s="235"/>
      <c r="AE74" s="235"/>
      <c r="AF74" s="235"/>
      <c r="AG74" s="235"/>
      <c r="AH74" s="235"/>
      <c r="AI74" s="235"/>
      <c r="AJ74" s="235"/>
      <c r="AK74" s="235"/>
      <c r="AL74" s="235"/>
      <c r="AM74" s="235"/>
      <c r="AN74" s="235"/>
      <c r="AO74" s="235"/>
      <c r="AP74" s="235"/>
      <c r="AQ74" s="235"/>
      <c r="AR74" s="235"/>
      <c r="AS74" s="235"/>
      <c r="AT74" s="235"/>
      <c r="AU74" s="235"/>
      <c r="AV74" s="235"/>
      <c r="AW74" s="235"/>
      <c r="AX74" s="235"/>
      <c r="AY74" s="235"/>
      <c r="AZ74" s="235"/>
      <c r="BA74" s="235"/>
      <c r="BB74" s="235"/>
      <c r="BC74" s="235"/>
      <c r="BD74" s="235"/>
      <c r="BE74" s="235"/>
      <c r="BF74" s="235"/>
      <c r="BG74" s="235"/>
      <c r="BH74" s="235"/>
      <c r="BI74" s="235"/>
      <c r="BJ74" s="235"/>
      <c r="BK74" s="235"/>
      <c r="BL74" s="235"/>
      <c r="BM74" s="235"/>
      <c r="BN74" s="236"/>
    </row>
    <row r="75" spans="1:66" s="41" customFormat="1" ht="34.5" customHeight="1" thickBot="1" x14ac:dyDescent="0.3">
      <c r="B75" s="608" t="s">
        <v>308</v>
      </c>
      <c r="C75" s="848"/>
      <c r="D75" s="608" t="s">
        <v>4</v>
      </c>
      <c r="E75" s="848"/>
      <c r="F75" s="405" t="s">
        <v>311</v>
      </c>
      <c r="G75" s="73">
        <v>2011</v>
      </c>
      <c r="H75" s="6">
        <v>2012</v>
      </c>
      <c r="I75" s="6">
        <v>2013</v>
      </c>
      <c r="J75" s="6">
        <v>2014</v>
      </c>
      <c r="K75" s="6">
        <v>2015</v>
      </c>
      <c r="L75" s="6">
        <v>2016</v>
      </c>
      <c r="M75" s="6">
        <v>2017</v>
      </c>
      <c r="N75" s="6">
        <v>2018</v>
      </c>
      <c r="O75" s="6">
        <v>2019</v>
      </c>
      <c r="P75" s="6">
        <v>2020</v>
      </c>
      <c r="Q75" s="6">
        <v>2021</v>
      </c>
      <c r="R75" s="6">
        <v>2022</v>
      </c>
      <c r="S75" s="6">
        <v>2023</v>
      </c>
      <c r="T75" s="6">
        <v>2024</v>
      </c>
      <c r="U75" s="6">
        <v>2025</v>
      </c>
      <c r="V75" s="6">
        <v>2026</v>
      </c>
      <c r="W75" s="6">
        <v>2027</v>
      </c>
      <c r="X75" s="6">
        <v>2028</v>
      </c>
      <c r="Y75" s="6">
        <v>2029</v>
      </c>
      <c r="Z75" s="6">
        <v>2030</v>
      </c>
      <c r="AA75" s="6">
        <v>2031</v>
      </c>
      <c r="AB75" s="6">
        <v>2032</v>
      </c>
      <c r="AC75" s="6">
        <v>2033</v>
      </c>
      <c r="AD75" s="6">
        <v>2034</v>
      </c>
      <c r="AE75" s="6">
        <v>2035</v>
      </c>
      <c r="AF75" s="6">
        <v>2036</v>
      </c>
      <c r="AG75" s="6">
        <v>2037</v>
      </c>
      <c r="AH75" s="6">
        <v>2038</v>
      </c>
      <c r="AI75" s="6">
        <v>2039</v>
      </c>
      <c r="AJ75" s="6">
        <v>2040</v>
      </c>
      <c r="AK75" s="6">
        <v>2041</v>
      </c>
      <c r="AL75" s="6">
        <v>2042</v>
      </c>
      <c r="AM75" s="6">
        <v>2043</v>
      </c>
      <c r="AN75" s="6">
        <v>2044</v>
      </c>
      <c r="AO75" s="6">
        <v>2045</v>
      </c>
      <c r="AP75" s="6">
        <v>2046</v>
      </c>
      <c r="AQ75" s="6">
        <v>2047</v>
      </c>
      <c r="AR75" s="6">
        <v>2048</v>
      </c>
      <c r="AS75" s="6">
        <v>2049</v>
      </c>
      <c r="AT75" s="6">
        <v>2050</v>
      </c>
      <c r="AU75" s="6">
        <v>2051</v>
      </c>
      <c r="AV75" s="6">
        <v>2052</v>
      </c>
      <c r="AW75" s="6">
        <v>2053</v>
      </c>
      <c r="AX75" s="6">
        <v>2054</v>
      </c>
      <c r="AY75" s="6">
        <v>2055</v>
      </c>
      <c r="AZ75" s="6">
        <v>2056</v>
      </c>
      <c r="BA75" s="6">
        <v>2057</v>
      </c>
      <c r="BB75" s="6">
        <v>2058</v>
      </c>
      <c r="BC75" s="6">
        <v>2059</v>
      </c>
      <c r="BD75" s="6">
        <v>2060</v>
      </c>
      <c r="BE75" s="6">
        <v>2061</v>
      </c>
      <c r="BF75" s="6">
        <v>2062</v>
      </c>
      <c r="BG75" s="6">
        <v>2063</v>
      </c>
      <c r="BH75" s="6">
        <v>2064</v>
      </c>
      <c r="BI75" s="6">
        <v>2065</v>
      </c>
      <c r="BJ75" s="6">
        <v>2066</v>
      </c>
      <c r="BK75" s="6">
        <v>2067</v>
      </c>
      <c r="BL75" s="6">
        <v>2068</v>
      </c>
      <c r="BM75" s="6">
        <v>2069</v>
      </c>
      <c r="BN75" s="7">
        <v>2070</v>
      </c>
    </row>
    <row r="76" spans="1:66" s="41" customFormat="1" ht="15.75" x14ac:dyDescent="0.25">
      <c r="B76" s="847" t="s">
        <v>306</v>
      </c>
      <c r="C76" s="847"/>
      <c r="D76" s="860" t="str">
        <f>"en euros "&amp;G2&amp;" / 1000 passager.km"</f>
        <v>en euros 2015 / 1000 passager.km</v>
      </c>
      <c r="E76" s="860"/>
      <c r="F76" s="418">
        <f>2.64*Transf2010</f>
        <v>2.7637464780237577</v>
      </c>
      <c r="G76" s="406">
        <f>F76*(1+PARAMETRES!F$14)</f>
        <v>2.810407797909972</v>
      </c>
      <c r="H76" s="406">
        <f>G76*(1+PARAMETRES!G$14)</f>
        <v>2.8059065501147367</v>
      </c>
      <c r="I76" s="406">
        <f>H76*(1+PARAMETRES!H$14)</f>
        <v>2.8081527237653137</v>
      </c>
      <c r="J76" s="406">
        <f>I76*(1+PARAMETRES!I$14)</f>
        <v>2.8201288175738743</v>
      </c>
      <c r="K76" s="406">
        <f>J76*(1+PARAMETRES!J$14)</f>
        <v>2.8389961726767692</v>
      </c>
      <c r="L76" s="406">
        <f>K76*(1+PARAMETRES!K$14)</f>
        <v>2.862332020170733</v>
      </c>
      <c r="M76" s="406">
        <f>L76*(1+PARAMETRES!L$14)</f>
        <v>2.9203850226732895</v>
      </c>
      <c r="N76" s="406">
        <f>M76*(1+PARAMETRES!M$14)</f>
        <v>2.9651869186054025</v>
      </c>
      <c r="O76" s="406">
        <f>N76*(1+PARAMETRES!N$14)</f>
        <v>3.0130007422846923</v>
      </c>
      <c r="P76" s="406">
        <f>O76*(1+PARAMETRES!O$14)</f>
        <v>2.7725402599928488</v>
      </c>
      <c r="Q76" s="406">
        <f>P76*(1+PARAMETRES!P$14)</f>
        <v>2.9562604885892152</v>
      </c>
      <c r="R76" s="406">
        <f>Q76*(1+PARAMETRES!Q$14)</f>
        <v>3.0262032256843212</v>
      </c>
      <c r="S76" s="406">
        <f>R76*(1+PARAMETRES!R$14)</f>
        <v>3.0620391543676355</v>
      </c>
      <c r="T76" s="406">
        <f>S76*(1+PARAMETRES!S$14)</f>
        <v>3.104027963047554</v>
      </c>
      <c r="U76" s="406">
        <f>T76*(1+PARAMETRES!T$14)</f>
        <v>3.1507541089572078</v>
      </c>
      <c r="V76" s="406">
        <f>U76*(1+PARAMETRES!U$14)</f>
        <v>3.1986084976610476</v>
      </c>
      <c r="W76" s="406">
        <f>V76*(1+PARAMETRES!V$14)</f>
        <v>3.2507785596354681</v>
      </c>
      <c r="X76" s="406">
        <f>W76*(1+PARAMETRES!W$14)</f>
        <v>3.2665266192032654</v>
      </c>
      <c r="Y76" s="406">
        <f>X76*(1+PARAMETRES!X$14)</f>
        <v>3.2823658628146801</v>
      </c>
      <c r="Z76" s="406">
        <f>Y76*(1+PARAMETRES!Y$14)</f>
        <v>3.2999174689490269</v>
      </c>
      <c r="AA76" s="406">
        <f>Z76*(1+PARAMETRES!Z$14)</f>
        <v>3.3188718225001148</v>
      </c>
      <c r="AB76" s="406">
        <f>AA76*(1+PARAMETRES!AA$14)</f>
        <v>3.3372643318973805</v>
      </c>
      <c r="AC76" s="406">
        <f>AB76*(1+PARAMETRES!AB$14)</f>
        <v>3.3697568108403835</v>
      </c>
      <c r="AD76" s="406">
        <f>AC76*(1+PARAMETRES!AC$14)</f>
        <v>3.4039228072968148</v>
      </c>
      <c r="AE76" s="406">
        <f>AD76*(1+PARAMETRES!AD$14)</f>
        <v>3.4401601737655301</v>
      </c>
      <c r="AF76" s="406">
        <f>AE76*(1+PARAMETRES!AE$14)</f>
        <v>3.4754496898002447</v>
      </c>
      <c r="AG76" s="406">
        <f>AF76*(1+PARAMETRES!AF$14)</f>
        <v>3.5097682256090401</v>
      </c>
      <c r="AH76" s="406">
        <f>AG76*(1+PARAMETRES!AG$14)</f>
        <v>3.5448389734607328</v>
      </c>
      <c r="AI76" s="406">
        <f>AH76*(1+PARAMETRES!AH$14)</f>
        <v>3.5792608769330316</v>
      </c>
      <c r="AJ76" s="406">
        <f>AI76*(1+PARAMETRES!AI$14)</f>
        <v>3.6112089959648017</v>
      </c>
      <c r="AK76" s="406">
        <f>AJ76*(1+PARAMETRES!AJ$14)</f>
        <v>3.6420311516011643</v>
      </c>
      <c r="AL76" s="406">
        <f>AK76*(1+PARAMETRES!AK$14)</f>
        <v>3.6723991206695104</v>
      </c>
      <c r="AM76" s="406">
        <f>AL76*(1+PARAMETRES!AL$14)</f>
        <v>3.7030052925210013</v>
      </c>
      <c r="AN76" s="406">
        <f>AM76*(1+PARAMETRES!AM$14)</f>
        <v>3.7345640890989946</v>
      </c>
      <c r="AO76" s="406">
        <f>AN76*(1+PARAMETRES!AN$14)</f>
        <v>3.7659487227445374</v>
      </c>
      <c r="AP76" s="406">
        <f>AO76*(1+PARAMETRES!AO$14)</f>
        <v>3.7948722767384533</v>
      </c>
      <c r="AQ76" s="406">
        <f>AP76*(1+PARAMETRES!AP$14)</f>
        <v>3.8246762758109036</v>
      </c>
      <c r="AR76" s="406">
        <f>AQ76*(1+PARAMETRES!AQ$14)</f>
        <v>3.8557593005675064</v>
      </c>
      <c r="AS76" s="406">
        <f>AR76*(1+PARAMETRES!AR$14)</f>
        <v>3.8889195799217164</v>
      </c>
      <c r="AT76" s="406">
        <f>AS76*(1+PARAMETRES!AS$14)</f>
        <v>3.9211008451043763</v>
      </c>
      <c r="AU76" s="406">
        <f>AT76*(1+PARAMETRES!AT$14)</f>
        <v>3.954241870255105</v>
      </c>
      <c r="AV76" s="406">
        <f>AU76*(1+PARAMETRES!AU$14)</f>
        <v>3.9895555345946865</v>
      </c>
      <c r="AW76" s="406">
        <f>AV76*(1+PARAMETRES!AV$14)</f>
        <v>4.0262936386413104</v>
      </c>
      <c r="AX76" s="406">
        <f>AW76*(1+PARAMETRES!AW$14)</f>
        <v>4.0653269969625372</v>
      </c>
      <c r="AY76" s="406">
        <f>AX76*(1+PARAMETRES!AX$14)</f>
        <v>4.106283991165486</v>
      </c>
      <c r="AZ76" s="406">
        <f>AY76*(1+PARAMETRES!AY$14)</f>
        <v>4.1463022201555688</v>
      </c>
      <c r="BA76" s="406">
        <f>AZ76*(1+PARAMETRES!AZ$14)</f>
        <v>4.1882073160670741</v>
      </c>
      <c r="BB76" s="406">
        <f>BA76*(1+PARAMETRES!BA$14)</f>
        <v>4.2311561576077397</v>
      </c>
      <c r="BC76" s="406">
        <f>BB76*(1+PARAMETRES!BB$14)</f>
        <v>4.2755339779904968</v>
      </c>
      <c r="BD76" s="406">
        <f>BC76*(1+PARAMETRES!BC$14)</f>
        <v>4.3200291524853807</v>
      </c>
      <c r="BE76" s="406">
        <f>BD76*(1+PARAMETRES!BD$14)</f>
        <v>4.3641380554875209</v>
      </c>
      <c r="BF76" s="406">
        <f>BE76*(1+PARAMETRES!BE$14)</f>
        <v>4.4090884815046447</v>
      </c>
      <c r="BG76" s="406">
        <f>BF76*(1+PARAMETRES!BF$14)</f>
        <v>4.4548401976020084</v>
      </c>
      <c r="BH76" s="406">
        <f>BG76*(1+PARAMETRES!BG$14)</f>
        <v>4.5000176165639081</v>
      </c>
      <c r="BI76" s="406">
        <f>BH76*(1+PARAMETRES!BH$14)</f>
        <v>4.5436502301681694</v>
      </c>
      <c r="BJ76" s="406">
        <f>BI76*(1+PARAMETRES!BI$14)</f>
        <v>4.5851912106750756</v>
      </c>
      <c r="BK76" s="406">
        <f>BJ76*(1+PARAMETRES!BJ$14)</f>
        <v>4.6273030651793272</v>
      </c>
      <c r="BL76" s="406">
        <f>BK76*(1+PARAMETRES!BK$14)</f>
        <v>4.6690588920016705</v>
      </c>
      <c r="BM76" s="406">
        <f>BL76*(1+PARAMETRES!BL$14)</f>
        <v>4.7104459025788614</v>
      </c>
      <c r="BN76" s="406">
        <f>BM76*(1+PARAMETRES!BM$14)</f>
        <v>4.7500556135903231</v>
      </c>
    </row>
    <row r="77" spans="1:66" s="41" customFormat="1" ht="15.75" x14ac:dyDescent="0.25">
      <c r="B77" s="847"/>
      <c r="C77" s="847"/>
      <c r="D77" s="860" t="str">
        <f>"en euros "&amp;G2&amp;" / train.km"</f>
        <v>en euros 2015 / train.km</v>
      </c>
      <c r="E77" s="860"/>
      <c r="F77" s="418">
        <f>0.57*Transf2010</f>
        <v>0.59671798957331124</v>
      </c>
      <c r="G77" s="406">
        <f>F77*(1+PARAMETRES!F$14)</f>
        <v>0.60679259273056207</v>
      </c>
      <c r="H77" s="406">
        <f>G77*(1+PARAMETRES!G$14)</f>
        <v>0.60582073241113621</v>
      </c>
      <c r="I77" s="406">
        <f>H77*(1+PARAMETRES!H$14)</f>
        <v>0.60630570172205622</v>
      </c>
      <c r="J77" s="406">
        <f>I77*(1+PARAMETRES!I$14)</f>
        <v>0.60889144924890448</v>
      </c>
      <c r="K77" s="406">
        <f>J77*(1+PARAMETRES!J$14)</f>
        <v>0.61296508273702943</v>
      </c>
      <c r="L77" s="406">
        <f>K77*(1+PARAMETRES!K$14)</f>
        <v>0.61800350435504436</v>
      </c>
      <c r="M77" s="406">
        <f>L77*(1+PARAMETRES!L$14)</f>
        <v>0.63053767534991456</v>
      </c>
      <c r="N77" s="406">
        <f>M77*(1+PARAMETRES!M$14)</f>
        <v>0.64021081197162077</v>
      </c>
      <c r="O77" s="406">
        <f>N77*(1+PARAMETRES!N$14)</f>
        <v>0.65053425117510377</v>
      </c>
      <c r="P77" s="406">
        <f>O77*(1+PARAMETRES!O$14)</f>
        <v>0.59861664704391038</v>
      </c>
      <c r="Q77" s="406">
        <f>P77*(1+PARAMETRES!P$14)</f>
        <v>0.63828351458176213</v>
      </c>
      <c r="R77" s="406">
        <f>Q77*(1+PARAMETRES!Q$14)</f>
        <v>0.65338478736366001</v>
      </c>
      <c r="S77" s="406">
        <f>R77*(1+PARAMETRES!R$14)</f>
        <v>0.66112209014755741</v>
      </c>
      <c r="T77" s="406">
        <f>S77*(1+PARAMETRES!S$14)</f>
        <v>0.67018785565799432</v>
      </c>
      <c r="U77" s="406">
        <f>T77*(1+PARAMETRES!T$14)</f>
        <v>0.68027645534303316</v>
      </c>
      <c r="V77" s="406">
        <f>U77*(1+PARAMETRES!U$14)</f>
        <v>0.69060865290408946</v>
      </c>
      <c r="W77" s="406">
        <f>V77*(1+PARAMETRES!V$14)</f>
        <v>0.70187264355765755</v>
      </c>
      <c r="X77" s="406">
        <f>W77*(1+PARAMETRES!W$14)</f>
        <v>0.70527279278252286</v>
      </c>
      <c r="Y77" s="406">
        <f>X77*(1+PARAMETRES!X$14)</f>
        <v>0.70869262947135103</v>
      </c>
      <c r="Z77" s="406">
        <f>Y77*(1+PARAMETRES!Y$14)</f>
        <v>0.71248218079581227</v>
      </c>
      <c r="AA77" s="406">
        <f>Z77*(1+PARAMETRES!Z$14)</f>
        <v>0.71657459803979717</v>
      </c>
      <c r="AB77" s="406">
        <f>AA77*(1+PARAMETRES!AA$14)</f>
        <v>0.72054570802329776</v>
      </c>
      <c r="AC77" s="406">
        <f>AB77*(1+PARAMETRES!AB$14)</f>
        <v>0.72756112961326436</v>
      </c>
      <c r="AD77" s="406">
        <f>AC77*(1+PARAMETRES!AC$14)</f>
        <v>0.73493787884817563</v>
      </c>
      <c r="AE77" s="406">
        <f>AD77*(1+PARAMETRES!AD$14)</f>
        <v>0.74276185569937558</v>
      </c>
      <c r="AF77" s="406">
        <f>AE77*(1+PARAMETRES!AE$14)</f>
        <v>0.75038118302505263</v>
      </c>
      <c r="AG77" s="406">
        <f>AF77*(1+PARAMETRES!AF$14)</f>
        <v>0.75779086689286068</v>
      </c>
      <c r="AH77" s="406">
        <f>AG77*(1+PARAMETRES!AG$14)</f>
        <v>0.76536296017902161</v>
      </c>
      <c r="AI77" s="406">
        <f>AH77*(1+PARAMETRES!AH$14)</f>
        <v>0.77279496206508613</v>
      </c>
      <c r="AJ77" s="406">
        <f>AI77*(1+PARAMETRES!AI$14)</f>
        <v>0.77969285140149103</v>
      </c>
      <c r="AK77" s="406">
        <f>AJ77*(1+PARAMETRES!AJ$14)</f>
        <v>0.78634763500479654</v>
      </c>
      <c r="AL77" s="406">
        <f>AK77*(1+PARAMETRES!AK$14)</f>
        <v>0.79290435559909855</v>
      </c>
      <c r="AM77" s="406">
        <f>AL77*(1+PARAMETRES!AL$14)</f>
        <v>0.79951250633976145</v>
      </c>
      <c r="AN77" s="406">
        <f>AM77*(1+PARAMETRES!AM$14)</f>
        <v>0.80632633741910087</v>
      </c>
      <c r="AO77" s="406">
        <f>AN77*(1+PARAMETRES!AN$14)</f>
        <v>0.81310256513802492</v>
      </c>
      <c r="AP77" s="406">
        <f>AO77*(1+PARAMETRES!AO$14)</f>
        <v>0.81934742338671129</v>
      </c>
      <c r="AQ77" s="406">
        <f>AP77*(1+PARAMETRES!AP$14)</f>
        <v>0.82578237773189944</v>
      </c>
      <c r="AR77" s="406">
        <f>AQ77*(1+PARAMETRES!AQ$14)</f>
        <v>0.83249348534980228</v>
      </c>
      <c r="AS77" s="406">
        <f>AR77*(1+PARAMETRES!AR$14)</f>
        <v>0.83965309111946129</v>
      </c>
      <c r="AT77" s="406">
        <f>AS77*(1+PARAMETRES!AS$14)</f>
        <v>0.84660131882935374</v>
      </c>
      <c r="AU77" s="406">
        <f>AT77*(1+PARAMETRES!AT$14)</f>
        <v>0.8537567674414428</v>
      </c>
      <c r="AV77" s="406">
        <f>AU77*(1+PARAMETRES!AU$14)</f>
        <v>0.86138130860567064</v>
      </c>
      <c r="AW77" s="406">
        <f>AV77*(1+PARAMETRES!AV$14)</f>
        <v>0.86931339925210072</v>
      </c>
      <c r="AX77" s="406">
        <f>AW77*(1+PARAMETRES!AW$14)</f>
        <v>0.87774105616236553</v>
      </c>
      <c r="AY77" s="406">
        <f>AX77*(1+PARAMETRES!AX$14)</f>
        <v>0.88658404354709308</v>
      </c>
      <c r="AZ77" s="406">
        <f>AY77*(1+PARAMETRES!AY$14)</f>
        <v>0.89522434298813369</v>
      </c>
      <c r="BA77" s="406">
        <f>AZ77*(1+PARAMETRES!AZ$14)</f>
        <v>0.90427203415084512</v>
      </c>
      <c r="BB77" s="406">
        <f>BA77*(1+PARAMETRES!BA$14)</f>
        <v>0.91354507948348873</v>
      </c>
      <c r="BC77" s="406">
        <f>BB77*(1+PARAMETRES!BB$14)</f>
        <v>0.92312665433885688</v>
      </c>
      <c r="BD77" s="406">
        <f>BC77*(1+PARAMETRES!BC$14)</f>
        <v>0.93273356701388865</v>
      </c>
      <c r="BE77" s="406">
        <f>BD77*(1+PARAMETRES!BD$14)</f>
        <v>0.94225708016207799</v>
      </c>
      <c r="BF77" s="406">
        <f>BE77*(1+PARAMETRES!BE$14)</f>
        <v>0.95196228577941155</v>
      </c>
      <c r="BG77" s="406">
        <f>BF77*(1+PARAMETRES!BF$14)</f>
        <v>0.96184049720952414</v>
      </c>
      <c r="BH77" s="406">
        <f>BG77*(1+PARAMETRES!BG$14)</f>
        <v>0.97159471266720709</v>
      </c>
      <c r="BI77" s="406">
        <f>BH77*(1+PARAMETRES!BH$14)</f>
        <v>0.98101539060449083</v>
      </c>
      <c r="BJ77" s="406">
        <f>BI77*(1+PARAMETRES!BI$14)</f>
        <v>0.98998446594120926</v>
      </c>
      <c r="BK77" s="406">
        <f>BJ77*(1+PARAMETRES!BJ$14)</f>
        <v>0.99907679816371819</v>
      </c>
      <c r="BL77" s="406">
        <f>BK77*(1+PARAMETRES!BK$14)</f>
        <v>1.0080922607730878</v>
      </c>
      <c r="BM77" s="406">
        <f>BL77*(1+PARAMETRES!BL$14)</f>
        <v>1.0170280926022539</v>
      </c>
      <c r="BN77" s="406">
        <f>BM77*(1+PARAMETRES!BM$14)</f>
        <v>1.0255801892979104</v>
      </c>
    </row>
    <row r="78" spans="1:66" s="41" customFormat="1" ht="15.75" x14ac:dyDescent="0.25">
      <c r="B78" s="847" t="s">
        <v>112</v>
      </c>
      <c r="C78" s="847"/>
      <c r="D78" s="860" t="str">
        <f>"en euros "&amp;G2&amp;" / 1000 tonne.km"</f>
        <v>en euros 2015 / 1000 tonne.km</v>
      </c>
      <c r="E78" s="860"/>
      <c r="F78" s="418">
        <f>6.12*Transf2010</f>
        <v>6.4068668354187102</v>
      </c>
      <c r="G78" s="406">
        <f>F78*(1+PARAMETRES!F$14)</f>
        <v>6.515036258791298</v>
      </c>
      <c r="H78" s="406">
        <f>G78*(1+PARAMETRES!G$14)</f>
        <v>6.5046015479932526</v>
      </c>
      <c r="I78" s="406">
        <f>H78*(1+PARAMETRES!H$14)</f>
        <v>6.5098085869104994</v>
      </c>
      <c r="J78" s="406">
        <f>I78*(1+PARAMETRES!I$14)</f>
        <v>6.537571349830344</v>
      </c>
      <c r="K78" s="406">
        <f>J78*(1+PARAMETRES!J$14)</f>
        <v>6.5813093093870547</v>
      </c>
      <c r="L78" s="406">
        <f>K78*(1+PARAMETRES!K$14)</f>
        <v>6.6354060467594254</v>
      </c>
      <c r="M78" s="406">
        <f>L78*(1+PARAMETRES!L$14)</f>
        <v>6.7699834616517158</v>
      </c>
      <c r="N78" s="406">
        <f>M78*(1+PARAMETRES!M$14)</f>
        <v>6.8738424022216149</v>
      </c>
      <c r="O78" s="406">
        <f>N78*(1+PARAMETRES!N$14)</f>
        <v>6.9846835389326953</v>
      </c>
      <c r="P78" s="406">
        <f>O78*(1+PARAMETRES!O$14)</f>
        <v>6.427252420892513</v>
      </c>
      <c r="Q78" s="406">
        <f>P78*(1+PARAMETRES!P$14)</f>
        <v>6.8531493144568163</v>
      </c>
      <c r="R78" s="406">
        <f>Q78*(1+PARAMETRES!Q$14)</f>
        <v>7.0152892959045623</v>
      </c>
      <c r="S78" s="406">
        <f>R78*(1+PARAMETRES!R$14)</f>
        <v>7.0983634942158824</v>
      </c>
      <c r="T78" s="406">
        <f>S78*(1+PARAMETRES!S$14)</f>
        <v>7.1957011870647847</v>
      </c>
      <c r="U78" s="406">
        <f>T78*(1+PARAMETRES!T$14)</f>
        <v>7.3040208889462548</v>
      </c>
      <c r="V78" s="406">
        <f>U78*(1+PARAMETRES!U$14)</f>
        <v>7.4149560627597015</v>
      </c>
      <c r="W78" s="406">
        <f>V78*(1+PARAMETRES!V$14)</f>
        <v>7.5358957518822214</v>
      </c>
      <c r="X78" s="406">
        <f>W78*(1+PARAMETRES!W$14)</f>
        <v>7.5724026172439327</v>
      </c>
      <c r="Y78" s="406">
        <f>X78*(1+PARAMETRES!X$14)</f>
        <v>7.6091208637976671</v>
      </c>
      <c r="Z78" s="406">
        <f>Y78*(1+PARAMETRES!Y$14)</f>
        <v>7.6498086780181982</v>
      </c>
      <c r="AA78" s="406">
        <f>Z78*(1+PARAMETRES!Z$14)</f>
        <v>7.6937483157957205</v>
      </c>
      <c r="AB78" s="406">
        <f>AA78*(1+PARAMETRES!AA$14)</f>
        <v>7.7363854966712005</v>
      </c>
      <c r="AC78" s="406">
        <f>AB78*(1+PARAMETRES!AB$14)</f>
        <v>7.811708970584526</v>
      </c>
      <c r="AD78" s="406">
        <f>AC78*(1+PARAMETRES!AC$14)</f>
        <v>7.8909119623698896</v>
      </c>
      <c r="AE78" s="406">
        <f>AD78*(1+PARAMETRES!AD$14)</f>
        <v>7.9749167664564569</v>
      </c>
      <c r="AF78" s="406">
        <f>AE78*(1+PARAMETRES!AE$14)</f>
        <v>8.0567242809005677</v>
      </c>
      <c r="AG78" s="406">
        <f>AF78*(1+PARAMETRES!AF$14)</f>
        <v>8.1362808866391383</v>
      </c>
      <c r="AH78" s="406">
        <f>AG78*(1+PARAMETRES!AG$14)</f>
        <v>8.2175812566589723</v>
      </c>
      <c r="AI78" s="406">
        <f>AH78*(1+PARAMETRES!AH$14)</f>
        <v>8.2973774874356661</v>
      </c>
      <c r="AJ78" s="406">
        <f>AI78*(1+PARAMETRES!AI$14)</f>
        <v>8.3714390361002238</v>
      </c>
      <c r="AK78" s="406">
        <f>AJ78*(1+PARAMETRES!AJ$14)</f>
        <v>8.4428903968936098</v>
      </c>
      <c r="AL78" s="406">
        <f>AK78*(1+PARAMETRES!AK$14)</f>
        <v>8.5132888706429579</v>
      </c>
      <c r="AM78" s="406">
        <f>AL78*(1+PARAMETRES!AL$14)</f>
        <v>8.5842395417532327</v>
      </c>
      <c r="AN78" s="406">
        <f>AM78*(1+PARAMETRES!AM$14)</f>
        <v>8.6573985701840357</v>
      </c>
      <c r="AO78" s="406">
        <f>AN78*(1+PARAMETRES!AN$14)</f>
        <v>8.7301538572714303</v>
      </c>
      <c r="AP78" s="406">
        <f>AO78*(1+PARAMETRES!AO$14)</f>
        <v>8.7972039142573273</v>
      </c>
      <c r="AQ78" s="406">
        <f>AP78*(1+PARAMETRES!AP$14)</f>
        <v>8.8662950030161891</v>
      </c>
      <c r="AR78" s="406">
        <f>AQ78*(1+PARAMETRES!AQ$14)</f>
        <v>8.9383511058610399</v>
      </c>
      <c r="AS78" s="406">
        <f>AR78*(1+PARAMETRES!AR$14)</f>
        <v>9.0152226625457992</v>
      </c>
      <c r="AT78" s="406">
        <f>AS78*(1+PARAMETRES!AS$14)</f>
        <v>9.0898246863783285</v>
      </c>
      <c r="AU78" s="406">
        <f>AT78*(1+PARAMETRES!AT$14)</f>
        <v>9.166651608318654</v>
      </c>
      <c r="AV78" s="406">
        <f>AU78*(1+PARAMETRES!AU$14)</f>
        <v>9.2485151029240473</v>
      </c>
      <c r="AW78" s="406">
        <f>AV78*(1+PARAMETRES!AV$14)</f>
        <v>9.3336807077594024</v>
      </c>
      <c r="AX78" s="406">
        <f>AW78*(1+PARAMETRES!AW$14)</f>
        <v>9.424167129322246</v>
      </c>
      <c r="AY78" s="406">
        <f>AX78*(1+PARAMETRES!AX$14)</f>
        <v>9.5191128886109002</v>
      </c>
      <c r="AZ78" s="406">
        <f>AY78*(1+PARAMETRES!AY$14)</f>
        <v>9.6118824194515469</v>
      </c>
      <c r="BA78" s="406">
        <f>AZ78*(1+PARAMETRES!AZ$14)</f>
        <v>9.7090260508827644</v>
      </c>
      <c r="BB78" s="406">
        <f>BA78*(1+PARAMETRES!BA$14)</f>
        <v>9.8085892744543077</v>
      </c>
      <c r="BC78" s="406">
        <f>BB78*(1+PARAMETRES!BB$14)</f>
        <v>9.9114651307961541</v>
      </c>
      <c r="BD78" s="406">
        <f>BC78*(1+PARAMETRES!BC$14)</f>
        <v>10.014613035307022</v>
      </c>
      <c r="BE78" s="406">
        <f>BD78*(1+PARAMETRES!BD$14)</f>
        <v>10.116865492266529</v>
      </c>
      <c r="BF78" s="406">
        <f>BE78*(1+PARAMETRES!BE$14)</f>
        <v>10.221068752578953</v>
      </c>
      <c r="BG78" s="406">
        <f>BF78*(1+PARAMETRES!BF$14)</f>
        <v>10.327129548986479</v>
      </c>
      <c r="BH78" s="406">
        <f>BG78*(1+PARAMETRES!BG$14)</f>
        <v>10.431859020216338</v>
      </c>
      <c r="BI78" s="406">
        <f>BH78*(1+PARAMETRES!BH$14)</f>
        <v>10.53300735175349</v>
      </c>
      <c r="BJ78" s="406">
        <f>BI78*(1+PARAMETRES!BI$14)</f>
        <v>10.629306897474045</v>
      </c>
      <c r="BK78" s="406">
        <f>BJ78*(1+PARAMETRES!BJ$14)</f>
        <v>10.726929832915721</v>
      </c>
      <c r="BL78" s="406">
        <f>BK78*(1+PARAMETRES!BK$14)</f>
        <v>10.823727431458424</v>
      </c>
      <c r="BM78" s="406">
        <f>BL78*(1+PARAMETRES!BL$14)</f>
        <v>10.919670046887367</v>
      </c>
      <c r="BN78" s="406">
        <f>BM78*(1+PARAMETRES!BM$14)</f>
        <v>11.011492558777572</v>
      </c>
    </row>
    <row r="79" spans="1:66" s="41" customFormat="1" ht="15.75" x14ac:dyDescent="0.25">
      <c r="B79" s="847"/>
      <c r="C79" s="847"/>
      <c r="D79" s="860" t="str">
        <f>"en euros "&amp;G2&amp;" / train.km"</f>
        <v>en euros 2015 / train.km</v>
      </c>
      <c r="E79" s="860"/>
      <c r="F79" s="418">
        <f>2.29*Transf2010</f>
        <v>2.3973406949524261</v>
      </c>
      <c r="G79" s="406">
        <f>F79*(1+PARAMETRES!F$14)</f>
        <v>2.4378158550052409</v>
      </c>
      <c r="H79" s="406">
        <f>G79*(1+PARAMETRES!G$14)</f>
        <v>2.4339113635464948</v>
      </c>
      <c r="I79" s="406">
        <f>H79*(1+PARAMETRES!H$14)</f>
        <v>2.4358597490236997</v>
      </c>
      <c r="J79" s="406">
        <f>I79*(1+PARAMETRES!I$14)</f>
        <v>2.4462481031227918</v>
      </c>
      <c r="K79" s="406">
        <f>J79*(1+PARAMETRES!J$14)</f>
        <v>2.4626141043294694</v>
      </c>
      <c r="L79" s="406">
        <f>K79*(1+PARAMETRES!K$14)</f>
        <v>2.4828561841632486</v>
      </c>
      <c r="M79" s="406">
        <f>L79*(1+PARAMETRES!L$14)</f>
        <v>2.5332127658794814</v>
      </c>
      <c r="N79" s="406">
        <f>M79*(1+PARAMETRES!M$14)</f>
        <v>2.5720750165175645</v>
      </c>
      <c r="O79" s="406">
        <f>N79*(1+PARAMETRES!N$14)</f>
        <v>2.6135498862999786</v>
      </c>
      <c r="P79" s="406">
        <f>O79*(1+PARAMETRES!O$14)</f>
        <v>2.4049686346150088</v>
      </c>
      <c r="Q79" s="406">
        <f>P79*(1+PARAMETRES!P$14)</f>
        <v>2.5643320147232203</v>
      </c>
      <c r="R79" s="406">
        <f>Q79*(1+PARAMETRES!Q$14)</f>
        <v>2.6250020404610206</v>
      </c>
      <c r="S79" s="406">
        <f>R79*(1+PARAMETRES!R$14)</f>
        <v>2.6560869937507139</v>
      </c>
      <c r="T79" s="406">
        <f>S79*(1+PARAMETRES!S$14)</f>
        <v>2.6925091043101888</v>
      </c>
      <c r="U79" s="406">
        <f>T79*(1+PARAMETRES!T$14)</f>
        <v>2.7330404960272747</v>
      </c>
      <c r="V79" s="406">
        <f>U79*(1+PARAMETRES!U$14)</f>
        <v>2.7745505528953784</v>
      </c>
      <c r="W79" s="406">
        <f>V79*(1+PARAMETRES!V$14)</f>
        <v>2.8198041293807661</v>
      </c>
      <c r="X79" s="406">
        <f>W79*(1+PARAMETRES!W$14)</f>
        <v>2.8334643780210143</v>
      </c>
      <c r="Y79" s="406">
        <f>X79*(1+PARAMETRES!X$14)</f>
        <v>2.8472037219112187</v>
      </c>
      <c r="Z79" s="406">
        <f>Y79*(1+PARAMETRES!Y$14)</f>
        <v>2.862428410565633</v>
      </c>
      <c r="AA79" s="406">
        <f>Z79*(1+PARAMETRES!Z$14)</f>
        <v>2.8788698763353269</v>
      </c>
      <c r="AB79" s="406">
        <f>AA79*(1+PARAMETRES!AA$14)</f>
        <v>2.8948239848655311</v>
      </c>
      <c r="AC79" s="406">
        <f>AB79*(1+PARAMETRES!AB$14)</f>
        <v>2.9230087487971512</v>
      </c>
      <c r="AD79" s="406">
        <f>AC79*(1+PARAMETRES!AC$14)</f>
        <v>2.9526451623900405</v>
      </c>
      <c r="AE79" s="406">
        <f>AD79*(1+PARAMETRES!AD$14)</f>
        <v>2.9840783325466154</v>
      </c>
      <c r="AF79" s="406">
        <f>AE79*(1+PARAMETRES!AE$14)</f>
        <v>3.0146893142585456</v>
      </c>
      <c r="AG79" s="406">
        <f>AF79*(1+PARAMETRES!AF$14)</f>
        <v>3.0444580441835991</v>
      </c>
      <c r="AH79" s="406">
        <f>AG79*(1+PARAMETRES!AG$14)</f>
        <v>3.0748792610701052</v>
      </c>
      <c r="AI79" s="406">
        <f>AH79*(1+PARAMETRES!AH$14)</f>
        <v>3.1047376546123644</v>
      </c>
      <c r="AJ79" s="406">
        <f>AI79*(1+PARAMETRES!AI$14)</f>
        <v>3.1324502275603772</v>
      </c>
      <c r="AK79" s="406">
        <f>AJ79*(1+PARAMETRES!AJ$14)</f>
        <v>3.1591861125631313</v>
      </c>
      <c r="AL79" s="406">
        <f>AK79*(1+PARAMETRES!AK$14)</f>
        <v>3.1855280251262044</v>
      </c>
      <c r="AM79" s="406">
        <f>AL79*(1+PARAMETRES!AL$14)</f>
        <v>3.2120765605579904</v>
      </c>
      <c r="AN79" s="406">
        <f>AM79*(1+PARAMETRES!AM$14)</f>
        <v>3.239451425771477</v>
      </c>
      <c r="AO79" s="406">
        <f>AN79*(1+PARAMETRES!AN$14)</f>
        <v>3.2666752178352243</v>
      </c>
      <c r="AP79" s="406">
        <f>AO79*(1+PARAMETRES!AO$14)</f>
        <v>3.2917642097466135</v>
      </c>
      <c r="AQ79" s="406">
        <f>AP79*(1+PARAMETRES!AP$14)</f>
        <v>3.3176169210632467</v>
      </c>
      <c r="AR79" s="406">
        <f>AQ79*(1+PARAMETRES!AQ$14)</f>
        <v>3.3445790902649968</v>
      </c>
      <c r="AS79" s="406">
        <f>AR79*(1+PARAMETRES!AR$14)</f>
        <v>3.3733431204623989</v>
      </c>
      <c r="AT79" s="406">
        <f>AS79*(1+PARAMETRES!AS$14)</f>
        <v>3.4012579300337213</v>
      </c>
      <c r="AU79" s="406">
        <f>AT79*(1+PARAMETRES!AT$14)</f>
        <v>3.4300052586682548</v>
      </c>
      <c r="AV79" s="406">
        <f>AU79*(1+PARAMETRES!AU$14)</f>
        <v>3.4606371872052404</v>
      </c>
      <c r="AW79" s="406">
        <f>AV79*(1+PARAMETRES!AV$14)</f>
        <v>3.4925047092759858</v>
      </c>
      <c r="AX79" s="406">
        <f>AW79*(1+PARAMETRES!AW$14)</f>
        <v>3.5263631905470496</v>
      </c>
      <c r="AY79" s="406">
        <f>AX79*(1+PARAMETRES!AX$14)</f>
        <v>3.5618902802155166</v>
      </c>
      <c r="AZ79" s="406">
        <f>AY79*(1+PARAMETRES!AY$14)</f>
        <v>3.596603062180399</v>
      </c>
      <c r="BA79" s="406">
        <f>AZ79*(1+PARAMETRES!AZ$14)</f>
        <v>3.6329525582551518</v>
      </c>
      <c r="BB79" s="406">
        <f>BA79*(1+PARAMETRES!BA$14)</f>
        <v>3.6702074245915624</v>
      </c>
      <c r="BC79" s="406">
        <f>BB79*(1+PARAMETRES!BB$14)</f>
        <v>3.708701821817515</v>
      </c>
      <c r="BD79" s="406">
        <f>BC79*(1+PARAMETRES!BC$14)</f>
        <v>3.7472980148452741</v>
      </c>
      <c r="BE79" s="406">
        <f>BD79*(1+PARAMETRES!BD$14)</f>
        <v>3.7855591466160701</v>
      </c>
      <c r="BF79" s="406">
        <f>BE79*(1+PARAMETRES!BE$14)</f>
        <v>3.8245502358506207</v>
      </c>
      <c r="BG79" s="406">
        <f>BF79*(1+PARAMETRES!BF$14)</f>
        <v>3.8642363835259856</v>
      </c>
      <c r="BH79" s="406">
        <f>BG79*(1+PARAMETRES!BG$14)</f>
        <v>3.9034243719436943</v>
      </c>
      <c r="BI79" s="406">
        <f>BH79*(1+PARAMETRES!BH$14)</f>
        <v>3.9412723587443605</v>
      </c>
      <c r="BJ79" s="406">
        <f>BI79*(1+PARAMETRES!BI$14)</f>
        <v>3.977306012290124</v>
      </c>
      <c r="BK79" s="406">
        <f>BJ79*(1+PARAMETRES!BJ$14)</f>
        <v>4.013834855780555</v>
      </c>
      <c r="BL79" s="406">
        <f>BK79*(1+PARAMETRES!BK$14)</f>
        <v>4.0500548722287233</v>
      </c>
      <c r="BM79" s="406">
        <f>BL79*(1+PARAMETRES!BL$14)</f>
        <v>4.0859549685248471</v>
      </c>
      <c r="BN79" s="406">
        <f>BM79*(1+PARAMETRES!BM$14)</f>
        <v>4.1203133920916075</v>
      </c>
    </row>
  </sheetData>
  <mergeCells count="91">
    <mergeCell ref="P14:R17"/>
    <mergeCell ref="F9:F11"/>
    <mergeCell ref="A17:D20"/>
    <mergeCell ref="B2:D2"/>
    <mergeCell ref="B7:D7"/>
    <mergeCell ref="B9:C13"/>
    <mergeCell ref="D9:D11"/>
    <mergeCell ref="E9:E11"/>
    <mergeCell ref="I9:I11"/>
    <mergeCell ref="J9:J11"/>
    <mergeCell ref="K9:K11"/>
    <mergeCell ref="L9:L11"/>
    <mergeCell ref="I6:L7"/>
    <mergeCell ref="H2:L2"/>
    <mergeCell ref="E2:F2"/>
    <mergeCell ref="D12:D13"/>
    <mergeCell ref="E12:E13"/>
    <mergeCell ref="F12:F13"/>
    <mergeCell ref="L16:M20"/>
    <mergeCell ref="B28:G28"/>
    <mergeCell ref="I16:J20"/>
    <mergeCell ref="I12:I13"/>
    <mergeCell ref="J12:J13"/>
    <mergeCell ref="K12:K13"/>
    <mergeCell ref="L12:L13"/>
    <mergeCell ref="E36:F36"/>
    <mergeCell ref="E37:F37"/>
    <mergeCell ref="E38:F38"/>
    <mergeCell ref="E39:F39"/>
    <mergeCell ref="B29:G29"/>
    <mergeCell ref="C30:D30"/>
    <mergeCell ref="E30:F30"/>
    <mergeCell ref="C31:D31"/>
    <mergeCell ref="C32:D32"/>
    <mergeCell ref="C33:D33"/>
    <mergeCell ref="C34:D34"/>
    <mergeCell ref="C35:D35"/>
    <mergeCell ref="C36:D36"/>
    <mergeCell ref="C37:D37"/>
    <mergeCell ref="C38:D38"/>
    <mergeCell ref="C39:D39"/>
    <mergeCell ref="E31:F31"/>
    <mergeCell ref="E32:F32"/>
    <mergeCell ref="E33:F33"/>
    <mergeCell ref="E34:F34"/>
    <mergeCell ref="E35:F35"/>
    <mergeCell ref="B40:B42"/>
    <mergeCell ref="C45:D45"/>
    <mergeCell ref="E40:F40"/>
    <mergeCell ref="E41:F41"/>
    <mergeCell ref="E42:F42"/>
    <mergeCell ref="E43:F43"/>
    <mergeCell ref="C42:D42"/>
    <mergeCell ref="C43:D43"/>
    <mergeCell ref="C44:D44"/>
    <mergeCell ref="C40:D40"/>
    <mergeCell ref="C41:D41"/>
    <mergeCell ref="E44:F44"/>
    <mergeCell ref="E45:F45"/>
    <mergeCell ref="C61:C63"/>
    <mergeCell ref="C64:C66"/>
    <mergeCell ref="B43:B45"/>
    <mergeCell ref="D55:D56"/>
    <mergeCell ref="D58:D59"/>
    <mergeCell ref="D61:D62"/>
    <mergeCell ref="B50:F50"/>
    <mergeCell ref="D64:D65"/>
    <mergeCell ref="C52:C54"/>
    <mergeCell ref="C55:C57"/>
    <mergeCell ref="C58:C60"/>
    <mergeCell ref="B78:C79"/>
    <mergeCell ref="D76:E76"/>
    <mergeCell ref="D77:E77"/>
    <mergeCell ref="D78:E78"/>
    <mergeCell ref="D79:E79"/>
    <mergeCell ref="I71:P72"/>
    <mergeCell ref="O7:W7"/>
    <mergeCell ref="I47:P48"/>
    <mergeCell ref="I27:P28"/>
    <mergeCell ref="B76:C77"/>
    <mergeCell ref="B75:C75"/>
    <mergeCell ref="D75:E75"/>
    <mergeCell ref="B74:F74"/>
    <mergeCell ref="B37:B39"/>
    <mergeCell ref="B34:B36"/>
    <mergeCell ref="B31:B33"/>
    <mergeCell ref="B52:B60"/>
    <mergeCell ref="B61:B69"/>
    <mergeCell ref="C67:C69"/>
    <mergeCell ref="D67:D68"/>
    <mergeCell ref="D52:D53"/>
  </mergeCells>
  <pageMargins left="0.25" right="0.25" top="0.75" bottom="0.75" header="0.3" footer="0.3"/>
  <pageSetup paperSize="9" scale="16" orientation="landscape"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R48"/>
  <sheetViews>
    <sheetView zoomScale="80" zoomScaleNormal="80" workbookViewId="0">
      <selection activeCell="B1" sqref="B1"/>
    </sheetView>
  </sheetViews>
  <sheetFormatPr baseColWidth="10" defaultRowHeight="15" x14ac:dyDescent="0.25"/>
  <cols>
    <col min="1" max="1" width="18.42578125" style="16" customWidth="1"/>
    <col min="2" max="2" width="37.140625" customWidth="1"/>
    <col min="3" max="3" width="18.7109375" bestFit="1" customWidth="1"/>
    <col min="4" max="4" width="19.140625" bestFit="1" customWidth="1"/>
    <col min="5" max="5" width="19.85546875" bestFit="1" customWidth="1"/>
    <col min="6" max="6" width="14.85546875" customWidth="1"/>
    <col min="7" max="7" width="15.7109375" customWidth="1"/>
    <col min="8" max="8" width="15.85546875" customWidth="1"/>
    <col min="9" max="60" width="15" bestFit="1" customWidth="1"/>
    <col min="61" max="65" width="15" style="32" bestFit="1" customWidth="1"/>
  </cols>
  <sheetData>
    <row r="1" spans="1:70" ht="15.75" thickBot="1" x14ac:dyDescent="0.3">
      <c r="B1" s="276" t="s">
        <v>317</v>
      </c>
    </row>
    <row r="2" spans="1:70" ht="27" thickBot="1" x14ac:dyDescent="0.45">
      <c r="B2" s="525" t="s">
        <v>275</v>
      </c>
      <c r="C2" s="526"/>
      <c r="D2" s="527"/>
      <c r="E2" s="948" t="s">
        <v>276</v>
      </c>
      <c r="F2" s="949"/>
      <c r="G2" s="257">
        <f>IF(INTRODUCTION!M10="",2015,INTRODUCTION!M10)</f>
        <v>2015</v>
      </c>
      <c r="I2" s="2"/>
      <c r="J2" s="2"/>
      <c r="K2" s="2"/>
      <c r="L2" s="2"/>
      <c r="M2" s="2"/>
      <c r="N2" s="2"/>
      <c r="O2" s="2"/>
      <c r="P2" s="2"/>
      <c r="Q2" s="2"/>
    </row>
    <row r="3" spans="1:70" ht="15.75" thickBot="1" x14ac:dyDescent="0.3">
      <c r="I3" s="3"/>
      <c r="J3" s="3"/>
      <c r="K3" s="3"/>
      <c r="L3" s="3"/>
      <c r="M3" s="3"/>
      <c r="N3" s="3"/>
      <c r="O3" s="3"/>
      <c r="P3" s="3"/>
      <c r="Q3" s="3"/>
    </row>
    <row r="4" spans="1:70" s="55" customFormat="1" ht="16.5" thickBot="1" x14ac:dyDescent="0.3">
      <c r="A4" s="360"/>
      <c r="B4" s="942" t="s">
        <v>277</v>
      </c>
      <c r="C4" s="943"/>
      <c r="D4" s="943"/>
      <c r="E4" s="943"/>
      <c r="F4" s="943"/>
      <c r="G4" s="944"/>
      <c r="I4" s="56"/>
      <c r="J4" s="56"/>
      <c r="K4" s="56"/>
      <c r="L4" s="56"/>
      <c r="M4" s="56"/>
      <c r="N4" s="56"/>
      <c r="O4" s="56"/>
      <c r="P4" s="56"/>
      <c r="Q4" s="56"/>
      <c r="BI4" s="383"/>
      <c r="BJ4" s="383"/>
      <c r="BK4" s="383"/>
      <c r="BL4" s="383"/>
      <c r="BM4" s="383"/>
    </row>
    <row r="5" spans="1:70" s="55" customFormat="1" ht="38.25" customHeight="1" x14ac:dyDescent="0.25">
      <c r="A5" s="360"/>
      <c r="B5" s="43" t="s">
        <v>278</v>
      </c>
      <c r="C5" s="402" t="s">
        <v>279</v>
      </c>
      <c r="D5" s="402" t="s">
        <v>280</v>
      </c>
      <c r="E5" s="402" t="s">
        <v>281</v>
      </c>
      <c r="F5" s="402" t="s">
        <v>282</v>
      </c>
      <c r="G5" s="402" t="s">
        <v>283</v>
      </c>
      <c r="H5" s="384" t="s">
        <v>100</v>
      </c>
      <c r="I5" s="57"/>
      <c r="J5" s="57"/>
      <c r="K5" s="57"/>
      <c r="M5" s="56"/>
      <c r="N5" s="58"/>
      <c r="O5" s="58"/>
      <c r="P5" s="58"/>
      <c r="Q5" s="58"/>
      <c r="R5" s="58"/>
      <c r="S5" s="56"/>
      <c r="T5" s="56"/>
      <c r="U5" s="56"/>
      <c r="V5" s="56"/>
      <c r="W5" s="56"/>
      <c r="BI5" s="383"/>
      <c r="BJ5" s="383"/>
      <c r="BK5" s="383"/>
      <c r="BL5" s="383"/>
      <c r="BM5" s="383"/>
    </row>
    <row r="6" spans="1:70" s="55" customFormat="1" ht="28.5" customHeight="1" x14ac:dyDescent="0.25">
      <c r="A6" s="360"/>
      <c r="B6" s="43" t="s">
        <v>284</v>
      </c>
      <c r="C6" s="385" t="s">
        <v>285</v>
      </c>
      <c r="D6" s="44">
        <f>86108-E6</f>
        <v>43445</v>
      </c>
      <c r="E6" s="44">
        <v>42663</v>
      </c>
      <c r="F6" s="44">
        <v>12799</v>
      </c>
      <c r="G6" s="44">
        <v>16819</v>
      </c>
      <c r="H6" s="533" t="s">
        <v>286</v>
      </c>
      <c r="I6" s="950"/>
      <c r="J6" s="59"/>
      <c r="K6" s="59"/>
      <c r="M6" s="60"/>
      <c r="N6" s="56"/>
      <c r="O6" s="61"/>
      <c r="P6" s="61"/>
      <c r="Q6" s="61"/>
      <c r="R6" s="61"/>
      <c r="S6" s="61"/>
      <c r="T6" s="61"/>
      <c r="U6" s="61"/>
      <c r="V6" s="61"/>
      <c r="W6" s="61"/>
      <c r="BI6" s="383"/>
      <c r="BJ6" s="383"/>
      <c r="BK6" s="383"/>
      <c r="BL6" s="383"/>
      <c r="BM6" s="383"/>
    </row>
    <row r="7" spans="1:70" s="55" customFormat="1" ht="28.5" customHeight="1" x14ac:dyDescent="0.25">
      <c r="A7" s="360"/>
      <c r="B7" s="45" t="s">
        <v>287</v>
      </c>
      <c r="C7" s="366" t="s">
        <v>285</v>
      </c>
      <c r="D7" s="44">
        <f>91763-E7</f>
        <v>42653</v>
      </c>
      <c r="E7" s="44">
        <v>49110</v>
      </c>
      <c r="F7" s="44">
        <v>14733</v>
      </c>
      <c r="G7" s="44">
        <v>16819</v>
      </c>
      <c r="H7" s="534"/>
      <c r="I7" s="950"/>
      <c r="J7" s="59"/>
      <c r="K7" s="59"/>
      <c r="M7" s="56"/>
      <c r="N7" s="56"/>
      <c r="O7" s="56"/>
      <c r="P7" s="56"/>
      <c r="Q7" s="56"/>
      <c r="R7" s="56"/>
      <c r="S7" s="56"/>
      <c r="T7" s="56"/>
      <c r="U7" s="56"/>
      <c r="V7" s="56"/>
      <c r="W7" s="56"/>
      <c r="BI7" s="383"/>
      <c r="BJ7" s="383"/>
      <c r="BK7" s="383"/>
      <c r="BL7" s="383"/>
      <c r="BM7" s="383"/>
    </row>
    <row r="8" spans="1:70" s="55" customFormat="1" ht="28.5" customHeight="1" x14ac:dyDescent="0.25">
      <c r="A8" s="360"/>
      <c r="B8" s="43" t="s">
        <v>288</v>
      </c>
      <c r="C8" s="385" t="s">
        <v>287</v>
      </c>
      <c r="D8" s="44">
        <f>74304-E8</f>
        <v>30337</v>
      </c>
      <c r="E8" s="44">
        <v>43967</v>
      </c>
      <c r="F8" s="44">
        <v>13190</v>
      </c>
      <c r="G8" s="44">
        <v>16819</v>
      </c>
      <c r="H8" s="535"/>
      <c r="I8" s="8"/>
      <c r="J8" s="62"/>
      <c r="K8" s="63"/>
      <c r="M8" s="56"/>
      <c r="N8" s="56"/>
      <c r="O8" s="56"/>
      <c r="P8" s="56"/>
      <c r="Q8" s="56"/>
      <c r="R8" s="56"/>
      <c r="S8" s="56"/>
      <c r="T8" s="56"/>
      <c r="U8" s="56"/>
      <c r="V8" s="56"/>
      <c r="W8" s="56"/>
      <c r="BI8" s="383"/>
      <c r="BJ8" s="383"/>
      <c r="BK8" s="383"/>
      <c r="BL8" s="383"/>
      <c r="BM8" s="383"/>
    </row>
    <row r="9" spans="1:70" s="55" customFormat="1" ht="28.5" customHeight="1" x14ac:dyDescent="0.25">
      <c r="A9" s="360"/>
      <c r="B9" s="45" t="s">
        <v>289</v>
      </c>
      <c r="C9" s="366" t="s">
        <v>287</v>
      </c>
      <c r="D9" s="44">
        <f>44074-E9</f>
        <v>14511</v>
      </c>
      <c r="E9" s="44">
        <v>29563</v>
      </c>
      <c r="F9" s="44">
        <v>8869</v>
      </c>
      <c r="G9" s="44">
        <v>16819</v>
      </c>
      <c r="H9" s="535"/>
      <c r="I9" s="8"/>
      <c r="J9" s="62"/>
      <c r="K9" s="63"/>
      <c r="M9" s="56"/>
      <c r="N9" s="56"/>
      <c r="O9" s="56"/>
      <c r="P9" s="56"/>
      <c r="Q9" s="56"/>
      <c r="R9" s="56"/>
      <c r="S9" s="56"/>
      <c r="T9" s="56"/>
      <c r="U9" s="56"/>
      <c r="V9" s="56"/>
      <c r="W9" s="56"/>
      <c r="BI9" s="383"/>
      <c r="BJ9" s="383"/>
      <c r="BK9" s="383"/>
      <c r="BL9" s="383"/>
      <c r="BM9" s="383"/>
    </row>
    <row r="10" spans="1:70" s="55" customFormat="1" ht="28.5" customHeight="1" x14ac:dyDescent="0.25">
      <c r="A10" s="360"/>
      <c r="B10" s="43" t="s">
        <v>290</v>
      </c>
      <c r="C10" s="385" t="s">
        <v>287</v>
      </c>
      <c r="D10" s="44">
        <f>86820-E10</f>
        <v>36888</v>
      </c>
      <c r="E10" s="386">
        <v>49932</v>
      </c>
      <c r="F10" s="386">
        <v>14980</v>
      </c>
      <c r="G10" s="44">
        <v>16819</v>
      </c>
      <c r="H10" s="535"/>
      <c r="I10" s="8"/>
      <c r="J10" s="62"/>
      <c r="K10" s="63"/>
      <c r="M10" s="56"/>
      <c r="N10" s="56"/>
      <c r="O10" s="56"/>
      <c r="P10" s="56"/>
      <c r="Q10" s="56"/>
      <c r="R10" s="56"/>
      <c r="S10" s="56"/>
      <c r="T10" s="56"/>
      <c r="U10" s="56"/>
      <c r="V10" s="56"/>
      <c r="W10" s="56"/>
      <c r="BI10" s="383"/>
      <c r="BJ10" s="383"/>
      <c r="BK10" s="383"/>
      <c r="BL10" s="383"/>
      <c r="BM10" s="383"/>
    </row>
    <row r="11" spans="1:70" s="55" customFormat="1" ht="28.5" customHeight="1" x14ac:dyDescent="0.25">
      <c r="A11" s="360"/>
      <c r="B11" s="45" t="s">
        <v>291</v>
      </c>
      <c r="C11" s="422" t="s">
        <v>313</v>
      </c>
      <c r="D11" s="386">
        <f>108397-E11</f>
        <v>42702</v>
      </c>
      <c r="E11" s="386">
        <v>65695</v>
      </c>
      <c r="F11" s="386">
        <v>19709</v>
      </c>
      <c r="G11" s="44">
        <v>16819</v>
      </c>
      <c r="H11" s="535"/>
      <c r="I11" s="8"/>
      <c r="J11" s="62"/>
      <c r="K11" s="63"/>
      <c r="M11" s="56"/>
      <c r="N11" s="56"/>
      <c r="O11" s="56"/>
      <c r="P11" s="56"/>
      <c r="Q11" s="56"/>
      <c r="R11" s="56"/>
      <c r="S11" s="56"/>
      <c r="T11" s="56"/>
      <c r="U11" s="56"/>
      <c r="V11" s="56"/>
      <c r="W11" s="56"/>
      <c r="BI11" s="383"/>
      <c r="BJ11" s="383"/>
      <c r="BK11" s="383"/>
      <c r="BL11" s="383"/>
      <c r="BM11" s="383"/>
    </row>
    <row r="12" spans="1:70" s="55" customFormat="1" ht="28.5" customHeight="1" x14ac:dyDescent="0.25">
      <c r="A12" s="360"/>
      <c r="B12" s="387" t="s">
        <v>292</v>
      </c>
      <c r="C12" s="388" t="s">
        <v>314</v>
      </c>
      <c r="D12" s="386">
        <f>187379-E12</f>
        <v>82470</v>
      </c>
      <c r="E12" s="386">
        <v>104909</v>
      </c>
      <c r="F12" s="386">
        <v>31473</v>
      </c>
      <c r="G12" s="44">
        <v>16819</v>
      </c>
      <c r="H12" s="535"/>
      <c r="I12" s="8"/>
      <c r="J12" s="62"/>
      <c r="K12" s="63"/>
      <c r="M12" s="56"/>
      <c r="N12" s="56"/>
      <c r="O12" s="56"/>
      <c r="P12" s="56"/>
      <c r="Q12" s="56"/>
      <c r="R12" s="56"/>
      <c r="S12" s="56"/>
      <c r="T12" s="56"/>
      <c r="U12" s="56"/>
      <c r="V12" s="56"/>
      <c r="W12" s="56"/>
      <c r="BI12" s="383"/>
      <c r="BJ12" s="383"/>
      <c r="BK12" s="383"/>
      <c r="BL12" s="383"/>
      <c r="BM12" s="383"/>
    </row>
    <row r="13" spans="1:70" s="55" customFormat="1" ht="28.5" customHeight="1" thickBot="1" x14ac:dyDescent="0.3">
      <c r="A13" s="360"/>
      <c r="B13" s="46" t="s">
        <v>293</v>
      </c>
      <c r="C13" s="389" t="s">
        <v>294</v>
      </c>
      <c r="D13" s="47">
        <f>223643-E13</f>
        <v>93042</v>
      </c>
      <c r="E13" s="47">
        <v>130601</v>
      </c>
      <c r="F13" s="47">
        <v>39180</v>
      </c>
      <c r="G13" s="47">
        <v>16819</v>
      </c>
      <c r="H13" s="536"/>
      <c r="I13" s="8"/>
      <c r="J13" s="59"/>
      <c r="K13" s="64"/>
      <c r="BI13" s="383"/>
      <c r="BJ13" s="383"/>
      <c r="BK13" s="383"/>
      <c r="BL13" s="383"/>
      <c r="BM13" s="383"/>
    </row>
    <row r="14" spans="1:70" s="55" customFormat="1" ht="36.75" customHeight="1" x14ac:dyDescent="0.25">
      <c r="A14" s="360"/>
      <c r="B14" s="390"/>
      <c r="C14" s="390"/>
      <c r="D14" s="390"/>
      <c r="E14" s="390"/>
      <c r="F14" s="390"/>
      <c r="G14" s="390"/>
      <c r="H14" s="37"/>
      <c r="I14" s="8"/>
      <c r="J14" s="59"/>
      <c r="K14" s="64"/>
      <c r="BI14" s="383"/>
      <c r="BJ14" s="383"/>
      <c r="BK14" s="383"/>
      <c r="BL14" s="383"/>
      <c r="BM14" s="383"/>
    </row>
    <row r="15" spans="1:70" s="55" customFormat="1" ht="15.75" thickBot="1" x14ac:dyDescent="0.3">
      <c r="A15" s="360"/>
      <c r="C15" s="391" t="s">
        <v>295</v>
      </c>
      <c r="BI15" s="383"/>
      <c r="BJ15" s="383"/>
      <c r="BK15" s="383"/>
      <c r="BL15" s="383"/>
      <c r="BM15" s="383"/>
    </row>
    <row r="16" spans="1:70" s="41" customFormat="1" ht="16.5" thickBot="1" x14ac:dyDescent="0.3">
      <c r="A16" s="401" t="s">
        <v>177</v>
      </c>
      <c r="B16" s="256">
        <f>IF(INTRODUCTION!M10="",2015,INTRODUCTION!M10)</f>
        <v>2015</v>
      </c>
      <c r="C16" s="49">
        <v>2008</v>
      </c>
      <c r="D16" s="49">
        <v>2009</v>
      </c>
      <c r="E16" s="49">
        <v>2010</v>
      </c>
      <c r="F16" s="49">
        <v>2011</v>
      </c>
      <c r="G16" s="49">
        <v>2012</v>
      </c>
      <c r="H16" s="49">
        <v>2013</v>
      </c>
      <c r="I16" s="49">
        <v>2014</v>
      </c>
      <c r="J16" s="49">
        <v>2015</v>
      </c>
      <c r="K16" s="49">
        <v>2016</v>
      </c>
      <c r="L16" s="49">
        <v>2017</v>
      </c>
      <c r="M16" s="49">
        <v>2018</v>
      </c>
      <c r="N16" s="49">
        <v>2019</v>
      </c>
      <c r="O16" s="49">
        <v>2020</v>
      </c>
      <c r="P16" s="49">
        <v>2021</v>
      </c>
      <c r="Q16" s="49">
        <v>2022</v>
      </c>
      <c r="R16" s="49">
        <v>2023</v>
      </c>
      <c r="S16" s="49">
        <v>2024</v>
      </c>
      <c r="T16" s="49">
        <v>2025</v>
      </c>
      <c r="U16" s="49">
        <v>2026</v>
      </c>
      <c r="V16" s="49">
        <v>2027</v>
      </c>
      <c r="W16" s="49">
        <v>2028</v>
      </c>
      <c r="X16" s="49">
        <v>2029</v>
      </c>
      <c r="Y16" s="49">
        <v>2030</v>
      </c>
      <c r="Z16" s="49">
        <v>2031</v>
      </c>
      <c r="AA16" s="49">
        <v>2032</v>
      </c>
      <c r="AB16" s="49">
        <v>2033</v>
      </c>
      <c r="AC16" s="49">
        <v>2034</v>
      </c>
      <c r="AD16" s="49">
        <v>2035</v>
      </c>
      <c r="AE16" s="49">
        <v>2036</v>
      </c>
      <c r="AF16" s="49">
        <v>2037</v>
      </c>
      <c r="AG16" s="49">
        <v>2038</v>
      </c>
      <c r="AH16" s="49">
        <v>2039</v>
      </c>
      <c r="AI16" s="49">
        <v>2040</v>
      </c>
      <c r="AJ16" s="49">
        <v>2041</v>
      </c>
      <c r="AK16" s="49">
        <v>2042</v>
      </c>
      <c r="AL16" s="49">
        <v>2043</v>
      </c>
      <c r="AM16" s="49">
        <v>2044</v>
      </c>
      <c r="AN16" s="49">
        <v>2045</v>
      </c>
      <c r="AO16" s="49">
        <v>2046</v>
      </c>
      <c r="AP16" s="49">
        <v>2047</v>
      </c>
      <c r="AQ16" s="49">
        <v>2048</v>
      </c>
      <c r="AR16" s="49">
        <v>2049</v>
      </c>
      <c r="AS16" s="49">
        <v>2050</v>
      </c>
      <c r="AT16" s="49">
        <v>2051</v>
      </c>
      <c r="AU16" s="49">
        <v>2052</v>
      </c>
      <c r="AV16" s="49">
        <v>2053</v>
      </c>
      <c r="AW16" s="49">
        <v>2054</v>
      </c>
      <c r="AX16" s="49">
        <v>2055</v>
      </c>
      <c r="AY16" s="49">
        <v>2056</v>
      </c>
      <c r="AZ16" s="49">
        <v>2057</v>
      </c>
      <c r="BA16" s="49">
        <v>2058</v>
      </c>
      <c r="BB16" s="49">
        <v>2059</v>
      </c>
      <c r="BC16" s="49">
        <v>2060</v>
      </c>
      <c r="BD16" s="49">
        <v>2061</v>
      </c>
      <c r="BE16" s="49">
        <v>2062</v>
      </c>
      <c r="BF16" s="49">
        <v>2063</v>
      </c>
      <c r="BG16" s="49">
        <v>2064</v>
      </c>
      <c r="BH16" s="49">
        <v>2065</v>
      </c>
      <c r="BI16" s="49">
        <v>2066</v>
      </c>
      <c r="BJ16" s="49">
        <v>2067</v>
      </c>
      <c r="BK16" s="49">
        <v>2068</v>
      </c>
      <c r="BL16" s="49">
        <v>2069</v>
      </c>
      <c r="BM16" s="50">
        <v>2070</v>
      </c>
      <c r="BN16" s="392"/>
      <c r="BO16" s="392"/>
      <c r="BP16" s="392"/>
      <c r="BQ16" s="392"/>
      <c r="BR16" s="392"/>
    </row>
    <row r="17" spans="1:70" s="41" customFormat="1" ht="23.25" customHeight="1" x14ac:dyDescent="0.25">
      <c r="A17" s="945" t="s">
        <v>296</v>
      </c>
      <c r="B17" s="53" t="s">
        <v>280</v>
      </c>
      <c r="C17" s="393">
        <f>IFERROR($D$6*Transf2013,"")</f>
        <v>44193.02285076979</v>
      </c>
      <c r="D17" s="393">
        <f>IFERROR(C17*(1+PARAMETRES!D$14),"")</f>
        <v>42694.500843993643</v>
      </c>
      <c r="E17" s="393">
        <f>IFERROR(D17*(1+PARAMETRES!E$14),"")</f>
        <v>43319.031197776087</v>
      </c>
      <c r="F17" s="393">
        <f>IFERROR(E17*(1+PARAMETRES!F$14),"")</f>
        <v>44050.401888956738</v>
      </c>
      <c r="G17" s="393">
        <f>IFERROR(F17*(1+PARAMETRES!G$14),"")</f>
        <v>43979.849218796429</v>
      </c>
      <c r="H17" s="393">
        <f>IFERROR(G17*(1+PARAMETRES!H$14),"")</f>
        <v>44015.055800593516</v>
      </c>
      <c r="I17" s="393">
        <f>IFERROR(H17*(1+PARAMETRES!I$14),"")</f>
        <v>44202.769393517381</v>
      </c>
      <c r="J17" s="393">
        <f>IFERROR(I17*(1+PARAMETRES!J$14),"")</f>
        <v>44498.49678777036</v>
      </c>
      <c r="K17" s="393">
        <f>IFERROR(J17*(1+PARAMETRES!K$14),"")</f>
        <v>44864.263443162141</v>
      </c>
      <c r="L17" s="393">
        <f>IFERROR(K17*(1+PARAMETRES!L$14),"")</f>
        <v>45774.187651670247</v>
      </c>
      <c r="M17" s="393">
        <f>IFERROR(L17*(1+PARAMETRES!M$14),"")</f>
        <v>46476.413685438187</v>
      </c>
      <c r="N17" s="393">
        <f>IFERROR(M17*(1+PARAMETRES!N$14),"")</f>
        <v>47225.848749803852</v>
      </c>
      <c r="O17" s="393">
        <f>IFERROR(N17*(1+PARAMETRES!O$14),"")</f>
        <v>43456.865155591884</v>
      </c>
      <c r="P17" s="393">
        <f>IFERROR(O17*(1+PARAMETRES!P$14),"")</f>
        <v>46336.500598825231</v>
      </c>
      <c r="Q17" s="393">
        <f>IFERROR(P17*(1+PARAMETRES!Q$14),"")</f>
        <v>47432.784803752482</v>
      </c>
      <c r="R17" s="393">
        <f>IFERROR(Q17*(1+PARAMETRES!R$14),"")</f>
        <v>47994.47804333784</v>
      </c>
      <c r="S17" s="393">
        <f>IFERROR(R17*(1+PARAMETRES!S$14),"")</f>
        <v>48652.61167738356</v>
      </c>
      <c r="T17" s="393">
        <f>IFERROR(S17*(1+PARAMETRES!T$14),"")</f>
        <v>49384.998453271735</v>
      </c>
      <c r="U17" s="393">
        <f>IFERROR(T17*(1+PARAMETRES!U$14),"")</f>
        <v>50135.069334843502</v>
      </c>
      <c r="V17" s="393">
        <f>IFERROR(U17*(1+PARAMETRES!V$14),"")</f>
        <v>50952.784186849691</v>
      </c>
      <c r="W17" s="393">
        <f>IFERROR(V17*(1+PARAMETRES!W$14),"")</f>
        <v>51199.61966512035</v>
      </c>
      <c r="X17" s="393">
        <f>IFERROR(W17*(1+PARAMETRES!X$14),"")</f>
        <v>51447.884364363919</v>
      </c>
      <c r="Y17" s="393">
        <f>IFERROR(X17*(1+PARAMETRES!Y$14),"")</f>
        <v>51722.988676481764</v>
      </c>
      <c r="Z17" s="393">
        <f>IFERROR(Y17*(1+PARAMETRES!Z$14),"")</f>
        <v>52020.079686580626</v>
      </c>
      <c r="AA17" s="393">
        <f>IFERROR(Z17*(1+PARAMETRES!AA$14),"")</f>
        <v>52308.364337405495</v>
      </c>
      <c r="AB17" s="393">
        <f>IFERROR(AA17*(1+PARAMETRES!AB$14),"")</f>
        <v>52817.652262407762</v>
      </c>
      <c r="AC17" s="393">
        <f>IFERROR(AB17*(1+PARAMETRES!AC$14),"")</f>
        <v>53353.17094263692</v>
      </c>
      <c r="AD17" s="393">
        <f>IFERROR(AC17*(1+PARAMETRES!AD$14),"")</f>
        <v>53921.156328078643</v>
      </c>
      <c r="AE17" s="393">
        <f>IFERROR(AD17*(1+PARAMETRES!AE$14),"")</f>
        <v>54474.285082187569</v>
      </c>
      <c r="AF17" s="393">
        <f>IFERROR(AE17*(1+PARAMETRES!AF$14),"")</f>
        <v>55012.19466802854</v>
      </c>
      <c r="AG17" s="393">
        <f>IFERROR(AF17*(1+PARAMETRES!AG$14),"")</f>
        <v>55561.894444182813</v>
      </c>
      <c r="AH17" s="393">
        <f>IFERROR(AG17*(1+PARAMETRES!AH$14),"")</f>
        <v>56101.42421735853</v>
      </c>
      <c r="AI17" s="393">
        <f>IFERROR(AH17*(1+PARAMETRES!AI$14),"")</f>
        <v>56602.179831541027</v>
      </c>
      <c r="AJ17" s="393">
        <f>IFERROR(AI17*(1+PARAMETRES!AJ$14),"")</f>
        <v>57085.287067393227</v>
      </c>
      <c r="AK17" s="393">
        <f>IFERROR(AJ17*(1+PARAMETRES!AK$14),"")</f>
        <v>57561.275371655291</v>
      </c>
      <c r="AL17" s="393">
        <f>IFERROR(AK17*(1+PARAMETRES!AL$14),"")</f>
        <v>58040.997272278859</v>
      </c>
      <c r="AM17" s="393">
        <f>IFERROR(AL17*(1+PARAMETRES!AM$14),"")</f>
        <v>58535.650636614904</v>
      </c>
      <c r="AN17" s="393">
        <f>IFERROR(AM17*(1+PARAMETRES!AN$14),"")</f>
        <v>59027.574166805774</v>
      </c>
      <c r="AO17" s="393">
        <f>IFERROR(AN17*(1+PARAMETRES!AO$14),"")</f>
        <v>59480.922673181412</v>
      </c>
      <c r="AP17" s="393">
        <f>IFERROR(AO17*(1+PARAMETRES!AP$14),"")</f>
        <v>59948.071297667819</v>
      </c>
      <c r="AQ17" s="393">
        <f>IFERROR(AP17*(1+PARAMETRES!AQ$14),"")</f>
        <v>60435.267402614219</v>
      </c>
      <c r="AR17" s="393">
        <f>IFERROR(AQ17*(1+PARAMETRES!AR$14),"")</f>
        <v>60955.022447910254</v>
      </c>
      <c r="AS17" s="393">
        <f>IFERROR(AR17*(1+PARAMETRES!AS$14),"")</f>
        <v>61459.432400674217</v>
      </c>
      <c r="AT17" s="393">
        <f>IFERROR(AS17*(1+PARAMETRES!AT$14),"")</f>
        <v>61978.885655104867</v>
      </c>
      <c r="AU17" s="393">
        <f>IFERROR(AT17*(1+PARAMETRES!AU$14),"")</f>
        <v>62532.392910346309</v>
      </c>
      <c r="AV17" s="393">
        <f>IFERROR(AU17*(1+PARAMETRES!AV$14),"")</f>
        <v>63108.226869067737</v>
      </c>
      <c r="AW17" s="393">
        <f>IFERROR(AV17*(1+PARAMETRES!AW$14),"")</f>
        <v>63720.036700510842</v>
      </c>
      <c r="AX17" s="393">
        <f>IFERROR(AW17*(1+PARAMETRES!AX$14),"")</f>
        <v>64361.997648721022</v>
      </c>
      <c r="AY17" s="393">
        <f>IFERROR(AX17*(1+PARAMETRES!AY$14),"")</f>
        <v>64989.24436758097</v>
      </c>
      <c r="AZ17" s="393">
        <f>IFERROR(AY17*(1+PARAMETRES!AZ$14),"")</f>
        <v>65646.06588560759</v>
      </c>
      <c r="BA17" s="393">
        <f>IFERROR(AZ17*(1+PARAMETRES!BA$14),"")</f>
        <v>66319.247098646636</v>
      </c>
      <c r="BB17" s="393">
        <f>IFERROR(BA17*(1+PARAMETRES!BB$14),"")</f>
        <v>67014.826161681616</v>
      </c>
      <c r="BC17" s="393">
        <f>IFERROR(BB17*(1+PARAMETRES!BC$14),"")</f>
        <v>67712.244635995739</v>
      </c>
      <c r="BD17" s="393">
        <f>IFERROR(BC17*(1+PARAMETRES!BD$14),"")</f>
        <v>68403.608681302707</v>
      </c>
      <c r="BE17" s="393">
        <f>IFERROR(BD17*(1+PARAMETRES!BE$14),"")</f>
        <v>69108.162779326012</v>
      </c>
      <c r="BF17" s="393">
        <f>IFERROR(BE17*(1+PARAMETRES!BF$14),"")</f>
        <v>69825.276318043456</v>
      </c>
      <c r="BG17" s="393">
        <f>IFERROR(BF17*(1+PARAMETRES!BG$14),"")</f>
        <v>70533.388309142203</v>
      </c>
      <c r="BH17" s="393">
        <f>IFERROR(BG17*(1+PARAMETRES!BH$14),"")</f>
        <v>71217.286982552745</v>
      </c>
      <c r="BI17" s="393">
        <f>IFERROR(BH17*(1+PARAMETRES!BI$14),"")</f>
        <v>71868.401346650149</v>
      </c>
      <c r="BJ17" s="393">
        <f>IFERROR(BI17*(1+PARAMETRES!BJ$14),"")</f>
        <v>72528.463604014047</v>
      </c>
      <c r="BK17" s="393">
        <f>IFERROR(BJ17*(1+PARAMETRES!BK$14),"")</f>
        <v>73182.945474615801</v>
      </c>
      <c r="BL17" s="393">
        <f>IFERROR(BK17*(1+PARAMETRES!BL$14),"")</f>
        <v>73831.646510196311</v>
      </c>
      <c r="BM17" s="394">
        <f>IFERROR(BL17*(1+PARAMETRES!BM$14),"")</f>
        <v>74452.490108074839</v>
      </c>
      <c r="BN17" s="395"/>
      <c r="BO17" s="395"/>
      <c r="BP17" s="395"/>
      <c r="BQ17" s="395"/>
      <c r="BR17" s="395"/>
    </row>
    <row r="18" spans="1:70" s="41" customFormat="1" ht="23.25" customHeight="1" x14ac:dyDescent="0.25">
      <c r="A18" s="946"/>
      <c r="B18" s="396" t="s">
        <v>297</v>
      </c>
      <c r="C18" s="397">
        <f>IFERROR($E$6*Transf2013,"")</f>
        <v>43397.5586116329</v>
      </c>
      <c r="D18" s="397">
        <f>IFERROR(C18*(1+PARAMETRES!D$14),"")</f>
        <v>41926.00965605479</v>
      </c>
      <c r="E18" s="397">
        <f>IFERROR(D18*(1+PARAMETRES!E$14),"")</f>
        <v>42539.298607221099</v>
      </c>
      <c r="F18" s="397">
        <f>IFERROR(E18*(1+PARAMETRES!F$14),"")</f>
        <v>43257.504794304543</v>
      </c>
      <c r="G18" s="397">
        <f>IFERROR(F18*(1+PARAMETRES!G$14),"")</f>
        <v>43188.222055967584</v>
      </c>
      <c r="H18" s="397">
        <f>IFERROR(G18*(1+PARAMETRES!H$14),"")</f>
        <v>43222.79492739604</v>
      </c>
      <c r="I18" s="397">
        <f>IFERROR(H18*(1+PARAMETRES!I$14),"")</f>
        <v>43407.129718854456</v>
      </c>
      <c r="J18" s="397">
        <f>IFERROR(I18*(1+PARAMETRES!J$14),"")</f>
        <v>43697.534088080254</v>
      </c>
      <c r="K18" s="397">
        <f>IFERROR(J18*(1+PARAMETRES!K$14),"")</f>
        <v>44056.717027865721</v>
      </c>
      <c r="L18" s="397">
        <f>IFERROR(K18*(1+PARAMETRES!L$14),"")</f>
        <v>44950.262810063468</v>
      </c>
      <c r="M18" s="397">
        <f>IFERROR(L18*(1+PARAMETRES!M$14),"")</f>
        <v>45639.84893685922</v>
      </c>
      <c r="N18" s="397">
        <f>IFERROR(M18*(1+PARAMETRES!N$14),"")</f>
        <v>46375.794342568333</v>
      </c>
      <c r="O18" s="397">
        <f>IFERROR(N18*(1+PARAMETRES!O$14),"")</f>
        <v>42674.651585522297</v>
      </c>
      <c r="P18" s="397">
        <f>IFERROR(O18*(1+PARAMETRES!P$14),"")</f>
        <v>45502.454253600656</v>
      </c>
      <c r="Q18" s="397">
        <f>IFERROR(P18*(1+PARAMETRES!Q$14),"")</f>
        <v>46579.005595177616</v>
      </c>
      <c r="R18" s="397">
        <f>IFERROR(Q18*(1+PARAMETRES!R$14),"")</f>
        <v>47130.588485738786</v>
      </c>
      <c r="S18" s="397">
        <f>IFERROR(R18*(1+PARAMETRES!S$14),"")</f>
        <v>47776.87586585831</v>
      </c>
      <c r="T18" s="397">
        <f>IFERROR(S18*(1+PARAMETRES!T$14),"")</f>
        <v>48496.079848358422</v>
      </c>
      <c r="U18" s="397">
        <f>IFERROR(T18*(1+PARAMETRES!U$14),"")</f>
        <v>49232.649626710278</v>
      </c>
      <c r="V18" s="397">
        <f>IFERROR(U18*(1+PARAMETRES!V$14),"")</f>
        <v>50035.645799598758</v>
      </c>
      <c r="W18" s="397">
        <f>IFERROR(V18*(1+PARAMETRES!W$14),"")</f>
        <v>50278.038296076171</v>
      </c>
      <c r="X18" s="397">
        <f>IFERROR(W18*(1+PARAMETRES!X$14),"")</f>
        <v>50521.834287877951</v>
      </c>
      <c r="Y18" s="397">
        <f>IFERROR(X18*(1+PARAMETRES!Y$14),"")</f>
        <v>50791.986785700108</v>
      </c>
      <c r="Z18" s="397">
        <f>IFERROR(Y18*(1+PARAMETRES!Z$14),"")</f>
        <v>51083.730226000436</v>
      </c>
      <c r="AA18" s="397">
        <f>IFERROR(Z18*(1+PARAMETRES!AA$14),"")</f>
        <v>51366.825819466692</v>
      </c>
      <c r="AB18" s="397">
        <f>IFERROR(AA18*(1+PARAMETRES!AB$14),"")</f>
        <v>51866.946679044813</v>
      </c>
      <c r="AC18" s="397">
        <f>IFERROR(AB18*(1+PARAMETRES!AC$14),"")</f>
        <v>52392.826146293439</v>
      </c>
      <c r="AD18" s="397">
        <f>IFERROR(AC18*(1+PARAMETRES!AD$14),"")</f>
        <v>52950.587925533859</v>
      </c>
      <c r="AE18" s="397">
        <f>IFERROR(AD18*(1+PARAMETRES!AE$14),"")</f>
        <v>53493.760489385837</v>
      </c>
      <c r="AF18" s="397">
        <f>IFERROR(AE18*(1+PARAMETRES!AF$14),"")</f>
        <v>54021.987826495591</v>
      </c>
      <c r="AG18" s="397">
        <f>IFERROR(AF18*(1+PARAMETRES!AG$14),"")</f>
        <v>54561.793133206833</v>
      </c>
      <c r="AH18" s="397">
        <f>IFERROR(AG18*(1+PARAMETRES!AH$14),"")</f>
        <v>55091.611494652243</v>
      </c>
      <c r="AI18" s="397">
        <f>IFERROR(AH18*(1+PARAMETRES!AI$14),"")</f>
        <v>55583.353623041425</v>
      </c>
      <c r="AJ18" s="397">
        <f>IFERROR(AI18*(1+PARAMETRES!AJ$14),"")</f>
        <v>56057.765039848011</v>
      </c>
      <c r="AK18" s="397">
        <f>IFERROR(AJ18*(1+PARAMETRES!AK$14),"")</f>
        <v>56525.185664194483</v>
      </c>
      <c r="AL18" s="397">
        <f>IFERROR(AK18*(1+PARAMETRES!AL$14),"")</f>
        <v>56996.272681027331</v>
      </c>
      <c r="AM18" s="397">
        <f>IFERROR(AL18*(1+PARAMETRES!AM$14),"")</f>
        <v>57482.022398662702</v>
      </c>
      <c r="AN18" s="397">
        <f>IFERROR(AM18*(1+PARAMETRES!AN$14),"")</f>
        <v>57965.091418539174</v>
      </c>
      <c r="AO18" s="397">
        <f>IFERROR(AN18*(1+PARAMETRES!AO$14),"")</f>
        <v>58410.279756150041</v>
      </c>
      <c r="AP18" s="397">
        <f>IFERROR(AO18*(1+PARAMETRES!AP$14),"")</f>
        <v>58869.019812922139</v>
      </c>
      <c r="AQ18" s="397">
        <f>IFERROR(AP18*(1+PARAMETRES!AQ$14),"")</f>
        <v>59347.446500120401</v>
      </c>
      <c r="AR18" s="397">
        <f>IFERROR(AQ18*(1+PARAMETRES!AR$14),"")</f>
        <v>59857.846074236288</v>
      </c>
      <c r="AS18" s="397">
        <f>IFERROR(AR18*(1+PARAMETRES!AS$14),"")</f>
        <v>60353.176763953612</v>
      </c>
      <c r="AT18" s="397">
        <f>IFERROR(AS18*(1+PARAMETRES!AT$14),"")</f>
        <v>60863.279979370229</v>
      </c>
      <c r="AU18" s="397">
        <f>IFERROR(AT18*(1+PARAMETRES!AU$14),"")</f>
        <v>61406.824231421459</v>
      </c>
      <c r="AV18" s="397">
        <f>IFERROR(AU18*(1+PARAMETRES!AV$14),"")</f>
        <v>61972.293311429108</v>
      </c>
      <c r="AW18" s="397">
        <f>IFERROR(AV18*(1+PARAMETRES!AW$14),"")</f>
        <v>62573.090706730225</v>
      </c>
      <c r="AX18" s="397">
        <f>IFERROR(AW18*(1+PARAMETRES!AX$14),"")</f>
        <v>63203.496505636678</v>
      </c>
      <c r="AY18" s="397">
        <f>IFERROR(AX18*(1+PARAMETRES!AY$14),"")</f>
        <v>63819.452927934341</v>
      </c>
      <c r="AZ18" s="397">
        <f>IFERROR(AY18*(1+PARAMETRES!AZ$14),"")</f>
        <v>64464.45180982109</v>
      </c>
      <c r="BA18" s="397">
        <f>IFERROR(AZ18*(1+PARAMETRES!BA$14),"")</f>
        <v>65125.515915975651</v>
      </c>
      <c r="BB18" s="397">
        <f>IFERROR(BA18*(1+PARAMETRES!BB$14),"")</f>
        <v>65808.574715981667</v>
      </c>
      <c r="BC18" s="397">
        <f>IFERROR(BB18*(1+PARAMETRES!BC$14),"")</f>
        <v>66493.439818287196</v>
      </c>
      <c r="BD18" s="397">
        <f>IFERROR(BC18*(1+PARAMETRES!BD$14),"")</f>
        <v>67172.35946991411</v>
      </c>
      <c r="BE18" s="397">
        <f>IFERROR(BD18*(1+PARAMETRES!BE$14),"")</f>
        <v>67864.231756344496</v>
      </c>
      <c r="BF18" s="397">
        <f>IFERROR(BE18*(1+PARAMETRES!BF$14),"")</f>
        <v>68568.43741642742</v>
      </c>
      <c r="BG18" s="397">
        <f>IFERROR(BF18*(1+PARAMETRES!BG$14),"")</f>
        <v>69263.803554676837</v>
      </c>
      <c r="BH18" s="397">
        <f>IFERROR(BG18*(1+PARAMETRES!BH$14),"")</f>
        <v>69935.392209383106</v>
      </c>
      <c r="BI18" s="397">
        <f>IFERROR(BH18*(1+PARAMETRES!BI$14),"")</f>
        <v>70574.786664797706</v>
      </c>
      <c r="BJ18" s="397">
        <f>IFERROR(BI18*(1+PARAMETRES!BJ$14),"")</f>
        <v>71222.967953459607</v>
      </c>
      <c r="BK18" s="397">
        <f>IFERROR(BJ18*(1+PARAMETRES!BK$14),"")</f>
        <v>71865.669301036614</v>
      </c>
      <c r="BL18" s="397">
        <f>IFERROR(BK18*(1+PARAMETRES!BL$14),"")</f>
        <v>72502.693867292139</v>
      </c>
      <c r="BM18" s="398">
        <f>IFERROR(BL18*(1+PARAMETRES!BM$14),"")</f>
        <v>73112.36242331221</v>
      </c>
      <c r="BN18" s="395"/>
      <c r="BO18" s="395"/>
      <c r="BP18" s="395"/>
      <c r="BQ18" s="395"/>
      <c r="BR18" s="395"/>
    </row>
    <row r="19" spans="1:70" s="41" customFormat="1" ht="23.25" customHeight="1" x14ac:dyDescent="0.25">
      <c r="A19" s="946"/>
      <c r="B19" s="53" t="s">
        <v>298</v>
      </c>
      <c r="C19" s="393">
        <f>IFERROR($F$6*Transf2013,"")</f>
        <v>13019.369305259581</v>
      </c>
      <c r="D19" s="393">
        <f>IFERROR(C19*(1+PARAMETRES!D$14),"")</f>
        <v>12577.901169346866</v>
      </c>
      <c r="E19" s="393">
        <f>IFERROR(D19*(1+PARAMETRES!E$14),"")</f>
        <v>12761.889292216274</v>
      </c>
      <c r="F19" s="393">
        <f>IFERROR(E19*(1+PARAMETRES!F$14),"")</f>
        <v>12977.352831781729</v>
      </c>
      <c r="G19" s="393">
        <f>IFERROR(F19*(1+PARAMETRES!G$14),"")</f>
        <v>12956.567847885268</v>
      </c>
      <c r="H19" s="393">
        <f>IFERROR(G19*(1+PARAMETRES!H$14),"")</f>
        <v>12966.939790350936</v>
      </c>
      <c r="I19" s="393">
        <f>IFERROR(H19*(1+PARAMETRES!I$14),"")</f>
        <v>13022.240659860261</v>
      </c>
      <c r="J19" s="393">
        <f>IFERROR(I19*(1+PARAMETRES!J$14),"")</f>
        <v>13109.362651321739</v>
      </c>
      <c r="K19" s="393">
        <f>IFERROR(J19*(1+PARAMETRES!K$14),"")</f>
        <v>13217.118375164744</v>
      </c>
      <c r="L19" s="393">
        <f>IFERROR(K19*(1+PARAMETRES!L$14),"")</f>
        <v>13485.184204251986</v>
      </c>
      <c r="M19" s="393">
        <f>IFERROR(L19*(1+PARAMETRES!M$14),"")</f>
        <v>13692.061658647102</v>
      </c>
      <c r="N19" s="393">
        <f>IFERROR(M19*(1+PARAMETRES!N$14),"")</f>
        <v>13912.847005380125</v>
      </c>
      <c r="O19" s="393">
        <f>IFERROR(N19*(1+PARAMETRES!O$14),"")</f>
        <v>12802.495502967444</v>
      </c>
      <c r="P19" s="393">
        <f>IFERROR(O19*(1+PARAMETRES!P$14),"")</f>
        <v>13650.842931623069</v>
      </c>
      <c r="Q19" s="393">
        <f>IFERROR(P19*(1+PARAMETRES!Q$14),"")</f>
        <v>13973.810857480217</v>
      </c>
      <c r="R19" s="393">
        <f>IFERROR(Q19*(1+PARAMETRES!R$14),"")</f>
        <v>14139.287017532075</v>
      </c>
      <c r="S19" s="393">
        <f>IFERROR(R19*(1+PARAMETRES!S$14),"")</f>
        <v>14333.174746434162</v>
      </c>
      <c r="T19" s="393">
        <f>IFERROR(S19*(1+PARAMETRES!T$14),"")</f>
        <v>14548.937626963401</v>
      </c>
      <c r="U19" s="393">
        <f>IFERROR(T19*(1+PARAMETRES!U$14),"")</f>
        <v>14769.910286952745</v>
      </c>
      <c r="V19" s="393">
        <f>IFERROR(U19*(1+PARAMETRES!V$14),"")</f>
        <v>15010.811021003321</v>
      </c>
      <c r="W19" s="393">
        <f>IFERROR(V19*(1+PARAMETRES!W$14),"")</f>
        <v>15083.529338102784</v>
      </c>
      <c r="X19" s="393">
        <f>IFERROR(W19*(1+PARAMETRES!X$14),"")</f>
        <v>15156.668707089284</v>
      </c>
      <c r="Y19" s="393">
        <f>IFERROR(X19*(1+PARAMETRES!Y$14),"")</f>
        <v>15237.715089660267</v>
      </c>
      <c r="Z19" s="393">
        <f>IFERROR(Y19*(1+PARAMETRES!Z$14),"")</f>
        <v>15325.238805582821</v>
      </c>
      <c r="AA19" s="393">
        <f>IFERROR(Z19*(1+PARAMETRES!AA$14),"")</f>
        <v>15410.168147185021</v>
      </c>
      <c r="AB19" s="393">
        <f>IFERROR(AA19*(1+PARAMETRES!AB$14),"")</f>
        <v>15560.205577317463</v>
      </c>
      <c r="AC19" s="393">
        <f>IFERROR(AB19*(1+PARAMETRES!AC$14),"")</f>
        <v>15717.970650127982</v>
      </c>
      <c r="AD19" s="393">
        <f>IFERROR(AC19*(1+PARAMETRES!AD$14),"")</f>
        <v>15885.300491266631</v>
      </c>
      <c r="AE19" s="393">
        <f>IFERROR(AD19*(1+PARAMETRES!AE$14),"")</f>
        <v>16048.253533592335</v>
      </c>
      <c r="AF19" s="393">
        <f>IFERROR(AE19*(1+PARAMETRES!AF$14),"")</f>
        <v>16206.722972864485</v>
      </c>
      <c r="AG19" s="393">
        <f>IFERROR(AF19*(1+PARAMETRES!AG$14),"")</f>
        <v>16368.66583015528</v>
      </c>
      <c r="AH19" s="393">
        <f>IFERROR(AG19*(1+PARAMETRES!AH$14),"")</f>
        <v>16527.612580457411</v>
      </c>
      <c r="AI19" s="393">
        <f>IFERROR(AH19*(1+PARAMETRES!AI$14),"")</f>
        <v>16675.136371593831</v>
      </c>
      <c r="AJ19" s="393">
        <f>IFERROR(AI19*(1+PARAMETRES!AJ$14),"")</f>
        <v>16817.460908633129</v>
      </c>
      <c r="AK19" s="393">
        <f>IFERROR(AJ19*(1+PARAMETRES!AK$14),"")</f>
        <v>16957.688191548314</v>
      </c>
      <c r="AL19" s="393">
        <f>IFERROR(AK19*(1+PARAMETRES!AL$14),"")</f>
        <v>17099.015400803259</v>
      </c>
      <c r="AM19" s="393">
        <f>IFERROR(AL19*(1+PARAMETRES!AM$14),"")</f>
        <v>17244.741454667619</v>
      </c>
      <c r="AN19" s="393">
        <f>IFERROR(AM19*(1+PARAMETRES!AN$14),"")</f>
        <v>17389.663292920883</v>
      </c>
      <c r="AO19" s="393">
        <f>IFERROR(AN19*(1+PARAMETRES!AO$14),"")</f>
        <v>17523.220837703982</v>
      </c>
      <c r="AP19" s="393">
        <f>IFERROR(AO19*(1+PARAMETRES!AP$14),"")</f>
        <v>17660.843930000025</v>
      </c>
      <c r="AQ19" s="393">
        <f>IFERROR(AP19*(1+PARAMETRES!AQ$14),"")</f>
        <v>17804.37305756842</v>
      </c>
      <c r="AR19" s="393">
        <f>IFERROR(AQ19*(1+PARAMETRES!AR$14),"")</f>
        <v>17957.494126155001</v>
      </c>
      <c r="AS19" s="393">
        <f>IFERROR(AR19*(1+PARAMETRES!AS$14),"")</f>
        <v>18106.094494101279</v>
      </c>
      <c r="AT19" s="393">
        <f>IFERROR(AS19*(1+PARAMETRES!AT$14),"")</f>
        <v>18259.126654383424</v>
      </c>
      <c r="AU19" s="393">
        <f>IFERROR(AT19*(1+PARAMETRES!AU$14),"")</f>
        <v>18422.191204040122</v>
      </c>
      <c r="AV19" s="393">
        <f>IFERROR(AU19*(1+PARAMETRES!AV$14),"")</f>
        <v>18591.833253474477</v>
      </c>
      <c r="AW19" s="393">
        <f>IFERROR(AV19*(1+PARAMETRES!AW$14),"")</f>
        <v>18772.073880304728</v>
      </c>
      <c r="AX19" s="393">
        <f>IFERROR(AW19*(1+PARAMETRES!AX$14),"")</f>
        <v>18961.197097617242</v>
      </c>
      <c r="AY19" s="393">
        <f>IFERROR(AX19*(1+PARAMETRES!AY$14),"")</f>
        <v>19145.985468078481</v>
      </c>
      <c r="AZ19" s="393">
        <f>IFERROR(AY19*(1+PARAMETRES!AZ$14),"")</f>
        <v>19339.48664449056</v>
      </c>
      <c r="BA19" s="393">
        <f>IFERROR(AZ19*(1+PARAMETRES!BA$14),"")</f>
        <v>19537.807425839088</v>
      </c>
      <c r="BB19" s="393">
        <f>IFERROR(BA19*(1+PARAMETRES!BB$14),"")</f>
        <v>19742.726666897546</v>
      </c>
      <c r="BC19" s="393">
        <f>IFERROR(BB19*(1+PARAMETRES!BC$14),"")</f>
        <v>19948.187802879744</v>
      </c>
      <c r="BD19" s="393">
        <f>IFERROR(BC19*(1+PARAMETRES!BD$14),"")</f>
        <v>20151.865289722507</v>
      </c>
      <c r="BE19" s="393">
        <f>IFERROR(BD19*(1+PARAMETRES!BE$14),"")</f>
        <v>20359.428597366663</v>
      </c>
      <c r="BF19" s="393">
        <f>IFERROR(BE19*(1+PARAMETRES!BF$14),"")</f>
        <v>20570.691946015406</v>
      </c>
      <c r="BG19" s="393">
        <f>IFERROR(BF19*(1+PARAMETRES!BG$14),"")</f>
        <v>20779.303417394687</v>
      </c>
      <c r="BH19" s="393">
        <f>IFERROR(BG19*(1+PARAMETRES!BH$14),"")</f>
        <v>20980.781587977759</v>
      </c>
      <c r="BI19" s="393">
        <f>IFERROR(BH19*(1+PARAMETRES!BI$14),"")</f>
        <v>21172.601423311691</v>
      </c>
      <c r="BJ19" s="393">
        <f>IFERROR(BI19*(1+PARAMETRES!BJ$14),"")</f>
        <v>21367.057329215721</v>
      </c>
      <c r="BK19" s="393">
        <f>IFERROR(BJ19*(1+PARAMETRES!BK$14),"")</f>
        <v>21559.869239949567</v>
      </c>
      <c r="BL19" s="393">
        <f>IFERROR(BK19*(1+PARAMETRES!BL$14),"")</f>
        <v>21750.978102980869</v>
      </c>
      <c r="BM19" s="394">
        <f>IFERROR(BL19*(1+PARAMETRES!BM$14),"")</f>
        <v>21933.880098820377</v>
      </c>
      <c r="BN19" s="395"/>
      <c r="BO19" s="395"/>
      <c r="BP19" s="395"/>
      <c r="BQ19" s="395"/>
      <c r="BR19" s="395"/>
    </row>
    <row r="20" spans="1:70" s="41" customFormat="1" ht="23.25" customHeight="1" x14ac:dyDescent="0.25">
      <c r="A20" s="947"/>
      <c r="B20" s="396" t="s">
        <v>299</v>
      </c>
      <c r="C20" s="397">
        <f>IFERROR($G$6*Transf2013,"")</f>
        <v>17108.584447625664</v>
      </c>
      <c r="D20" s="397">
        <f>IFERROR(C20*(1+PARAMETRES!D$14),"")</f>
        <v>16528.456892510738</v>
      </c>
      <c r="E20" s="397">
        <f>IFERROR(D20*(1+PARAMETRES!E$14),"")</f>
        <v>16770.23329992855</v>
      </c>
      <c r="F20" s="397">
        <f>IFERROR(E20*(1+PARAMETRES!F$14),"")</f>
        <v>17053.371144443856</v>
      </c>
      <c r="G20" s="397">
        <f>IFERROR(F20*(1+PARAMETRES!G$14),"")</f>
        <v>17026.057866519441</v>
      </c>
      <c r="H20" s="397">
        <f>IFERROR(G20*(1+PARAMETRES!H$14),"")</f>
        <v>17039.687501672975</v>
      </c>
      <c r="I20" s="397">
        <f>IFERROR(H20*(1+PARAMETRES!I$14),"")</f>
        <v>17112.357657488064</v>
      </c>
      <c r="J20" s="397">
        <f>IFERROR(I20*(1+PARAMETRES!J$14),"")</f>
        <v>17226.843537196681</v>
      </c>
      <c r="K20" s="397">
        <f>IFERROR(J20*(1+PARAMETRES!K$14),"")</f>
        <v>17368.443937174452</v>
      </c>
      <c r="L20" s="397">
        <f>IFERROR(K20*(1+PARAMETRES!L$14),"")</f>
        <v>17720.705768522083</v>
      </c>
      <c r="M20" s="397">
        <f>IFERROR(L20*(1+PARAMETRES!M$14),"")</f>
        <v>17992.560749807453</v>
      </c>
      <c r="N20" s="397">
        <f>IFERROR(M20*(1+PARAMETRES!N$14),"")</f>
        <v>18282.691912140661</v>
      </c>
      <c r="O20" s="397">
        <f>IFERROR(N20*(1+PARAMETRES!O$14),"")</f>
        <v>16823.593395140982</v>
      </c>
      <c r="P20" s="397">
        <f>IFERROR(O20*(1+PARAMETRES!P$14),"")</f>
        <v>17938.395754900255</v>
      </c>
      <c r="Q20" s="397">
        <f>IFERROR(P20*(1+PARAMETRES!Q$14),"")</f>
        <v>18362.803719974978</v>
      </c>
      <c r="R20" s="397">
        <f>IFERROR(Q20*(1+PARAMETRES!R$14),"")</f>
        <v>18580.253797005385</v>
      </c>
      <c r="S20" s="397">
        <f>IFERROR(R20*(1+PARAMETRES!S$14),"")</f>
        <v>18835.039148392541</v>
      </c>
      <c r="T20" s="397">
        <f>IFERROR(S20*(1+PARAMETRES!T$14),"")</f>
        <v>19118.57035298831</v>
      </c>
      <c r="U20" s="397">
        <f>IFERROR(T20*(1+PARAMETRES!U$14),"")</f>
        <v>19408.947661243703</v>
      </c>
      <c r="V20" s="397">
        <f>IFERROR(U20*(1+PARAMETRES!V$14),"")</f>
        <v>19725.512193316259</v>
      </c>
      <c r="W20" s="397">
        <f>IFERROR(V20*(1+PARAMETRES!W$14),"")</f>
        <v>19821.070391245463</v>
      </c>
      <c r="X20" s="397">
        <f>IFERROR(W20*(1+PARAMETRES!X$14),"")</f>
        <v>19917.181888001767</v>
      </c>
      <c r="Y20" s="397">
        <f>IFERROR(X20*(1+PARAMETRES!Y$14),"")</f>
        <v>20023.683888819123</v>
      </c>
      <c r="Z20" s="397">
        <f>IFERROR(Y20*(1+PARAMETRES!Z$14),"")</f>
        <v>20138.69766943491</v>
      </c>
      <c r="AA20" s="397">
        <f>IFERROR(Z20*(1+PARAMETRES!AA$14),"")</f>
        <v>20250.302216384469</v>
      </c>
      <c r="AB20" s="397">
        <f>IFERROR(AA20*(1+PARAMETRES!AB$14),"")</f>
        <v>20447.464458543822</v>
      </c>
      <c r="AC20" s="397">
        <f>IFERROR(AB20*(1+PARAMETRES!AC$14),"")</f>
        <v>20654.781495781113</v>
      </c>
      <c r="AD20" s="397">
        <f>IFERROR(AC20*(1+PARAMETRES!AD$14),"")</f>
        <v>20874.667471100351</v>
      </c>
      <c r="AE20" s="397">
        <f>IFERROR(AD20*(1+PARAMETRES!AE$14),"")</f>
        <v>21088.801951831345</v>
      </c>
      <c r="AF20" s="397">
        <f>IFERROR(AE20*(1+PARAMETRES!AF$14),"")</f>
        <v>21297.044587905904</v>
      </c>
      <c r="AG20" s="397">
        <f>IFERROR(AF20*(1+PARAMETRES!AG$14),"")</f>
        <v>21509.851597576493</v>
      </c>
      <c r="AH20" s="397">
        <f>IFERROR(AG20*(1+PARAMETRES!AH$14),"")</f>
        <v>21718.721461888668</v>
      </c>
      <c r="AI20" s="397">
        <f>IFERROR(AH20*(1+PARAMETRES!AI$14),"")</f>
        <v>21912.580563625012</v>
      </c>
      <c r="AJ20" s="397">
        <f>IFERROR(AI20*(1+PARAMETRES!AJ$14),"")</f>
        <v>22099.607392944796</v>
      </c>
      <c r="AK20" s="397">
        <f>IFERROR(AJ20*(1+PARAMETRES!AK$14),"")</f>
        <v>22283.878247804587</v>
      </c>
      <c r="AL20" s="397">
        <f>IFERROR(AK20*(1+PARAMETRES!AL$14),"")</f>
        <v>22469.594501610267</v>
      </c>
      <c r="AM20" s="397">
        <f>IFERROR(AL20*(1+PARAMETRES!AM$14),"")</f>
        <v>22661.091220099574</v>
      </c>
      <c r="AN20" s="397">
        <f>IFERROR(AM20*(1+PARAMETRES!AN$14),"")</f>
        <v>22851.531129278541</v>
      </c>
      <c r="AO20" s="397">
        <f>IFERROR(AN20*(1+PARAMETRES!AO$14),"")</f>
        <v>23027.037367711775</v>
      </c>
      <c r="AP20" s="397">
        <f>IFERROR(AO20*(1+PARAMETRES!AP$14),"")</f>
        <v>23207.886089434342</v>
      </c>
      <c r="AQ20" s="397">
        <f>IFERROR(AP20*(1+PARAMETRES!AQ$14),"")</f>
        <v>23396.495855554575</v>
      </c>
      <c r="AR20" s="397">
        <f>IFERROR(AQ20*(1+PARAMETRES!AR$14),"")</f>
        <v>23597.710267036542</v>
      </c>
      <c r="AS20" s="397">
        <f>IFERROR(AR20*(1+PARAMETRES!AS$14),"")</f>
        <v>23792.984084404183</v>
      </c>
      <c r="AT20" s="397">
        <f>IFERROR(AS20*(1+PARAMETRES!AT$14),"")</f>
        <v>23994.081662635719</v>
      </c>
      <c r="AU20" s="397">
        <f>IFERROR(AT20*(1+PARAMETRES!AU$14),"")</f>
        <v>24208.362673705022</v>
      </c>
      <c r="AV20" s="397">
        <f>IFERROR(AU20*(1+PARAMETRES!AV$14),"")</f>
        <v>24431.287091974918</v>
      </c>
      <c r="AW20" s="397">
        <f>IFERROR(AV20*(1+PARAMETRES!AW$14),"")</f>
        <v>24668.138963422531</v>
      </c>
      <c r="AX20" s="397">
        <f>IFERROR(AW20*(1+PARAMETRES!AX$14),"")</f>
        <v>24916.663331887186</v>
      </c>
      <c r="AY20" s="397">
        <f>IFERROR(AX20*(1+PARAMETRES!AY$14),"")</f>
        <v>25159.491334292652</v>
      </c>
      <c r="AZ20" s="397">
        <f>IFERROR(AY20*(1+PARAMETRES!AZ$14),"")</f>
        <v>25413.768722063163</v>
      </c>
      <c r="BA20" s="397">
        <f>IFERROR(AZ20*(1+PARAMETRES!BA$14),"")</f>
        <v>25674.379490209179</v>
      </c>
      <c r="BB20" s="397">
        <f>IFERROR(BA20*(1+PARAMETRES!BB$14),"")</f>
        <v>25943.661208731108</v>
      </c>
      <c r="BC20" s="397">
        <f>IFERROR(BB20*(1+PARAMETRES!BC$14),"")</f>
        <v>26213.655024348311</v>
      </c>
      <c r="BD20" s="397">
        <f>IFERROR(BC20*(1+PARAMETRES!BD$14),"")</f>
        <v>26481.304969750956</v>
      </c>
      <c r="BE20" s="397">
        <f>IFERROR(BD20*(1+PARAMETRES!BE$14),"")</f>
        <v>26754.061221900891</v>
      </c>
      <c r="BF20" s="397">
        <f>IFERROR(BE20*(1+PARAMETRES!BF$14),"")</f>
        <v>27031.679649975209</v>
      </c>
      <c r="BG20" s="397">
        <f>IFERROR(BF20*(1+PARAMETRES!BG$14),"")</f>
        <v>27305.813280503229</v>
      </c>
      <c r="BH20" s="397">
        <f>IFERROR(BG20*(1+PARAMETRES!BH$14),"")</f>
        <v>27570.573132916441</v>
      </c>
      <c r="BI20" s="397">
        <f>IFERROR(BH20*(1+PARAMETRES!BI$14),"")</f>
        <v>27822.641092169615</v>
      </c>
      <c r="BJ20" s="397">
        <f>IFERROR(BI20*(1+PARAMETRES!BJ$14),"")</f>
        <v>28078.173077590342</v>
      </c>
      <c r="BK20" s="397">
        <f>IFERROR(BJ20*(1+PARAMETRES!BK$14),"")</f>
        <v>28331.54471026731</v>
      </c>
      <c r="BL20" s="397">
        <f>IFERROR(BK20*(1+PARAMETRES!BL$14),"")</f>
        <v>28582.67839003319</v>
      </c>
      <c r="BM20" s="398">
        <f>IFERROR(BL20*(1+PARAMETRES!BM$14),"")</f>
        <v>28823.027531999331</v>
      </c>
      <c r="BN20" s="395"/>
      <c r="BO20" s="395"/>
      <c r="BP20" s="395"/>
      <c r="BQ20" s="395"/>
      <c r="BR20" s="395"/>
    </row>
    <row r="21" spans="1:70" s="41" customFormat="1" ht="23.25" customHeight="1" x14ac:dyDescent="0.25">
      <c r="A21" s="939" t="s">
        <v>300</v>
      </c>
      <c r="B21" s="365" t="s">
        <v>280</v>
      </c>
      <c r="C21" s="393">
        <f>IFERROR($D$7*Transf2013,"")</f>
        <v>43387.386434661843</v>
      </c>
      <c r="D21" s="393">
        <f>IFERROR(C21*(1+PARAMETRES!D$14),"")</f>
        <v>41916.182403012099</v>
      </c>
      <c r="E21" s="393">
        <f>IFERROR(D21*(1+PARAMETRES!E$14),"")</f>
        <v>42529.327602226796</v>
      </c>
      <c r="F21" s="393">
        <f>IFERROR(E21*(1+PARAMETRES!F$14),"")</f>
        <v>43247.365445268078</v>
      </c>
      <c r="G21" s="393">
        <f>IFERROR(F21*(1+PARAMETRES!G$14),"")</f>
        <v>43178.098946468504</v>
      </c>
      <c r="H21" s="393">
        <f>IFERROR(G21*(1+PARAMETRES!H$14),"")</f>
        <v>43212.663714183807</v>
      </c>
      <c r="I21" s="393">
        <f>IFERROR(H21*(1+PARAMETRES!I$14),"")</f>
        <v>43396.955298462359</v>
      </c>
      <c r="J21" s="393">
        <f>IFERROR(I21*(1+PARAMETRES!J$14),"")</f>
        <v>43687.291598314412</v>
      </c>
      <c r="K21" s="393">
        <f>IFERROR(J21*(1+PARAMETRES!K$14),"")</f>
        <v>44046.390347363224</v>
      </c>
      <c r="L21" s="393">
        <f>IFERROR(K21*(1+PARAMETRES!L$14),"")</f>
        <v>44939.726686769282</v>
      </c>
      <c r="M21" s="393">
        <f>IFERROR(L21*(1+PARAMETRES!M$14),"")</f>
        <v>45629.151177926004</v>
      </c>
      <c r="N21" s="393">
        <f>IFERROR(M21*(1+PARAMETRES!N$14),"")</f>
        <v>46364.924081606259</v>
      </c>
      <c r="O21" s="393">
        <f>IFERROR(N21*(1+PARAMETRES!O$14),"")</f>
        <v>42664.648854447252</v>
      </c>
      <c r="P21" s="393">
        <f>IFERROR(O21*(1+PARAMETRES!P$14),"")</f>
        <v>45491.788699313911</v>
      </c>
      <c r="Q21" s="393">
        <f>IFERROR(P21*(1+PARAMETRES!Q$14),"")</f>
        <v>46568.08770248486</v>
      </c>
      <c r="R21" s="393">
        <f>IFERROR(Q21*(1+PARAMETRES!R$14),"")</f>
        <v>47119.541304695333</v>
      </c>
      <c r="S21" s="393">
        <f>IFERROR(R21*(1+PARAMETRES!S$14),"")</f>
        <v>47765.677198191755</v>
      </c>
      <c r="T21" s="393">
        <f>IFERROR(S21*(1+PARAMETRES!T$14),"")</f>
        <v>48484.712602771302</v>
      </c>
      <c r="U21" s="393">
        <f>IFERROR(T21*(1+PARAMETRES!U$14),"")</f>
        <v>49221.109732744386</v>
      </c>
      <c r="V21" s="393">
        <f>IFERROR(U21*(1+PARAMETRES!V$14),"")</f>
        <v>50023.917687229827</v>
      </c>
      <c r="W21" s="393">
        <f>IFERROR(V21*(1+PARAMETRES!W$14),"")</f>
        <v>50266.253368083278</v>
      </c>
      <c r="X21" s="393">
        <f>IFERROR(W21*(1+PARAMETRES!X$14),"")</f>
        <v>50509.992215288621</v>
      </c>
      <c r="Y21" s="393">
        <f>IFERROR(X21*(1+PARAMETRES!Y$14),"")</f>
        <v>50780.081390677333</v>
      </c>
      <c r="Z21" s="393">
        <f>IFERROR(Y21*(1+PARAMETRES!Z$14),"")</f>
        <v>51071.756447732158</v>
      </c>
      <c r="AA21" s="393">
        <f>IFERROR(Z21*(1+PARAMETRES!AA$14),"")</f>
        <v>51354.785684966206</v>
      </c>
      <c r="AB21" s="393">
        <f>IFERROR(AA21*(1+PARAMETRES!AB$14),"")</f>
        <v>51854.789318643765</v>
      </c>
      <c r="AC21" s="393">
        <f>IFERROR(AB21*(1+PARAMETRES!AC$14),"")</f>
        <v>52380.54552229929</v>
      </c>
      <c r="AD21" s="393">
        <f>IFERROR(AC21*(1+PARAMETRES!AD$14),"")</f>
        <v>52938.176564887523</v>
      </c>
      <c r="AE21" s="393">
        <f>IFERROR(AD21*(1+PARAMETRES!AE$14),"")</f>
        <v>53481.221811728545</v>
      </c>
      <c r="AF21" s="393">
        <f>IFERROR(AE21*(1+PARAMETRES!AF$14),"")</f>
        <v>54009.325334915906</v>
      </c>
      <c r="AG21" s="393">
        <f>IFERROR(AF21*(1+PARAMETRES!AG$14),"")</f>
        <v>54549.004113884905</v>
      </c>
      <c r="AH21" s="393">
        <f>IFERROR(AG21*(1+PARAMETRES!AH$14),"")</f>
        <v>55078.698288479543</v>
      </c>
      <c r="AI21" s="393">
        <f>IFERROR(AH21*(1+PARAMETRES!AI$14),"")</f>
        <v>55570.325154902057</v>
      </c>
      <c r="AJ21" s="393">
        <f>IFERROR(AI21*(1+PARAMETRES!AJ$14),"")</f>
        <v>56044.625371976603</v>
      </c>
      <c r="AK21" s="393">
        <f>IFERROR(AJ21*(1+PARAMETRES!AK$14),"")</f>
        <v>56511.936435198833</v>
      </c>
      <c r="AL21" s="393">
        <f>IFERROR(AK21*(1+PARAMETRES!AL$14),"")</f>
        <v>56982.913031522854</v>
      </c>
      <c r="AM21" s="393">
        <f>IFERROR(AL21*(1+PARAMETRES!AM$14),"")</f>
        <v>57468.548891783539</v>
      </c>
      <c r="AN21" s="393">
        <f>IFERROR(AM21*(1+PARAMETRES!AN$14),"")</f>
        <v>57951.504682627856</v>
      </c>
      <c r="AO21" s="393">
        <f>IFERROR(AN21*(1+PARAMETRES!AO$14),"")</f>
        <v>58396.588670254518</v>
      </c>
      <c r="AP21" s="393">
        <f>IFERROR(AO21*(1+PARAMETRES!AP$14),"")</f>
        <v>58855.221200585256</v>
      </c>
      <c r="AQ21" s="393">
        <f>IFERROR(AP21*(1+PARAMETRES!AQ$14),"")</f>
        <v>59333.535746891597</v>
      </c>
      <c r="AR21" s="393">
        <f>IFERROR(AQ21*(1+PARAMETRES!AR$14),"")</f>
        <v>59843.815685826157</v>
      </c>
      <c r="AS21" s="393">
        <f>IFERROR(AR21*(1+PARAMETRES!AS$14),"")</f>
        <v>60339.03027243547</v>
      </c>
      <c r="AT21" s="393">
        <f>IFERROR(AS21*(1+PARAMETRES!AT$14),"")</f>
        <v>60849.013922135789</v>
      </c>
      <c r="AU21" s="393">
        <f>IFERROR(AT21*(1+PARAMETRES!AU$14),"")</f>
        <v>61392.430770054147</v>
      </c>
      <c r="AV21" s="393">
        <f>IFERROR(AU21*(1+PARAMETRES!AV$14),"")</f>
        <v>61957.767306855734</v>
      </c>
      <c r="AW21" s="393">
        <f>IFERROR(AV21*(1+PARAMETRES!AW$14),"")</f>
        <v>62558.423878165268</v>
      </c>
      <c r="AX21" s="393">
        <f>IFERROR(AW21*(1+PARAMETRES!AX$14),"")</f>
        <v>63188.68191301413</v>
      </c>
      <c r="AY21" s="393">
        <f>IFERROR(AX21*(1+PARAMETRES!AY$14),"")</f>
        <v>63804.493958117899</v>
      </c>
      <c r="AZ21" s="393">
        <f>IFERROR(AY21*(1+PARAMETRES!AZ$14),"")</f>
        <v>64449.341655399279</v>
      </c>
      <c r="BA21" s="393">
        <f>IFERROR(AZ21*(1+PARAMETRES!BA$14),"")</f>
        <v>65110.250811337923</v>
      </c>
      <c r="BB21" s="393">
        <f>IFERROR(BA21*(1+PARAMETRES!BB$14),"")</f>
        <v>65793.149505678608</v>
      </c>
      <c r="BC21" s="393">
        <f>IFERROR(BB21*(1+PARAMETRES!BC$14),"")</f>
        <v>66477.854078930322</v>
      </c>
      <c r="BD21" s="393">
        <f>IFERROR(BC21*(1+PARAMETRES!BD$14),"")</f>
        <v>67156.614595088176</v>
      </c>
      <c r="BE21" s="393">
        <f>IFERROR(BD21*(1+PARAMETRES!BE$14),"")</f>
        <v>67848.324710014815</v>
      </c>
      <c r="BF21" s="393">
        <f>IFERROR(BE21*(1+PARAMETRES!BF$14),"")</f>
        <v>68552.365307711108</v>
      </c>
      <c r="BG21" s="393">
        <f>IFERROR(BF21*(1+PARAMETRES!BG$14),"")</f>
        <v>69247.568455514876</v>
      </c>
      <c r="BH21" s="393">
        <f>IFERROR(BG21*(1+PARAMETRES!BH$14),"")</f>
        <v>69918.999693102174</v>
      </c>
      <c r="BI21" s="393">
        <f>IFERROR(BH21*(1+PARAMETRES!BI$14),"")</f>
        <v>70558.244277561753</v>
      </c>
      <c r="BJ21" s="393">
        <f>IFERROR(BI21*(1+PARAMETRES!BJ$14),"")</f>
        <v>71206.273635677586</v>
      </c>
      <c r="BK21" s="393">
        <f>IFERROR(BJ21*(1+PARAMETRES!BK$14),"")</f>
        <v>71848.824337180107</v>
      </c>
      <c r="BL21" s="393">
        <f>IFERROR(BK21*(1+PARAMETRES!BL$14),"")</f>
        <v>72485.699587971118</v>
      </c>
      <c r="BM21" s="394">
        <f>IFERROR(BL21*(1+PARAMETRES!BM$14),"")</f>
        <v>73095.225240642612</v>
      </c>
      <c r="BN21" s="395"/>
      <c r="BO21" s="395"/>
      <c r="BP21" s="395"/>
      <c r="BQ21" s="395"/>
      <c r="BR21" s="395"/>
    </row>
    <row r="22" spans="1:70" s="41" customFormat="1" ht="23.25" customHeight="1" x14ac:dyDescent="0.25">
      <c r="A22" s="940"/>
      <c r="B22" s="367" t="s">
        <v>297</v>
      </c>
      <c r="C22" s="399">
        <f>IFERROR($E$7*Transf2013,"")</f>
        <v>49955.561104875225</v>
      </c>
      <c r="D22" s="399">
        <f>IFERROR(C22*(1+PARAMETRES!D$14),"")</f>
        <v>48261.639692681034</v>
      </c>
      <c r="E22" s="399">
        <f>IFERROR(D22*(1+PARAMETRES!E$14),"")</f>
        <v>48967.605527052212</v>
      </c>
      <c r="F22" s="399">
        <f>IFERROR(E22*(1+PARAMETRES!F$14),"")</f>
        <v>49794.343118118661</v>
      </c>
      <c r="G22" s="399">
        <f>IFERROR(F22*(1+PARAMETRES!G$14),"")</f>
        <v>49714.590750030897</v>
      </c>
      <c r="H22" s="399">
        <f>IFERROR(G22*(1+PARAMETRES!H$14),"")</f>
        <v>49754.388085329665</v>
      </c>
      <c r="I22" s="399">
        <f>IFERROR(H22*(1+PARAMETRES!I$14),"")</f>
        <v>49966.578545647106</v>
      </c>
      <c r="J22" s="399">
        <f>IFERROR(I22*(1+PARAMETRES!J$14),"")</f>
        <v>50300.867240128951</v>
      </c>
      <c r="K22" s="399">
        <f>IFERROR(J22*(1+PARAMETRES!K$14),"")</f>
        <v>50714.327947835023</v>
      </c>
      <c r="L22" s="399">
        <f>IFERROR(K22*(1+PARAMETRES!L$14),"")</f>
        <v>51742.901497836931</v>
      </c>
      <c r="M22" s="399">
        <f>IFERROR(L22*(1+PARAMETRES!M$14),"")</f>
        <v>52536.694121115637</v>
      </c>
      <c r="N22" s="399">
        <f>IFERROR(M22*(1+PARAMETRES!N$14),"")</f>
        <v>53383.851584828328</v>
      </c>
      <c r="O22" s="399">
        <f>IFERROR(N22*(1+PARAMETRES!O$14),"")</f>
        <v>49123.412309612548</v>
      </c>
      <c r="P22" s="399">
        <f>IFERROR(O22*(1+PARAMETRES!P$14),"")</f>
        <v>52378.537102274291</v>
      </c>
      <c r="Q22" s="399">
        <f>IFERROR(P22*(1+PARAMETRES!Q$14),"")</f>
        <v>53617.771014208396</v>
      </c>
      <c r="R22" s="399">
        <f>IFERROR(Q22*(1+PARAMETRES!R$14),"")</f>
        <v>54252.706104461286</v>
      </c>
      <c r="S22" s="399">
        <f>IFERROR(R22*(1+PARAMETRES!S$14),"")</f>
        <v>54996.656910491562</v>
      </c>
      <c r="T22" s="399">
        <f>IFERROR(S22*(1+PARAMETRES!T$14),"")</f>
        <v>55824.543078378971</v>
      </c>
      <c r="U22" s="399">
        <f>IFERROR(T22*(1+PARAMETRES!U$14),"")</f>
        <v>56672.419266524659</v>
      </c>
      <c r="V22" s="399">
        <f>IFERROR(U22*(1+PARAMETRES!V$14),"")</f>
        <v>57596.759843852873</v>
      </c>
      <c r="W22" s="399">
        <f>IFERROR(V22*(1+PARAMETRES!W$14),"")</f>
        <v>57875.7813730938</v>
      </c>
      <c r="X22" s="399">
        <f>IFERROR(W22*(1+PARAMETRES!X$14),"")</f>
        <v>58156.418486221934</v>
      </c>
      <c r="Y22" s="399">
        <f>IFERROR(X22*(1+PARAMETRES!Y$14),"")</f>
        <v>58467.394956888464</v>
      </c>
      <c r="Z22" s="399">
        <f>IFERROR(Y22*(1+PARAMETRES!Z$14),"")</f>
        <v>58803.225075566224</v>
      </c>
      <c r="AA22" s="399">
        <f>IFERROR(Z22*(1+PARAMETRES!AA$14),"")</f>
        <v>59129.100531936565</v>
      </c>
      <c r="AB22" s="399">
        <f>IFERROR(AA22*(1+PARAMETRES!AB$14),"")</f>
        <v>59704.796929608594</v>
      </c>
      <c r="AC22" s="399">
        <f>IFERROR(AB22*(1+PARAMETRES!AC$14),"")</f>
        <v>60310.144435329705</v>
      </c>
      <c r="AD22" s="399">
        <f>IFERROR(AC22*(1+PARAMETRES!AD$14),"")</f>
        <v>60952.192134237361</v>
      </c>
      <c r="AE22" s="399">
        <f>IFERROR(AD22*(1+PARAMETRES!AE$14),"")</f>
        <v>61577.445975054245</v>
      </c>
      <c r="AF22" s="399">
        <f>IFERROR(AE22*(1+PARAMETRES!AF$14),"")</f>
        <v>62185.496147931444</v>
      </c>
      <c r="AG22" s="399">
        <f>IFERROR(AF22*(1+PARAMETRES!AG$14),"")</f>
        <v>62806.873890063711</v>
      </c>
      <c r="AH22" s="399">
        <f>IFERROR(AG22*(1+PARAMETRES!AH$14),"")</f>
        <v>63416.755514201344</v>
      </c>
      <c r="AI22" s="399">
        <f>IFERROR(AH22*(1+PARAMETRES!AI$14),"")</f>
        <v>63982.807032500401</v>
      </c>
      <c r="AJ22" s="399">
        <f>IFERROR(AI22*(1+PARAMETRES!AJ$14),"")</f>
        <v>64528.908916553832</v>
      </c>
      <c r="AK22" s="399">
        <f>IFERROR(AJ22*(1+PARAMETRES!AK$14),"")</f>
        <v>65066.963597698043</v>
      </c>
      <c r="AL22" s="399">
        <f>IFERROR(AK22*(1+PARAMETRES!AL$14),"")</f>
        <v>65609.238716575317</v>
      </c>
      <c r="AM22" s="399">
        <f>IFERROR(AL22*(1+PARAMETRES!AM$14),"")</f>
        <v>66168.392283672641</v>
      </c>
      <c r="AN22" s="399">
        <f>IFERROR(AM22*(1+PARAMETRES!AN$14),"")</f>
        <v>66724.460060578465</v>
      </c>
      <c r="AO22" s="399">
        <f>IFERROR(AN22*(1+PARAMETRES!AO$14),"")</f>
        <v>67236.922833005854</v>
      </c>
      <c r="AP22" s="399">
        <f>IFERROR(AO22*(1+PARAMETRES!AP$14),"")</f>
        <v>67764.985186522434</v>
      </c>
      <c r="AQ22" s="399">
        <f>IFERROR(AP22*(1+PARAMETRES!AQ$14),"")</f>
        <v>68315.709106741517</v>
      </c>
      <c r="AR22" s="399">
        <f>IFERROR(AQ22*(1+PARAMETRES!AR$14),"")</f>
        <v>68903.237482262019</v>
      </c>
      <c r="AS22" s="399">
        <f>IFERROR(AR22*(1+PARAMETRES!AS$14),"")</f>
        <v>69473.419845715543</v>
      </c>
      <c r="AT22" s="399">
        <f>IFERROR(AS22*(1+PARAMETRES!AT$14),"")</f>
        <v>70060.607078425615</v>
      </c>
      <c r="AU22" s="399">
        <f>IFERROR(AT22*(1+PARAMETRES!AU$14),"")</f>
        <v>70686.288774936314</v>
      </c>
      <c r="AV22" s="399">
        <f>IFERROR(AU22*(1+PARAMETRES!AV$14),"")</f>
        <v>71337.208459889924</v>
      </c>
      <c r="AW22" s="399">
        <f>IFERROR(AV22*(1+PARAMETRES!AW$14),"")</f>
        <v>72028.795082566197</v>
      </c>
      <c r="AX22" s="399">
        <f>IFERROR(AW22*(1+PARAMETRES!AX$14),"")</f>
        <v>72754.464369402471</v>
      </c>
      <c r="AY22" s="399">
        <f>IFERROR(AX22*(1+PARAMETRES!AY$14),"")</f>
        <v>73463.500768601734</v>
      </c>
      <c r="AZ22" s="399">
        <f>IFERROR(AY22*(1+PARAMETRES!AZ$14),"")</f>
        <v>74205.968365570036</v>
      </c>
      <c r="BA22" s="399">
        <f>IFERROR(AZ22*(1+PARAMETRES!BA$14),"")</f>
        <v>74966.928875924452</v>
      </c>
      <c r="BB22" s="399">
        <f>IFERROR(BA22*(1+PARAMETRES!BB$14),"")</f>
        <v>75753.207798370015</v>
      </c>
      <c r="BC22" s="399">
        <f>IFERROR(BB22*(1+PARAMETRES!BC$14),"")</f>
        <v>76541.565981672276</v>
      </c>
      <c r="BD22" s="399">
        <f>IFERROR(BC22*(1+PARAMETRES!BD$14),"")</f>
        <v>77323.080270198581</v>
      </c>
      <c r="BE22" s="399">
        <f>IFERROR(BD22*(1+PARAMETRES!BE$14),"")</f>
        <v>78119.504525093842</v>
      </c>
      <c r="BF22" s="399">
        <f>IFERROR(BE22*(1+PARAMETRES!BF$14),"")</f>
        <v>78930.125905837631</v>
      </c>
      <c r="BG22" s="399">
        <f>IFERROR(BF22*(1+PARAMETRES!BG$14),"")</f>
        <v>79730.571984393493</v>
      </c>
      <c r="BH22" s="399">
        <f>IFERROR(BG22*(1+PARAMETRES!BH$14),"")</f>
        <v>80503.647455706465</v>
      </c>
      <c r="BI22" s="399">
        <f>IFERROR(BH22*(1+PARAMETRES!BI$14),"")</f>
        <v>81239.663715824398</v>
      </c>
      <c r="BJ22" s="399">
        <f>IFERROR(BI22*(1+PARAMETRES!BJ$14),"")</f>
        <v>81985.794627532101</v>
      </c>
      <c r="BK22" s="399">
        <f>IFERROR(BJ22*(1+PARAMETRES!BK$14),"")</f>
        <v>82725.617499329834</v>
      </c>
      <c r="BL22" s="399">
        <f>IFERROR(BK22*(1+PARAMETRES!BL$14),"")</f>
        <v>83458.905745557451</v>
      </c>
      <c r="BM22" s="400">
        <f>IFERROR(BL22*(1+PARAMETRES!BM$14),"")</f>
        <v>84160.704090403</v>
      </c>
      <c r="BN22" s="395"/>
      <c r="BO22" s="395"/>
      <c r="BP22" s="395"/>
      <c r="BQ22" s="395"/>
      <c r="BR22" s="395"/>
    </row>
    <row r="23" spans="1:70" s="41" customFormat="1" ht="23.25" customHeight="1" x14ac:dyDescent="0.25">
      <c r="A23" s="940"/>
      <c r="B23" s="365" t="s">
        <v>298</v>
      </c>
      <c r="C23" s="393">
        <f>IFERROR($F$7*Transf2013,"")</f>
        <v>14986.668331462568</v>
      </c>
      <c r="D23" s="393">
        <f>IFERROR(C23*(1+PARAMETRES!D$14),"")</f>
        <v>14478.491907804309</v>
      </c>
      <c r="E23" s="393">
        <f>IFERROR(D23*(1+PARAMETRES!E$14),"")</f>
        <v>14690.281658115662</v>
      </c>
      <c r="F23" s="393">
        <f>IFERROR(E23*(1+PARAMETRES!F$14),"")</f>
        <v>14938.302935435597</v>
      </c>
      <c r="G23" s="393">
        <f>IFERROR(F23*(1+PARAMETRES!G$14),"")</f>
        <v>14914.377225009268</v>
      </c>
      <c r="H23" s="393">
        <f>IFERROR(G23*(1+PARAMETRES!H$14),"")</f>
        <v>14926.3164255989</v>
      </c>
      <c r="I23" s="393">
        <f>IFERROR(H23*(1+PARAMETRES!I$14),"")</f>
        <v>14989.973563694131</v>
      </c>
      <c r="J23" s="393">
        <f>IFERROR(I23*(1+PARAMETRES!J$14),"")</f>
        <v>15090.260172038685</v>
      </c>
      <c r="K23" s="393">
        <f>IFERROR(J23*(1+PARAMETRES!K$14),"")</f>
        <v>15214.298384350506</v>
      </c>
      <c r="L23" s="393">
        <f>IFERROR(K23*(1+PARAMETRES!L$14),"")</f>
        <v>15522.87044935108</v>
      </c>
      <c r="M23" s="393">
        <f>IFERROR(L23*(1+PARAMETRES!M$14),"")</f>
        <v>15761.008236334692</v>
      </c>
      <c r="N23" s="393">
        <f>IFERROR(M23*(1+PARAMETRES!N$14),"")</f>
        <v>16015.155475448499</v>
      </c>
      <c r="O23" s="393">
        <f>IFERROR(N23*(1+PARAMETRES!O$14),"")</f>
        <v>14737.023692883764</v>
      </c>
      <c r="P23" s="393">
        <f>IFERROR(O23*(1+PARAMETRES!P$14),"")</f>
        <v>15713.561130682288</v>
      </c>
      <c r="Q23" s="393">
        <f>IFERROR(P23*(1+PARAMETRES!Q$14),"")</f>
        <v>16085.33130426252</v>
      </c>
      <c r="R23" s="393">
        <f>IFERROR(Q23*(1+PARAMETRES!R$14),"")</f>
        <v>16275.811831338386</v>
      </c>
      <c r="S23" s="393">
        <f>IFERROR(R23*(1+PARAMETRES!S$14),"")</f>
        <v>16498.997073147468</v>
      </c>
      <c r="T23" s="393">
        <f>IFERROR(S23*(1+PARAMETRES!T$14),"")</f>
        <v>16747.36292351369</v>
      </c>
      <c r="U23" s="393">
        <f>IFERROR(T23*(1+PARAMETRES!U$14),"")</f>
        <v>17001.725779957396</v>
      </c>
      <c r="V23" s="393">
        <f>IFERROR(U23*(1+PARAMETRES!V$14),"")</f>
        <v>17279.027953155859</v>
      </c>
      <c r="W23" s="393">
        <f>IFERROR(V23*(1+PARAMETRES!W$14),"")</f>
        <v>17362.734411928137</v>
      </c>
      <c r="X23" s="393">
        <f>IFERROR(W23*(1+PARAMETRES!X$14),"")</f>
        <v>17446.925545866576</v>
      </c>
      <c r="Y23" s="393">
        <f>IFERROR(X23*(1+PARAMETRES!Y$14),"")</f>
        <v>17540.218487066537</v>
      </c>
      <c r="Z23" s="393">
        <f>IFERROR(Y23*(1+PARAMETRES!Z$14),"")</f>
        <v>17640.967522669864</v>
      </c>
      <c r="AA23" s="393">
        <f>IFERROR(Z23*(1+PARAMETRES!AA$14),"")</f>
        <v>17738.730159580966</v>
      </c>
      <c r="AB23" s="393">
        <f>IFERROR(AA23*(1+PARAMETRES!AB$14),"")</f>
        <v>17911.439078882573</v>
      </c>
      <c r="AC23" s="393">
        <f>IFERROR(AB23*(1+PARAMETRES!AC$14),"")</f>
        <v>18093.043330598906</v>
      </c>
      <c r="AD23" s="393">
        <f>IFERROR(AC23*(1+PARAMETRES!AD$14),"")</f>
        <v>18285.657640271202</v>
      </c>
      <c r="AE23" s="393">
        <f>IFERROR(AD23*(1+PARAMETRES!AE$14),"")</f>
        <v>18473.233792516265</v>
      </c>
      <c r="AF23" s="393">
        <f>IFERROR(AE23*(1+PARAMETRES!AF$14),"")</f>
        <v>18655.648844379426</v>
      </c>
      <c r="AG23" s="393">
        <f>IFERROR(AF23*(1+PARAMETRES!AG$14),"")</f>
        <v>18842.062167019107</v>
      </c>
      <c r="AH23" s="393">
        <f>IFERROR(AG23*(1+PARAMETRES!AH$14),"")</f>
        <v>19025.026654260397</v>
      </c>
      <c r="AI23" s="393">
        <f>IFERROR(AH23*(1+PARAMETRES!AI$14),"")</f>
        <v>19194.842109750116</v>
      </c>
      <c r="AJ23" s="393">
        <f>IFERROR(AI23*(1+PARAMETRES!AJ$14),"")</f>
        <v>19358.672674966147</v>
      </c>
      <c r="AK23" s="393">
        <f>IFERROR(AJ23*(1+PARAMETRES!AK$14),"")</f>
        <v>19520.089079309408</v>
      </c>
      <c r="AL23" s="393">
        <f>IFERROR(AK23*(1+PARAMETRES!AL$14),"")</f>
        <v>19682.771614972589</v>
      </c>
      <c r="AM23" s="393">
        <f>IFERROR(AL23*(1+PARAMETRES!AM$14),"")</f>
        <v>19850.517685101786</v>
      </c>
      <c r="AN23" s="393">
        <f>IFERROR(AM23*(1+PARAMETRES!AN$14),"")</f>
        <v>20017.338018173534</v>
      </c>
      <c r="AO23" s="393">
        <f>IFERROR(AN23*(1+PARAMETRES!AO$14),"")</f>
        <v>20171.07684990175</v>
      </c>
      <c r="AP23" s="393">
        <f>IFERROR(AO23*(1+PARAMETRES!AP$14),"")</f>
        <v>20329.495555956724</v>
      </c>
      <c r="AQ23" s="393">
        <f>IFERROR(AP23*(1+PARAMETRES!AQ$14),"")</f>
        <v>20494.712732022446</v>
      </c>
      <c r="AR23" s="393">
        <f>IFERROR(AQ23*(1+PARAMETRES!AR$14),"")</f>
        <v>20670.971244678596</v>
      </c>
      <c r="AS23" s="393">
        <f>IFERROR(AR23*(1+PARAMETRES!AS$14),"")</f>
        <v>20842.025953714652</v>
      </c>
      <c r="AT23" s="393">
        <f>IFERROR(AS23*(1+PARAMETRES!AT$14),"")</f>
        <v>21018.182123527673</v>
      </c>
      <c r="AU23" s="393">
        <f>IFERROR(AT23*(1+PARAMETRES!AU$14),"")</f>
        <v>21205.886632480881</v>
      </c>
      <c r="AV23" s="393">
        <f>IFERROR(AU23*(1+PARAMETRES!AV$14),"")</f>
        <v>21401.16253796696</v>
      </c>
      <c r="AW23" s="393">
        <f>IFERROR(AV23*(1+PARAMETRES!AW$14),"")</f>
        <v>21608.638524769842</v>
      </c>
      <c r="AX23" s="393">
        <f>IFERROR(AW23*(1+PARAMETRES!AX$14),"")</f>
        <v>21826.339310820724</v>
      </c>
      <c r="AY23" s="393">
        <f>IFERROR(AX23*(1+PARAMETRES!AY$14),"")</f>
        <v>22039.050230580502</v>
      </c>
      <c r="AZ23" s="393">
        <f>IFERROR(AY23*(1+PARAMETRES!AZ$14),"")</f>
        <v>22261.790509670991</v>
      </c>
      <c r="BA23" s="393">
        <f>IFERROR(AZ23*(1+PARAMETRES!BA$14),"")</f>
        <v>22490.078662777316</v>
      </c>
      <c r="BB23" s="393">
        <f>IFERROR(BA23*(1+PARAMETRES!BB$14),"")</f>
        <v>22725.962339510985</v>
      </c>
      <c r="BC23" s="393">
        <f>IFERROR(BB23*(1+PARAMETRES!BC$14),"")</f>
        <v>22962.469794501663</v>
      </c>
      <c r="BD23" s="393">
        <f>IFERROR(BC23*(1+PARAMETRES!BD$14),"")</f>
        <v>23196.924081059555</v>
      </c>
      <c r="BE23" s="393">
        <f>IFERROR(BD23*(1+PARAMETRES!BE$14),"")</f>
        <v>23435.851357528132</v>
      </c>
      <c r="BF23" s="393">
        <f>IFERROR(BE23*(1+PARAMETRES!BF$14),"")</f>
        <v>23679.037771751267</v>
      </c>
      <c r="BG23" s="393">
        <f>IFERROR(BF23*(1+PARAMETRES!BG$14),"")</f>
        <v>23919.171595318025</v>
      </c>
      <c r="BH23" s="393">
        <f>IFERROR(BG23*(1+PARAMETRES!BH$14),"")</f>
        <v>24151.094236711913</v>
      </c>
      <c r="BI23" s="393">
        <f>IFERROR(BH23*(1+PARAMETRES!BI$14),"")</f>
        <v>24371.899114747292</v>
      </c>
      <c r="BJ23" s="393">
        <f>IFERROR(BI23*(1+PARAMETRES!BJ$14),"")</f>
        <v>24595.738388259604</v>
      </c>
      <c r="BK23" s="393">
        <f>IFERROR(BJ23*(1+PARAMETRES!BK$14),"")</f>
        <v>24817.685249798924</v>
      </c>
      <c r="BL23" s="393">
        <f>IFERROR(BK23*(1+PARAMETRES!BL$14),"")</f>
        <v>25037.671723667208</v>
      </c>
      <c r="BM23" s="394">
        <f>IFERROR(BL23*(1+PARAMETRES!BM$14),"")</f>
        <v>25248.211227120872</v>
      </c>
      <c r="BN23" s="395"/>
      <c r="BO23" s="395"/>
      <c r="BP23" s="395"/>
      <c r="BQ23" s="395"/>
      <c r="BR23" s="395"/>
    </row>
    <row r="24" spans="1:70" s="41" customFormat="1" ht="23.25" customHeight="1" thickBot="1" x14ac:dyDescent="0.3">
      <c r="A24" s="941"/>
      <c r="B24" s="367" t="s">
        <v>299</v>
      </c>
      <c r="C24" s="399">
        <f>IFERROR($G$7*Transf2013,"")</f>
        <v>17108.584447625664</v>
      </c>
      <c r="D24" s="399">
        <f>IFERROR(C24*(1+PARAMETRES!D$14),"")</f>
        <v>16528.456892510738</v>
      </c>
      <c r="E24" s="399">
        <f>IFERROR(D24*(1+PARAMETRES!E$14),"")</f>
        <v>16770.23329992855</v>
      </c>
      <c r="F24" s="399">
        <f>IFERROR(E24*(1+PARAMETRES!F$14),"")</f>
        <v>17053.371144443856</v>
      </c>
      <c r="G24" s="399">
        <f>IFERROR(F24*(1+PARAMETRES!G$14),"")</f>
        <v>17026.057866519441</v>
      </c>
      <c r="H24" s="399">
        <f>IFERROR(G24*(1+PARAMETRES!H$14),"")</f>
        <v>17039.687501672975</v>
      </c>
      <c r="I24" s="399">
        <f>IFERROR(H24*(1+PARAMETRES!I$14),"")</f>
        <v>17112.357657488064</v>
      </c>
      <c r="J24" s="399">
        <f>IFERROR(I24*(1+PARAMETRES!J$14),"")</f>
        <v>17226.843537196681</v>
      </c>
      <c r="K24" s="399">
        <f>IFERROR(J24*(1+PARAMETRES!K$14),"")</f>
        <v>17368.443937174452</v>
      </c>
      <c r="L24" s="399">
        <f>IFERROR(K24*(1+PARAMETRES!L$14),"")</f>
        <v>17720.705768522083</v>
      </c>
      <c r="M24" s="399">
        <f>IFERROR(L24*(1+PARAMETRES!M$14),"")</f>
        <v>17992.560749807453</v>
      </c>
      <c r="N24" s="399">
        <f>IFERROR(M24*(1+PARAMETRES!N$14),"")</f>
        <v>18282.691912140661</v>
      </c>
      <c r="O24" s="399">
        <f>IFERROR(N24*(1+PARAMETRES!O$14),"")</f>
        <v>16823.593395140982</v>
      </c>
      <c r="P24" s="399">
        <f>IFERROR(O24*(1+PARAMETRES!P$14),"")</f>
        <v>17938.395754900255</v>
      </c>
      <c r="Q24" s="399">
        <f>IFERROR(P24*(1+PARAMETRES!Q$14),"")</f>
        <v>18362.803719974978</v>
      </c>
      <c r="R24" s="399">
        <f>IFERROR(Q24*(1+PARAMETRES!R$14),"")</f>
        <v>18580.253797005385</v>
      </c>
      <c r="S24" s="399">
        <f>IFERROR(R24*(1+PARAMETRES!S$14),"")</f>
        <v>18835.039148392541</v>
      </c>
      <c r="T24" s="399">
        <f>IFERROR(S24*(1+PARAMETRES!T$14),"")</f>
        <v>19118.57035298831</v>
      </c>
      <c r="U24" s="399">
        <f>IFERROR(T24*(1+PARAMETRES!U$14),"")</f>
        <v>19408.947661243703</v>
      </c>
      <c r="V24" s="399">
        <f>IFERROR(U24*(1+PARAMETRES!V$14),"")</f>
        <v>19725.512193316259</v>
      </c>
      <c r="W24" s="399">
        <f>IFERROR(V24*(1+PARAMETRES!W$14),"")</f>
        <v>19821.070391245463</v>
      </c>
      <c r="X24" s="399">
        <f>IFERROR(W24*(1+PARAMETRES!X$14),"")</f>
        <v>19917.181888001767</v>
      </c>
      <c r="Y24" s="399">
        <f>IFERROR(X24*(1+PARAMETRES!Y$14),"")</f>
        <v>20023.683888819123</v>
      </c>
      <c r="Z24" s="399">
        <f>IFERROR(Y24*(1+PARAMETRES!Z$14),"")</f>
        <v>20138.69766943491</v>
      </c>
      <c r="AA24" s="399">
        <f>IFERROR(Z24*(1+PARAMETRES!AA$14),"")</f>
        <v>20250.302216384469</v>
      </c>
      <c r="AB24" s="399">
        <f>IFERROR(AA24*(1+PARAMETRES!AB$14),"")</f>
        <v>20447.464458543822</v>
      </c>
      <c r="AC24" s="399">
        <f>IFERROR(AB24*(1+PARAMETRES!AC$14),"")</f>
        <v>20654.781495781113</v>
      </c>
      <c r="AD24" s="399">
        <f>IFERROR(AC24*(1+PARAMETRES!AD$14),"")</f>
        <v>20874.667471100351</v>
      </c>
      <c r="AE24" s="399">
        <f>IFERROR(AD24*(1+PARAMETRES!AE$14),"")</f>
        <v>21088.801951831345</v>
      </c>
      <c r="AF24" s="399">
        <f>IFERROR(AE24*(1+PARAMETRES!AF$14),"")</f>
        <v>21297.044587905904</v>
      </c>
      <c r="AG24" s="399">
        <f>IFERROR(AF24*(1+PARAMETRES!AG$14),"")</f>
        <v>21509.851597576493</v>
      </c>
      <c r="AH24" s="399">
        <f>IFERROR(AG24*(1+PARAMETRES!AH$14),"")</f>
        <v>21718.721461888668</v>
      </c>
      <c r="AI24" s="399">
        <f>IFERROR(AH24*(1+PARAMETRES!AI$14),"")</f>
        <v>21912.580563625012</v>
      </c>
      <c r="AJ24" s="399">
        <f>IFERROR(AI24*(1+PARAMETRES!AJ$14),"")</f>
        <v>22099.607392944796</v>
      </c>
      <c r="AK24" s="399">
        <f>IFERROR(AJ24*(1+PARAMETRES!AK$14),"")</f>
        <v>22283.878247804587</v>
      </c>
      <c r="AL24" s="399">
        <f>IFERROR(AK24*(1+PARAMETRES!AL$14),"")</f>
        <v>22469.594501610267</v>
      </c>
      <c r="AM24" s="399">
        <f>IFERROR(AL24*(1+PARAMETRES!AM$14),"")</f>
        <v>22661.091220099574</v>
      </c>
      <c r="AN24" s="399">
        <f>IFERROR(AM24*(1+PARAMETRES!AN$14),"")</f>
        <v>22851.531129278541</v>
      </c>
      <c r="AO24" s="399">
        <f>IFERROR(AN24*(1+PARAMETRES!AO$14),"")</f>
        <v>23027.037367711775</v>
      </c>
      <c r="AP24" s="399">
        <f>IFERROR(AO24*(1+PARAMETRES!AP$14),"")</f>
        <v>23207.886089434342</v>
      </c>
      <c r="AQ24" s="399">
        <f>IFERROR(AP24*(1+PARAMETRES!AQ$14),"")</f>
        <v>23396.495855554575</v>
      </c>
      <c r="AR24" s="399">
        <f>IFERROR(AQ24*(1+PARAMETRES!AR$14),"")</f>
        <v>23597.710267036542</v>
      </c>
      <c r="AS24" s="399">
        <f>IFERROR(AR24*(1+PARAMETRES!AS$14),"")</f>
        <v>23792.984084404183</v>
      </c>
      <c r="AT24" s="399">
        <f>IFERROR(AS24*(1+PARAMETRES!AT$14),"")</f>
        <v>23994.081662635719</v>
      </c>
      <c r="AU24" s="399">
        <f>IFERROR(AT24*(1+PARAMETRES!AU$14),"")</f>
        <v>24208.362673705022</v>
      </c>
      <c r="AV24" s="399">
        <f>IFERROR(AU24*(1+PARAMETRES!AV$14),"")</f>
        <v>24431.287091974918</v>
      </c>
      <c r="AW24" s="399">
        <f>IFERROR(AV24*(1+PARAMETRES!AW$14),"")</f>
        <v>24668.138963422531</v>
      </c>
      <c r="AX24" s="399">
        <f>IFERROR(AW24*(1+PARAMETRES!AX$14),"")</f>
        <v>24916.663331887186</v>
      </c>
      <c r="AY24" s="399">
        <f>IFERROR(AX24*(1+PARAMETRES!AY$14),"")</f>
        <v>25159.491334292652</v>
      </c>
      <c r="AZ24" s="399">
        <f>IFERROR(AY24*(1+PARAMETRES!AZ$14),"")</f>
        <v>25413.768722063163</v>
      </c>
      <c r="BA24" s="399">
        <f>IFERROR(AZ24*(1+PARAMETRES!BA$14),"")</f>
        <v>25674.379490209179</v>
      </c>
      <c r="BB24" s="399">
        <f>IFERROR(BA24*(1+PARAMETRES!BB$14),"")</f>
        <v>25943.661208731108</v>
      </c>
      <c r="BC24" s="399">
        <f>IFERROR(BB24*(1+PARAMETRES!BC$14),"")</f>
        <v>26213.655024348311</v>
      </c>
      <c r="BD24" s="399">
        <f>IFERROR(BC24*(1+PARAMETRES!BD$14),"")</f>
        <v>26481.304969750956</v>
      </c>
      <c r="BE24" s="399">
        <f>IFERROR(BD24*(1+PARAMETRES!BE$14),"")</f>
        <v>26754.061221900891</v>
      </c>
      <c r="BF24" s="399">
        <f>IFERROR(BE24*(1+PARAMETRES!BF$14),"")</f>
        <v>27031.679649975209</v>
      </c>
      <c r="BG24" s="399">
        <f>IFERROR(BF24*(1+PARAMETRES!BG$14),"")</f>
        <v>27305.813280503229</v>
      </c>
      <c r="BH24" s="399">
        <f>IFERROR(BG24*(1+PARAMETRES!BH$14),"")</f>
        <v>27570.573132916441</v>
      </c>
      <c r="BI24" s="399">
        <f>IFERROR(BH24*(1+PARAMETRES!BI$14),"")</f>
        <v>27822.641092169615</v>
      </c>
      <c r="BJ24" s="399">
        <f>IFERROR(BI24*(1+PARAMETRES!BJ$14),"")</f>
        <v>28078.173077590342</v>
      </c>
      <c r="BK24" s="399">
        <f>IFERROR(BJ24*(1+PARAMETRES!BK$14),"")</f>
        <v>28331.54471026731</v>
      </c>
      <c r="BL24" s="399">
        <f>IFERROR(BK24*(1+PARAMETRES!BL$14),"")</f>
        <v>28582.67839003319</v>
      </c>
      <c r="BM24" s="400">
        <f>IFERROR(BL24*(1+PARAMETRES!BM$14),"")</f>
        <v>28823.027531999331</v>
      </c>
      <c r="BN24" s="395"/>
      <c r="BO24" s="395"/>
      <c r="BP24" s="395"/>
      <c r="BQ24" s="395"/>
      <c r="BR24" s="395"/>
    </row>
    <row r="25" spans="1:70" s="41" customFormat="1" ht="23.25" customHeight="1" x14ac:dyDescent="0.25">
      <c r="A25" s="945" t="s">
        <v>301</v>
      </c>
      <c r="B25" s="53" t="s">
        <v>280</v>
      </c>
      <c r="C25" s="393">
        <f>IFERROR($D$8*Transf2013,"")</f>
        <v>30859.333277104455</v>
      </c>
      <c r="D25" s="393">
        <f>IFERROR(C25*(1+PARAMETRES!D$14),"")</f>
        <v>29812.937555627461</v>
      </c>
      <c r="E25" s="393">
        <f>IFERROR(D25*(1+PARAMETRES!E$14),"")</f>
        <v>30249.037851235655</v>
      </c>
      <c r="F25" s="393">
        <f>IFERROR(E25*(1+PARAMETRES!F$14),"")</f>
        <v>30759.743171947994</v>
      </c>
      <c r="G25" s="393">
        <f>IFERROR(F25*(1+PARAMETRES!G$14),"")</f>
        <v>30710.47728738928</v>
      </c>
      <c r="H25" s="393">
        <f>IFERROR(G25*(1+PARAMETRES!H$14),"")</f>
        <v>30735.061521984248</v>
      </c>
      <c r="I25" s="393">
        <f>IFERROR(H25*(1+PARAMETRES!I$14),"")</f>
        <v>30866.139143540961</v>
      </c>
      <c r="J25" s="393">
        <f>IFERROR(I25*(1+PARAMETRES!J$14),"")</f>
        <v>31072.641202683615</v>
      </c>
      <c r="K25" s="393">
        <f>IFERROR(J25*(1+PARAMETRES!K$14),"")</f>
        <v>31328.050640469792</v>
      </c>
      <c r="L25" s="393">
        <f>IFERROR(K25*(1+PARAMETRES!L$14),"")</f>
        <v>31963.437237627353</v>
      </c>
      <c r="M25" s="393">
        <f>IFERROR(L25*(1+PARAMETRES!M$14),"")</f>
        <v>32453.791275754131</v>
      </c>
      <c r="N25" s="393">
        <f>IFERROR(M25*(1+PARAMETRES!N$14),"")</f>
        <v>32977.110680695121</v>
      </c>
      <c r="O25" s="393">
        <f>IFERROR(N25*(1+PARAMETRES!O$14),"")</f>
        <v>30345.285262405137</v>
      </c>
      <c r="P25" s="393">
        <f>IFERROR(O25*(1+PARAMETRES!P$14),"")</f>
        <v>32356.09203974131</v>
      </c>
      <c r="Q25" s="393">
        <f>IFERROR(P25*(1+PARAMETRES!Q$14),"")</f>
        <v>33121.611062065582</v>
      </c>
      <c r="R25" s="393">
        <f>IFERROR(Q25*(1+PARAMETRES!R$14),"")</f>
        <v>33513.833131562671</v>
      </c>
      <c r="S25" s="393">
        <f>IFERROR(R25*(1+PARAMETRES!S$14),"")</f>
        <v>33973.398100052604</v>
      </c>
      <c r="T25" s="393">
        <f>IFERROR(S25*(1+PARAMETRES!T$14),"")</f>
        <v>34484.812937666131</v>
      </c>
      <c r="U25" s="393">
        <f>IFERROR(T25*(1+PARAMETRES!U$14),"")</f>
        <v>35008.576324344518</v>
      </c>
      <c r="V25" s="393">
        <f>IFERROR(U25*(1+PARAMETRES!V$14),"")</f>
        <v>35579.574493646207</v>
      </c>
      <c r="W25" s="393">
        <f>IFERROR(V25*(1+PARAMETRES!W$14),"")</f>
        <v>35751.936052037207</v>
      </c>
      <c r="X25" s="393">
        <f>IFERROR(W25*(1+PARAMETRES!X$14),"")</f>
        <v>35925.295614264214</v>
      </c>
      <c r="Y25" s="393">
        <f>IFERROR(X25*(1+PARAMETRES!Y$14),"")</f>
        <v>36117.396880617518</v>
      </c>
      <c r="Z25" s="393">
        <f>IFERROR(Y25*(1+PARAMETRES!Z$14),"")</f>
        <v>36324.851132507705</v>
      </c>
      <c r="AA25" s="393">
        <f>IFERROR(Z25*(1+PARAMETRES!AA$14),"")</f>
        <v>36526.156034155167</v>
      </c>
      <c r="AB25" s="393">
        <f>IFERROR(AA25*(1+PARAMETRES!AB$14),"")</f>
        <v>36881.78424869755</v>
      </c>
      <c r="AC25" s="393">
        <f>IFERROR(AB25*(1+PARAMETRES!AC$14),"")</f>
        <v>37255.729011089352</v>
      </c>
      <c r="AD25" s="393">
        <f>IFERROR(AC25*(1+PARAMETRES!AD$14),"")</f>
        <v>37652.344792839736</v>
      </c>
      <c r="AE25" s="393">
        <f>IFERROR(AD25*(1+PARAMETRES!AE$14),"")</f>
        <v>38038.586408984345</v>
      </c>
      <c r="AF25" s="393">
        <f>IFERROR(AE25*(1+PARAMETRES!AF$14),"")</f>
        <v>38414.200705351192</v>
      </c>
      <c r="AG25" s="393">
        <f>IFERROR(AF25*(1+PARAMETRES!AG$14),"")</f>
        <v>38798.047916979507</v>
      </c>
      <c r="AH25" s="393">
        <f>IFERROR(AG25*(1+PARAMETRES!AH$14),"")</f>
        <v>39174.793566164262</v>
      </c>
      <c r="AI25" s="393">
        <f>IFERROR(AH25*(1+PARAMETRES!AI$14),"")</f>
        <v>39524.463794440344</v>
      </c>
      <c r="AJ25" s="393">
        <f>IFERROR(AI25*(1+PARAMETRES!AJ$14),"")</f>
        <v>39861.810421533177</v>
      </c>
      <c r="AK25" s="393">
        <f>IFERROR(AJ25*(1+PARAMETRES!AK$14),"")</f>
        <v>40194.186004141033</v>
      </c>
      <c r="AL25" s="393">
        <f>IFERROR(AK25*(1+PARAMETRES!AL$14),"")</f>
        <v>40529.168701786723</v>
      </c>
      <c r="AM25" s="393">
        <f>IFERROR(AL25*(1+PARAMETRES!AM$14),"")</f>
        <v>40874.577819380524</v>
      </c>
      <c r="AN25" s="393">
        <f>IFERROR(AM25*(1+PARAMETRES!AN$14),"")</f>
        <v>41218.08073422459</v>
      </c>
      <c r="AO25" s="393">
        <f>IFERROR(AN25*(1+PARAMETRES!AO$14),"")</f>
        <v>41534.647281305217</v>
      </c>
      <c r="AP25" s="393">
        <f>IFERROR(AO25*(1+PARAMETRES!AP$14),"")</f>
        <v>41860.850246457572</v>
      </c>
      <c r="AQ25" s="393">
        <f>IFERROR(AP25*(1+PARAMETRES!AQ$14),"")</f>
        <v>42201.052070275247</v>
      </c>
      <c r="AR25" s="393">
        <f>IFERROR(AQ25*(1+PARAMETRES!AR$14),"")</f>
        <v>42563.989319881548</v>
      </c>
      <c r="AS25" s="393">
        <f>IFERROR(AR25*(1+PARAMETRES!AS$14),"")</f>
        <v>42916.211318661626</v>
      </c>
      <c r="AT25" s="393">
        <f>IFERROR(AS25*(1+PARAMETRES!AT$14),"")</f>
        <v>43278.937832176707</v>
      </c>
      <c r="AU25" s="393">
        <f>IFERROR(AT25*(1+PARAMETRES!AU$14),"")</f>
        <v>43665.443750055856</v>
      </c>
      <c r="AV25" s="393">
        <f>IFERROR(AU25*(1+PARAMETRES!AV$14),"")</f>
        <v>44067.540074275719</v>
      </c>
      <c r="AW25" s="393">
        <f>IFERROR(AV25*(1+PARAMETRES!AW$14),"")</f>
        <v>44494.757817548583</v>
      </c>
      <c r="AX25" s="393">
        <f>IFERROR(AW25*(1+PARAMETRES!AX$14),"")</f>
        <v>44943.029639066648</v>
      </c>
      <c r="AY25" s="393">
        <f>IFERROR(AX25*(1+PARAMETRES!AY$14),"")</f>
        <v>45381.026732174119</v>
      </c>
      <c r="AZ25" s="393">
        <f>IFERROR(AY25*(1+PARAMETRES!AZ$14),"")</f>
        <v>45839.675469482754</v>
      </c>
      <c r="BA25" s="393">
        <f>IFERROR(AZ25*(1+PARAMETRES!BA$14),"")</f>
        <v>46309.747939501525</v>
      </c>
      <c r="BB25" s="393">
        <f>IFERROR(BA25*(1+PARAMETRES!BB$14),"")</f>
        <v>46795.460496419284</v>
      </c>
      <c r="BC25" s="393">
        <f>IFERROR(BB25*(1+PARAMETRES!BC$14),"")</f>
        <v>47282.457486988227</v>
      </c>
      <c r="BD25" s="393">
        <f>IFERROR(BC25*(1+PARAMETRES!BD$14),"")</f>
        <v>47765.226759458652</v>
      </c>
      <c r="BE25" s="393">
        <f>IFERROR(BD25*(1+PARAMETRES!BE$14),"")</f>
        <v>48257.206450372061</v>
      </c>
      <c r="BF25" s="393">
        <f>IFERROR(BE25*(1+PARAMETRES!BF$14),"")</f>
        <v>48757.956212693876</v>
      </c>
      <c r="BG25" s="393">
        <f>IFERROR(BF25*(1+PARAMETRES!BG$14),"")</f>
        <v>49252.420327642954</v>
      </c>
      <c r="BH25" s="393">
        <f>IFERROR(BG25*(1+PARAMETRES!BH$14),"")</f>
        <v>49729.976641493929</v>
      </c>
      <c r="BI25" s="393">
        <f>IFERROR(BH25*(1+PARAMETRES!BI$14),"")</f>
        <v>50184.640157747192</v>
      </c>
      <c r="BJ25" s="393">
        <f>IFERROR(BI25*(1+PARAMETRES!BJ$14),"")</f>
        <v>50645.551855333768</v>
      </c>
      <c r="BK25" s="393">
        <f>IFERROR(BJ25*(1+PARAMETRES!BK$14),"")</f>
        <v>51102.56685150008</v>
      </c>
      <c r="BL25" s="393">
        <f>IFERROR(BK25*(1+PARAMETRES!BL$14),"")</f>
        <v>51555.54517619581</v>
      </c>
      <c r="BM25" s="394">
        <f>IFERROR(BL25*(1+PARAMETRES!BM$14),"")</f>
        <v>51989.071064763906</v>
      </c>
      <c r="BN25" s="395"/>
      <c r="BO25" s="395"/>
      <c r="BP25" s="395"/>
      <c r="BQ25" s="395"/>
      <c r="BR25" s="395"/>
    </row>
    <row r="26" spans="1:70" s="41" customFormat="1" ht="23.25" customHeight="1" x14ac:dyDescent="0.25">
      <c r="A26" s="946"/>
      <c r="B26" s="396" t="s">
        <v>297</v>
      </c>
      <c r="C26" s="397">
        <f>IFERROR($E$8*Transf2013,"")</f>
        <v>44724.010488659114</v>
      </c>
      <c r="D26" s="397">
        <f>IFERROR(C26*(1+PARAMETRES!D$14),"")</f>
        <v>43207.48345282238</v>
      </c>
      <c r="E26" s="397">
        <f>IFERROR(D26*(1+PARAMETRES!E$14),"")</f>
        <v>43839.517658479017</v>
      </c>
      <c r="F26" s="397">
        <f>IFERROR(E26*(1+PARAMETRES!F$14),"")</f>
        <v>44579.675908660618</v>
      </c>
      <c r="G26" s="397">
        <f>IFERROR(F26*(1+PARAMETRES!G$14),"")</f>
        <v>44508.275534648921</v>
      </c>
      <c r="H26" s="397">
        <f>IFERROR(G26*(1+PARAMETRES!H$14),"")</f>
        <v>44543.905130272644</v>
      </c>
      <c r="I26" s="397">
        <f>IFERROR(H26*(1+PARAMETRES!I$14),"")</f>
        <v>44733.874137985469</v>
      </c>
      <c r="J26" s="397">
        <f>IFERROR(I26*(1+PARAMETRES!J$14),"")</f>
        <v>45033.154753548151</v>
      </c>
      <c r="K26" s="397">
        <f>IFERROR(J26*(1+PARAMETRES!K$14),"")</f>
        <v>45403.316165393248</v>
      </c>
      <c r="L26" s="397">
        <f>IFERROR(K26*(1+PARAMETRES!L$14),"")</f>
        <v>46324.173287627702</v>
      </c>
      <c r="M26" s="397">
        <f>IFERROR(L26*(1+PARAMETRES!M$14),"")</f>
        <v>47034.836701753033</v>
      </c>
      <c r="N26" s="397">
        <f>IFERROR(M26*(1+PARAMETRES!N$14),"")</f>
        <v>47793.276372024993</v>
      </c>
      <c r="O26" s="397">
        <f>IFERROR(N26*(1+PARAMETRES!O$14),"")</f>
        <v>43979.007717709937</v>
      </c>
      <c r="P26" s="397">
        <f>IFERROR(O26*(1+PARAMETRES!P$14),"")</f>
        <v>46893.242532594057</v>
      </c>
      <c r="Q26" s="397">
        <f>IFERROR(P26*(1+PARAMETRES!Q$14),"")</f>
        <v>48002.69880231523</v>
      </c>
      <c r="R26" s="397">
        <f>IFERROR(Q26*(1+PARAMETRES!R$14),"")</f>
        <v>48571.140893806754</v>
      </c>
      <c r="S26" s="397">
        <f>IFERROR(R26*(1+PARAMETRES!S$14),"")</f>
        <v>49237.182129578148</v>
      </c>
      <c r="T26" s="397">
        <f>IFERROR(S26*(1+PARAMETRES!T$14),"")</f>
        <v>49978.368672919743</v>
      </c>
      <c r="U26" s="397">
        <f>IFERROR(T26*(1+PARAMETRES!U$14),"")</f>
        <v>50737.451799863367</v>
      </c>
      <c r="V26" s="397">
        <f>IFERROR(U26*(1+PARAMETRES!V$14),"")</f>
        <v>51564.991652508237</v>
      </c>
      <c r="W26" s="397">
        <f>IFERROR(V26*(1+PARAMETRES!W$14),"")</f>
        <v>51814.792906349321</v>
      </c>
      <c r="X26" s="397">
        <f>IFERROR(W26*(1+PARAMETRES!X$14),"")</f>
        <v>52066.040553527178</v>
      </c>
      <c r="Y26" s="397">
        <f>IFERROR(X26*(1+PARAMETRES!Y$14),"")</f>
        <v>52344.45029667105</v>
      </c>
      <c r="Z26" s="397">
        <f>IFERROR(Y26*(1+PARAMETRES!Z$14),"")</f>
        <v>52645.110912185308</v>
      </c>
      <c r="AA26" s="397">
        <f>IFERROR(Z26*(1+PARAMETRES!AA$14),"")</f>
        <v>52936.8593583314</v>
      </c>
      <c r="AB26" s="397">
        <f>IFERROR(AA26*(1+PARAMETRES!AB$14),"")</f>
        <v>53452.266475343131</v>
      </c>
      <c r="AC26" s="397">
        <f>IFERROR(AB26*(1+PARAMETRES!AC$14),"")</f>
        <v>53994.219515132179</v>
      </c>
      <c r="AD26" s="397">
        <f>IFERROR(AC26*(1+PARAMETRES!AD$14),"")</f>
        <v>54569.029353818245</v>
      </c>
      <c r="AE26" s="397">
        <f>IFERROR(AD26*(1+PARAMETRES!AE$14),"")</f>
        <v>55128.8040558992</v>
      </c>
      <c r="AF26" s="397">
        <f>IFERROR(AE26*(1+PARAMETRES!AF$14),"")</f>
        <v>55673.176728489139</v>
      </c>
      <c r="AG26" s="397">
        <f>IFERROR(AF26*(1+PARAMETRES!AG$14),"")</f>
        <v>56229.481252788253</v>
      </c>
      <c r="AH26" s="397">
        <f>IFERROR(AG26*(1+PARAMETRES!AH$14),"")</f>
        <v>56775.493579574235</v>
      </c>
      <c r="AI26" s="397">
        <f>IFERROR(AH26*(1+PARAMETRES!AI$14),"")</f>
        <v>57282.265868416725</v>
      </c>
      <c r="AJ26" s="397">
        <f>IFERROR(AI26*(1+PARAMETRES!AJ$14),"")</f>
        <v>57771.177730281466</v>
      </c>
      <c r="AK26" s="397">
        <f>IFERROR(AJ26*(1+PARAMETRES!AK$14),"")</f>
        <v>58252.88512522888</v>
      </c>
      <c r="AL26" s="397">
        <f>IFERROR(AK26*(1+PARAMETRES!AL$14),"")</f>
        <v>58738.370976413513</v>
      </c>
      <c r="AM26" s="397">
        <f>IFERROR(AL26*(1+PARAMETRES!AM$14),"")</f>
        <v>59238.967695708321</v>
      </c>
      <c r="AN26" s="397">
        <f>IFERROR(AM26*(1+PARAMETRES!AN$14),"")</f>
        <v>59736.80178137761</v>
      </c>
      <c r="AO26" s="397">
        <f>IFERROR(AN26*(1+PARAMETRES!AO$14),"")</f>
        <v>60195.597356928716</v>
      </c>
      <c r="AP26" s="397">
        <f>IFERROR(AO26*(1+PARAMETRES!AP$14),"")</f>
        <v>60668.358861654095</v>
      </c>
      <c r="AQ26" s="397">
        <f>IFERROR(AP26*(1+PARAMETRES!AQ$14),"")</f>
        <v>61161.408721158725</v>
      </c>
      <c r="AR26" s="397">
        <f>IFERROR(AQ26*(1+PARAMETRES!AR$14),"")</f>
        <v>61687.408722920285</v>
      </c>
      <c r="AS26" s="397">
        <f>IFERROR(AR26*(1+PARAMETRES!AS$14),"")</f>
        <v>62197.879257922548</v>
      </c>
      <c r="AT26" s="397">
        <f>IFERROR(AS26*(1+PARAMETRES!AT$14),"")</f>
        <v>62723.573842743644</v>
      </c>
      <c r="AU26" s="397">
        <f>IFERROR(AT26*(1+PARAMETRES!AU$14),"")</f>
        <v>63283.731593720753</v>
      </c>
      <c r="AV26" s="397">
        <f>IFERROR(AU26*(1+PARAMETRES!AV$14),"")</f>
        <v>63866.484307798441</v>
      </c>
      <c r="AW26" s="397">
        <f>IFERROR(AV26*(1+PARAMETRES!AW$14),"")</f>
        <v>64485.645151602308</v>
      </c>
      <c r="AX26" s="397">
        <f>IFERROR(AW26*(1+PARAMETRES!AX$14),"")</f>
        <v>65135.319383618815</v>
      </c>
      <c r="AY26" s="397">
        <f>IFERROR(AX26*(1+PARAMETRES!AY$14),"")</f>
        <v>65770.102591999879</v>
      </c>
      <c r="AZ26" s="397">
        <f>IFERROR(AY26*(1+PARAMETRES!AZ$14),"")</f>
        <v>66434.815946426781</v>
      </c>
      <c r="BA26" s="397">
        <f>IFERROR(AZ26*(1+PARAMETRES!BA$14),"")</f>
        <v>67116.085560736552</v>
      </c>
      <c r="BB26" s="397">
        <f>IFERROR(BA26*(1+PARAMETRES!BB$14),"")</f>
        <v>67820.02213950186</v>
      </c>
      <c r="BC26" s="397">
        <f>IFERROR(BB26*(1+PARAMETRES!BC$14),"")</f>
        <v>68525.820230425306</v>
      </c>
      <c r="BD26" s="397">
        <f>IFERROR(BC26*(1+PARAMETRES!BD$14),"")</f>
        <v>69225.491147216919</v>
      </c>
      <c r="BE26" s="397">
        <f>IFERROR(BD26*(1+PARAMETRES!BE$14),"")</f>
        <v>69938.510597735745</v>
      </c>
      <c r="BF26" s="397">
        <f>IFERROR(BE26*(1+PARAMETRES!BF$14),"")</f>
        <v>70664.240393035318</v>
      </c>
      <c r="BG26" s="397">
        <f>IFERROR(BF26*(1+PARAMETRES!BG$14),"")</f>
        <v>71380.860485396668</v>
      </c>
      <c r="BH26" s="397">
        <f>IFERROR(BG26*(1+PARAMETRES!BH$14),"")</f>
        <v>72072.976332417995</v>
      </c>
      <c r="BI26" s="397">
        <f>IFERROR(BH26*(1+PARAMETRES!BI$14),"")</f>
        <v>72731.913960367601</v>
      </c>
      <c r="BJ26" s="397">
        <f>IFERROR(BI26*(1+PARAMETRES!BJ$14),"")</f>
        <v>73399.906992235905</v>
      </c>
      <c r="BK26" s="397">
        <f>IFERROR(BJ26*(1+PARAMETRES!BK$14),"")</f>
        <v>74062.252587925803</v>
      </c>
      <c r="BL26" s="397">
        <f>IFERROR(BK26*(1+PARAMETRES!BL$14),"")</f>
        <v>74718.747890753933</v>
      </c>
      <c r="BM26" s="398">
        <f>IFERROR(BL26*(1+PARAMETRES!BM$14),"")</f>
        <v>75347.051043428015</v>
      </c>
      <c r="BN26" s="395"/>
      <c r="BO26" s="395"/>
      <c r="BP26" s="395"/>
      <c r="BQ26" s="395"/>
      <c r="BR26" s="395"/>
    </row>
    <row r="27" spans="1:70" s="41" customFormat="1" ht="23.25" customHeight="1" x14ac:dyDescent="0.25">
      <c r="A27" s="946"/>
      <c r="B27" s="53" t="s">
        <v>298</v>
      </c>
      <c r="C27" s="393">
        <f>IFERROR($F$8*Transf2013,"")</f>
        <v>13417.101424828024</v>
      </c>
      <c r="D27" s="393">
        <f>IFERROR(C27*(1+PARAMETRES!D$14),"")</f>
        <v>12962.146763316288</v>
      </c>
      <c r="E27" s="393">
        <f>IFERROR(D27*(1+PARAMETRES!E$14),"")</f>
        <v>13151.755587493764</v>
      </c>
      <c r="F27" s="393">
        <f>IFERROR(E27*(1+PARAMETRES!F$14),"")</f>
        <v>13373.801379107825</v>
      </c>
      <c r="G27" s="393">
        <f>IFERROR(F27*(1+PARAMETRES!G$14),"")</f>
        <v>13352.381429299689</v>
      </c>
      <c r="H27" s="393">
        <f>IFERROR(G27*(1+PARAMETRES!H$14),"")</f>
        <v>13363.070226949674</v>
      </c>
      <c r="I27" s="393">
        <f>IFERROR(H27*(1+PARAMETRES!I$14),"")</f>
        <v>13420.060497191724</v>
      </c>
      <c r="J27" s="393">
        <f>IFERROR(I27*(1+PARAMETRES!J$14),"")</f>
        <v>13509.844001166792</v>
      </c>
      <c r="K27" s="393">
        <f>IFERROR(J27*(1+PARAMETRES!K$14),"")</f>
        <v>13620.891582812956</v>
      </c>
      <c r="L27" s="393">
        <f>IFERROR(K27*(1+PARAMETRES!L$14),"")</f>
        <v>13897.146625055375</v>
      </c>
      <c r="M27" s="393">
        <f>IFERROR(L27*(1+PARAMETRES!M$14),"")</f>
        <v>14110.344032936582</v>
      </c>
      <c r="N27" s="393">
        <f>IFERROR(M27*(1+PARAMETRES!N$14),"")</f>
        <v>14337.87420899788</v>
      </c>
      <c r="O27" s="393">
        <f>IFERROR(N27*(1+PARAMETRES!O$14),"")</f>
        <v>13193.602288002236</v>
      </c>
      <c r="P27" s="393">
        <f>IFERROR(O27*(1+PARAMETRES!P$14),"")</f>
        <v>14067.866104235354</v>
      </c>
      <c r="Q27" s="393">
        <f>IFERROR(P27*(1+PARAMETRES!Q$14),"")</f>
        <v>14400.700461767645</v>
      </c>
      <c r="R27" s="393">
        <f>IFERROR(Q27*(1+PARAMETRES!R$14),"")</f>
        <v>14571.231796331595</v>
      </c>
      <c r="S27" s="393">
        <f>IFERROR(R27*(1+PARAMETRES!S$14),"")</f>
        <v>14771.042652196782</v>
      </c>
      <c r="T27" s="393">
        <f>IFERROR(S27*(1+PARAMETRES!T$14),"")</f>
        <v>14993.396929420054</v>
      </c>
      <c r="U27" s="393">
        <f>IFERROR(T27*(1+PARAMETRES!U$14),"")</f>
        <v>15221.120141019355</v>
      </c>
      <c r="V27" s="393">
        <f>IFERROR(U27*(1+PARAMETRES!V$14),"")</f>
        <v>15469.380214628785</v>
      </c>
      <c r="W27" s="393">
        <f>IFERROR(V27*(1+PARAMETRES!W$14),"")</f>
        <v>15544.320022624872</v>
      </c>
      <c r="X27" s="393">
        <f>IFERROR(W27*(1+PARAMETRES!X$14),"")</f>
        <v>15619.693745332266</v>
      </c>
      <c r="Y27" s="393">
        <f>IFERROR(X27*(1+PARAMETRES!Y$14),"")</f>
        <v>15703.216035051093</v>
      </c>
      <c r="Z27" s="393">
        <f>IFERROR(Y27*(1+PARAMETRES!Z$14),"")</f>
        <v>15793.413535872915</v>
      </c>
      <c r="AA27" s="393">
        <f>IFERROR(Z27*(1+PARAMETRES!AA$14),"")</f>
        <v>15880.93740615442</v>
      </c>
      <c r="AB27" s="393">
        <f>IFERROR(AA27*(1+PARAMETRES!AB$14),"")</f>
        <v>16035.558368998933</v>
      </c>
      <c r="AC27" s="393">
        <f>IFERROR(AB27*(1+PARAMETRES!AC$14),"")</f>
        <v>16198.143048299717</v>
      </c>
      <c r="AD27" s="393">
        <f>IFERROR(AC27*(1+PARAMETRES!AD$14),"")</f>
        <v>16370.584692539014</v>
      </c>
      <c r="AE27" s="393">
        <f>IFERROR(AD27*(1+PARAMETRES!AE$14),"")</f>
        <v>16538.515829993194</v>
      </c>
      <c r="AF27" s="393">
        <f>IFERROR(AE27*(1+PARAMETRES!AF$14),"")</f>
        <v>16701.826393630952</v>
      </c>
      <c r="AG27" s="393">
        <f>IFERROR(AF27*(1+PARAMETRES!AG$14),"")</f>
        <v>16868.716485643265</v>
      </c>
      <c r="AH27" s="393">
        <f>IFERROR(AG27*(1+PARAMETRES!AH$14),"")</f>
        <v>17032.518941810551</v>
      </c>
      <c r="AI27" s="393">
        <f>IFERROR(AH27*(1+PARAMETRES!AI$14),"")</f>
        <v>17184.549475843633</v>
      </c>
      <c r="AJ27" s="393">
        <f>IFERROR(AI27*(1+PARAMETRES!AJ$14),"")</f>
        <v>17331.221922405733</v>
      </c>
      <c r="AK27" s="393">
        <f>IFERROR(AJ27*(1+PARAMETRES!AK$14),"")</f>
        <v>17475.733045278714</v>
      </c>
      <c r="AL27" s="393">
        <f>IFERROR(AK27*(1+PARAMETRES!AL$14),"")</f>
        <v>17621.377696429015</v>
      </c>
      <c r="AM27" s="393">
        <f>IFERROR(AL27*(1+PARAMETRES!AM$14),"")</f>
        <v>17771.555573643713</v>
      </c>
      <c r="AN27" s="393">
        <f>IFERROR(AM27*(1+PARAMETRES!AN$14),"")</f>
        <v>17920.904667054176</v>
      </c>
      <c r="AO27" s="393">
        <f>IFERROR(AN27*(1+PARAMETRES!AO$14),"")</f>
        <v>18058.542296219664</v>
      </c>
      <c r="AP27" s="393">
        <f>IFERROR(AO27*(1+PARAMETRES!AP$14),"")</f>
        <v>18200.369672372864</v>
      </c>
      <c r="AQ27" s="393">
        <f>IFERROR(AP27*(1+PARAMETRES!AQ$14),"")</f>
        <v>18348.283508815333</v>
      </c>
      <c r="AR27" s="393">
        <f>IFERROR(AQ27*(1+PARAMETRES!AR$14),"")</f>
        <v>18506.082312991988</v>
      </c>
      <c r="AS27" s="393">
        <f>IFERROR(AR27*(1+PARAMETRES!AS$14),"")</f>
        <v>18659.222312461588</v>
      </c>
      <c r="AT27" s="393">
        <f>IFERROR(AS27*(1+PARAMETRES!AT$14),"")</f>
        <v>18816.929492250754</v>
      </c>
      <c r="AU27" s="393">
        <f>IFERROR(AT27*(1+PARAMETRES!AU$14),"")</f>
        <v>18984.975543502558</v>
      </c>
      <c r="AV27" s="393">
        <f>IFERROR(AU27*(1+PARAMETRES!AV$14),"")</f>
        <v>19159.800032293802</v>
      </c>
      <c r="AW27" s="393">
        <f>IFERROR(AV27*(1+PARAMETRES!AW$14),"")</f>
        <v>19345.546877195047</v>
      </c>
      <c r="AX27" s="393">
        <f>IFERROR(AW27*(1+PARAMETRES!AX$14),"")</f>
        <v>19540.447669159421</v>
      </c>
      <c r="AY27" s="393">
        <f>IFERROR(AX27*(1+PARAMETRES!AY$14),"")</f>
        <v>19730.881187901803</v>
      </c>
      <c r="AZ27" s="393">
        <f>IFERROR(AY27*(1+PARAMETRES!AZ$14),"")</f>
        <v>19930.293682383821</v>
      </c>
      <c r="BA27" s="393">
        <f>IFERROR(AZ27*(1+PARAMETRES!BA$14),"")</f>
        <v>20134.673017174591</v>
      </c>
      <c r="BB27" s="393">
        <f>IFERROR(BA27*(1+PARAMETRES!BB$14),"")</f>
        <v>20345.852389747532</v>
      </c>
      <c r="BC27" s="393">
        <f>IFERROR(BB27*(1+PARAMETRES!BC$14),"")</f>
        <v>20557.590211734027</v>
      </c>
      <c r="BD27" s="393">
        <f>IFERROR(BC27*(1+PARAMETRES!BD$14),"")</f>
        <v>20767.48989541682</v>
      </c>
      <c r="BE27" s="393">
        <f>IFERROR(BD27*(1+PARAMETRES!BE$14),"")</f>
        <v>20981.394108857432</v>
      </c>
      <c r="BF27" s="393">
        <f>IFERROR(BE27*(1+PARAMETRES!BF$14),"")</f>
        <v>21199.111396823439</v>
      </c>
      <c r="BG27" s="393">
        <f>IFERROR(BF27*(1+PARAMETRES!BG$14),"")</f>
        <v>21414.095794627385</v>
      </c>
      <c r="BH27" s="393">
        <f>IFERROR(BG27*(1+PARAMETRES!BH$14),"")</f>
        <v>21621.728974562593</v>
      </c>
      <c r="BI27" s="393">
        <f>IFERROR(BH27*(1+PARAMETRES!BI$14),"")</f>
        <v>21819.408764237924</v>
      </c>
      <c r="BJ27" s="393">
        <f>IFERROR(BI27*(1+PARAMETRES!BJ$14),"")</f>
        <v>22019.805154492955</v>
      </c>
      <c r="BK27" s="393">
        <f>IFERROR(BJ27*(1+PARAMETRES!BK$14),"")</f>
        <v>22218.507326739178</v>
      </c>
      <c r="BL27" s="393">
        <f>IFERROR(BK27*(1+PARAMETRES!BL$14),"")</f>
        <v>22415.454424432974</v>
      </c>
      <c r="BM27" s="394">
        <f>IFERROR(BL27*(1+PARAMETRES!BM$14),"")</f>
        <v>22603.943941201713</v>
      </c>
      <c r="BN27" s="395"/>
      <c r="BO27" s="395"/>
      <c r="BP27" s="395"/>
      <c r="BQ27" s="395"/>
      <c r="BR27" s="395"/>
    </row>
    <row r="28" spans="1:70" s="41" customFormat="1" ht="23.25" customHeight="1" x14ac:dyDescent="0.25">
      <c r="A28" s="947"/>
      <c r="B28" s="396" t="s">
        <v>299</v>
      </c>
      <c r="C28" s="397">
        <f>IFERROR($G$8*Transf2013,"")</f>
        <v>17108.584447625664</v>
      </c>
      <c r="D28" s="397">
        <f>IFERROR(C28*(1+PARAMETRES!D$14),"")</f>
        <v>16528.456892510738</v>
      </c>
      <c r="E28" s="397">
        <f>IFERROR(D28*(1+PARAMETRES!E$14),"")</f>
        <v>16770.23329992855</v>
      </c>
      <c r="F28" s="397">
        <f>IFERROR(E28*(1+PARAMETRES!F$14),"")</f>
        <v>17053.371144443856</v>
      </c>
      <c r="G28" s="397">
        <f>IFERROR(F28*(1+PARAMETRES!G$14),"")</f>
        <v>17026.057866519441</v>
      </c>
      <c r="H28" s="397">
        <f>IFERROR(G28*(1+PARAMETRES!H$14),"")</f>
        <v>17039.687501672975</v>
      </c>
      <c r="I28" s="397">
        <f>IFERROR(H28*(1+PARAMETRES!I$14),"")</f>
        <v>17112.357657488064</v>
      </c>
      <c r="J28" s="397">
        <f>IFERROR(I28*(1+PARAMETRES!J$14),"")</f>
        <v>17226.843537196681</v>
      </c>
      <c r="K28" s="397">
        <f>IFERROR(J28*(1+PARAMETRES!K$14),"")</f>
        <v>17368.443937174452</v>
      </c>
      <c r="L28" s="397">
        <f>IFERROR(K28*(1+PARAMETRES!L$14),"")</f>
        <v>17720.705768522083</v>
      </c>
      <c r="M28" s="397">
        <f>IFERROR(L28*(1+PARAMETRES!M$14),"")</f>
        <v>17992.560749807453</v>
      </c>
      <c r="N28" s="397">
        <f>IFERROR(M28*(1+PARAMETRES!N$14),"")</f>
        <v>18282.691912140661</v>
      </c>
      <c r="O28" s="397">
        <f>IFERROR(N28*(1+PARAMETRES!O$14),"")</f>
        <v>16823.593395140982</v>
      </c>
      <c r="P28" s="397">
        <f>IFERROR(O28*(1+PARAMETRES!P$14),"")</f>
        <v>17938.395754900255</v>
      </c>
      <c r="Q28" s="397">
        <f>IFERROR(P28*(1+PARAMETRES!Q$14),"")</f>
        <v>18362.803719974978</v>
      </c>
      <c r="R28" s="397">
        <f>IFERROR(Q28*(1+PARAMETRES!R$14),"")</f>
        <v>18580.253797005385</v>
      </c>
      <c r="S28" s="397">
        <f>IFERROR(R28*(1+PARAMETRES!S$14),"")</f>
        <v>18835.039148392541</v>
      </c>
      <c r="T28" s="397">
        <f>IFERROR(S28*(1+PARAMETRES!T$14),"")</f>
        <v>19118.57035298831</v>
      </c>
      <c r="U28" s="397">
        <f>IFERROR(T28*(1+PARAMETRES!U$14),"")</f>
        <v>19408.947661243703</v>
      </c>
      <c r="V28" s="397">
        <f>IFERROR(U28*(1+PARAMETRES!V$14),"")</f>
        <v>19725.512193316259</v>
      </c>
      <c r="W28" s="397">
        <f>IFERROR(V28*(1+PARAMETRES!W$14),"")</f>
        <v>19821.070391245463</v>
      </c>
      <c r="X28" s="397">
        <f>IFERROR(W28*(1+PARAMETRES!X$14),"")</f>
        <v>19917.181888001767</v>
      </c>
      <c r="Y28" s="397">
        <f>IFERROR(X28*(1+PARAMETRES!Y$14),"")</f>
        <v>20023.683888819123</v>
      </c>
      <c r="Z28" s="397">
        <f>IFERROR(Y28*(1+PARAMETRES!Z$14),"")</f>
        <v>20138.69766943491</v>
      </c>
      <c r="AA28" s="397">
        <f>IFERROR(Z28*(1+PARAMETRES!AA$14),"")</f>
        <v>20250.302216384469</v>
      </c>
      <c r="AB28" s="397">
        <f>IFERROR(AA28*(1+PARAMETRES!AB$14),"")</f>
        <v>20447.464458543822</v>
      </c>
      <c r="AC28" s="397">
        <f>IFERROR(AB28*(1+PARAMETRES!AC$14),"")</f>
        <v>20654.781495781113</v>
      </c>
      <c r="AD28" s="397">
        <f>IFERROR(AC28*(1+PARAMETRES!AD$14),"")</f>
        <v>20874.667471100351</v>
      </c>
      <c r="AE28" s="397">
        <f>IFERROR(AD28*(1+PARAMETRES!AE$14),"")</f>
        <v>21088.801951831345</v>
      </c>
      <c r="AF28" s="397">
        <f>IFERROR(AE28*(1+PARAMETRES!AF$14),"")</f>
        <v>21297.044587905904</v>
      </c>
      <c r="AG28" s="397">
        <f>IFERROR(AF28*(1+PARAMETRES!AG$14),"")</f>
        <v>21509.851597576493</v>
      </c>
      <c r="AH28" s="397">
        <f>IFERROR(AG28*(1+PARAMETRES!AH$14),"")</f>
        <v>21718.721461888668</v>
      </c>
      <c r="AI28" s="397">
        <f>IFERROR(AH28*(1+PARAMETRES!AI$14),"")</f>
        <v>21912.580563625012</v>
      </c>
      <c r="AJ28" s="397">
        <f>IFERROR(AI28*(1+PARAMETRES!AJ$14),"")</f>
        <v>22099.607392944796</v>
      </c>
      <c r="AK28" s="397">
        <f>IFERROR(AJ28*(1+PARAMETRES!AK$14),"")</f>
        <v>22283.878247804587</v>
      </c>
      <c r="AL28" s="397">
        <f>IFERROR(AK28*(1+PARAMETRES!AL$14),"")</f>
        <v>22469.594501610267</v>
      </c>
      <c r="AM28" s="397">
        <f>IFERROR(AL28*(1+PARAMETRES!AM$14),"")</f>
        <v>22661.091220099574</v>
      </c>
      <c r="AN28" s="397">
        <f>IFERROR(AM28*(1+PARAMETRES!AN$14),"")</f>
        <v>22851.531129278541</v>
      </c>
      <c r="AO28" s="397">
        <f>IFERROR(AN28*(1+PARAMETRES!AO$14),"")</f>
        <v>23027.037367711775</v>
      </c>
      <c r="AP28" s="397">
        <f>IFERROR(AO28*(1+PARAMETRES!AP$14),"")</f>
        <v>23207.886089434342</v>
      </c>
      <c r="AQ28" s="397">
        <f>IFERROR(AP28*(1+PARAMETRES!AQ$14),"")</f>
        <v>23396.495855554575</v>
      </c>
      <c r="AR28" s="397">
        <f>IFERROR(AQ28*(1+PARAMETRES!AR$14),"")</f>
        <v>23597.710267036542</v>
      </c>
      <c r="AS28" s="397">
        <f>IFERROR(AR28*(1+PARAMETRES!AS$14),"")</f>
        <v>23792.984084404183</v>
      </c>
      <c r="AT28" s="397">
        <f>IFERROR(AS28*(1+PARAMETRES!AT$14),"")</f>
        <v>23994.081662635719</v>
      </c>
      <c r="AU28" s="397">
        <f>IFERROR(AT28*(1+PARAMETRES!AU$14),"")</f>
        <v>24208.362673705022</v>
      </c>
      <c r="AV28" s="397">
        <f>IFERROR(AU28*(1+PARAMETRES!AV$14),"")</f>
        <v>24431.287091974918</v>
      </c>
      <c r="AW28" s="397">
        <f>IFERROR(AV28*(1+PARAMETRES!AW$14),"")</f>
        <v>24668.138963422531</v>
      </c>
      <c r="AX28" s="397">
        <f>IFERROR(AW28*(1+PARAMETRES!AX$14),"")</f>
        <v>24916.663331887186</v>
      </c>
      <c r="AY28" s="397">
        <f>IFERROR(AX28*(1+PARAMETRES!AY$14),"")</f>
        <v>25159.491334292652</v>
      </c>
      <c r="AZ28" s="397">
        <f>IFERROR(AY28*(1+PARAMETRES!AZ$14),"")</f>
        <v>25413.768722063163</v>
      </c>
      <c r="BA28" s="397">
        <f>IFERROR(AZ28*(1+PARAMETRES!BA$14),"")</f>
        <v>25674.379490209179</v>
      </c>
      <c r="BB28" s="397">
        <f>IFERROR(BA28*(1+PARAMETRES!BB$14),"")</f>
        <v>25943.661208731108</v>
      </c>
      <c r="BC28" s="397">
        <f>IFERROR(BB28*(1+PARAMETRES!BC$14),"")</f>
        <v>26213.655024348311</v>
      </c>
      <c r="BD28" s="397">
        <f>IFERROR(BC28*(1+PARAMETRES!BD$14),"")</f>
        <v>26481.304969750956</v>
      </c>
      <c r="BE28" s="397">
        <f>IFERROR(BD28*(1+PARAMETRES!BE$14),"")</f>
        <v>26754.061221900891</v>
      </c>
      <c r="BF28" s="397">
        <f>IFERROR(BE28*(1+PARAMETRES!BF$14),"")</f>
        <v>27031.679649975209</v>
      </c>
      <c r="BG28" s="397">
        <f>IFERROR(BF28*(1+PARAMETRES!BG$14),"")</f>
        <v>27305.813280503229</v>
      </c>
      <c r="BH28" s="397">
        <f>IFERROR(BG28*(1+PARAMETRES!BH$14),"")</f>
        <v>27570.573132916441</v>
      </c>
      <c r="BI28" s="397">
        <f>IFERROR(BH28*(1+PARAMETRES!BI$14),"")</f>
        <v>27822.641092169615</v>
      </c>
      <c r="BJ28" s="397">
        <f>IFERROR(BI28*(1+PARAMETRES!BJ$14),"")</f>
        <v>28078.173077590342</v>
      </c>
      <c r="BK28" s="397">
        <f>IFERROR(BJ28*(1+PARAMETRES!BK$14),"")</f>
        <v>28331.54471026731</v>
      </c>
      <c r="BL28" s="397">
        <f>IFERROR(BK28*(1+PARAMETRES!BL$14),"")</f>
        <v>28582.67839003319</v>
      </c>
      <c r="BM28" s="398">
        <f>IFERROR(BL28*(1+PARAMETRES!BM$14),"")</f>
        <v>28823.027531999331</v>
      </c>
      <c r="BN28" s="395"/>
      <c r="BO28" s="395"/>
      <c r="BP28" s="395"/>
      <c r="BQ28" s="395"/>
      <c r="BR28" s="395"/>
    </row>
    <row r="29" spans="1:70" s="41" customFormat="1" ht="23.25" customHeight="1" x14ac:dyDescent="0.25">
      <c r="A29" s="939" t="s">
        <v>302</v>
      </c>
      <c r="B29" s="365" t="s">
        <v>280</v>
      </c>
      <c r="C29" s="393">
        <f>IFERROR($D$9*Transf2013,"")</f>
        <v>14760.846002705039</v>
      </c>
      <c r="D29" s="393">
        <f>IFERROR(C29*(1+PARAMETRES!D$14),"")</f>
        <v>14260.326890256456</v>
      </c>
      <c r="E29" s="393">
        <f>IFERROR(D29*(1+PARAMETRES!E$14),"")</f>
        <v>14468.925347242</v>
      </c>
      <c r="F29" s="393">
        <f>IFERROR(E29*(1+PARAMETRES!F$14),"")</f>
        <v>14713.209386825898</v>
      </c>
      <c r="G29" s="393">
        <f>IFERROR(F29*(1+PARAMETRES!G$14),"")</f>
        <v>14689.644194129472</v>
      </c>
      <c r="H29" s="393">
        <f>IFERROR(G29*(1+PARAMETRES!H$14),"")</f>
        <v>14701.403492287087</v>
      </c>
      <c r="I29" s="393">
        <f>IFERROR(H29*(1+PARAMETRES!I$14),"")</f>
        <v>14764.101430989314</v>
      </c>
      <c r="J29" s="393">
        <f>IFERROR(I29*(1+PARAMETRES!J$14),"")</f>
        <v>14862.876899236639</v>
      </c>
      <c r="K29" s="393">
        <f>IFERROR(J29*(1+PARAMETRES!K$14),"")</f>
        <v>14985.046077194749</v>
      </c>
      <c r="L29" s="393">
        <f>IFERROR(K29*(1+PARAMETRES!L$14),"")</f>
        <v>15288.968512219748</v>
      </c>
      <c r="M29" s="393">
        <f>IFERROR(L29*(1+PARAMETRES!M$14),"")</f>
        <v>15523.517988016883</v>
      </c>
      <c r="N29" s="393">
        <f>IFERROR(M29*(1+PARAMETRES!N$14),"")</f>
        <v>15773.835682090084</v>
      </c>
      <c r="O29" s="393">
        <f>IFERROR(N29*(1+PARAMETRES!O$14),"")</f>
        <v>14514.963063017469</v>
      </c>
      <c r="P29" s="393">
        <f>IFERROR(O29*(1+PARAMETRES!P$14),"")</f>
        <v>15476.785825516239</v>
      </c>
      <c r="Q29" s="393">
        <f>IFERROR(P29*(1+PARAMETRES!Q$14),"")</f>
        <v>15842.954086482963</v>
      </c>
      <c r="R29" s="393">
        <f>IFERROR(Q29*(1+PARAMETRES!R$14),"")</f>
        <v>16030.564412173448</v>
      </c>
      <c r="S29" s="393">
        <f>IFERROR(R29*(1+PARAMETRES!S$14),"")</f>
        <v>16250.386650949773</v>
      </c>
      <c r="T29" s="393">
        <f>IFERROR(S29*(1+PARAMETRES!T$14),"")</f>
        <v>16495.010071479486</v>
      </c>
      <c r="U29" s="393">
        <f>IFERROR(T29*(1+PARAMETRES!U$14),"")</f>
        <v>16745.54013391447</v>
      </c>
      <c r="V29" s="393">
        <f>IFERROR(U29*(1+PARAMETRES!V$14),"")</f>
        <v>17018.663858565451</v>
      </c>
      <c r="W29" s="393">
        <f>IFERROR(V29*(1+PARAMETRES!W$14),"")</f>
        <v>17101.109010485936</v>
      </c>
      <c r="X29" s="393">
        <f>IFERROR(W29*(1+PARAMETRES!X$14),"")</f>
        <v>17184.031534383357</v>
      </c>
      <c r="Y29" s="393">
        <f>IFERROR(X29*(1+PARAMETRES!Y$14),"")</f>
        <v>17275.918717560755</v>
      </c>
      <c r="Z29" s="393">
        <f>IFERROR(Y29*(1+PARAMETRES!Z$14),"")</f>
        <v>17375.149645113859</v>
      </c>
      <c r="AA29" s="393">
        <f>IFERROR(Z29*(1+PARAMETRES!AA$14),"")</f>
        <v>17471.439173669958</v>
      </c>
      <c r="AB29" s="393">
        <f>IFERROR(AA29*(1+PARAMETRES!AB$14),"")</f>
        <v>17641.545677979037</v>
      </c>
      <c r="AC29" s="393">
        <f>IFERROR(AB29*(1+PARAMETRES!AC$14),"")</f>
        <v>17820.41347792852</v>
      </c>
      <c r="AD29" s="393">
        <f>IFERROR(AC29*(1+PARAMETRES!AD$14),"")</f>
        <v>18010.125433922185</v>
      </c>
      <c r="AE29" s="393">
        <f>IFERROR(AD29*(1+PARAMETRES!AE$14),"")</f>
        <v>18194.875148523974</v>
      </c>
      <c r="AF29" s="393">
        <f>IFERROR(AE29*(1+PARAMETRES!AF$14),"")</f>
        <v>18374.541531309987</v>
      </c>
      <c r="AG29" s="393">
        <f>IFERROR(AF29*(1+PARAMETRES!AG$14),"")</f>
        <v>18558.145938071979</v>
      </c>
      <c r="AH29" s="393">
        <f>IFERROR(AG29*(1+PARAMETRES!AH$14),"")</f>
        <v>18738.353477226148</v>
      </c>
      <c r="AI29" s="393">
        <f>IFERROR(AH29*(1+PARAMETRES!AI$14),"")</f>
        <v>18905.610117055869</v>
      </c>
      <c r="AJ29" s="393">
        <f>IFERROR(AI29*(1+PARAMETRES!AJ$14),"")</f>
        <v>19066.972048220588</v>
      </c>
      <c r="AK29" s="393">
        <f>IFERROR(AJ29*(1+PARAMETRES!AK$14),"")</f>
        <v>19225.956195605715</v>
      </c>
      <c r="AL29" s="393">
        <f>IFERROR(AK29*(1+PARAMETRES!AL$14),"")</f>
        <v>19386.187395972811</v>
      </c>
      <c r="AM29" s="393">
        <f>IFERROR(AL29*(1+PARAMETRES!AM$14),"")</f>
        <v>19551.405832383916</v>
      </c>
      <c r="AN29" s="393">
        <f>IFERROR(AM29*(1+PARAMETRES!AN$14),"")</f>
        <v>19715.712480941856</v>
      </c>
      <c r="AO29" s="393">
        <f>IFERROR(AN29*(1+PARAMETRES!AO$14),"")</f>
        <v>19867.134743020735</v>
      </c>
      <c r="AP29" s="393">
        <f>IFERROR(AO29*(1+PARAMETRES!AP$14),"")</f>
        <v>20023.166362077525</v>
      </c>
      <c r="AQ29" s="393">
        <f>IFERROR(AP29*(1+PARAMETRES!AQ$14),"")</f>
        <v>20185.894010342625</v>
      </c>
      <c r="AR29" s="393">
        <f>IFERROR(AQ29*(1+PARAMETRES!AR$14),"")</f>
        <v>20359.496621973209</v>
      </c>
      <c r="AS29" s="393">
        <f>IFERROR(AR29*(1+PARAMETRES!AS$14),"")</f>
        <v>20527.973842011368</v>
      </c>
      <c r="AT29" s="393">
        <f>IFERROR(AS29*(1+PARAMETRES!AT$14),"")</f>
        <v>20701.475652922709</v>
      </c>
      <c r="AU29" s="393">
        <f>IFERROR(AT29*(1+PARAMETRES!AU$14),"")</f>
        <v>20886.351790126268</v>
      </c>
      <c r="AV29" s="393">
        <f>IFERROR(AU29*(1+PARAMETRES!AV$14),"")</f>
        <v>21078.68523643785</v>
      </c>
      <c r="AW29" s="393">
        <f>IFERROR(AV29*(1+PARAMETRES!AW$14),"")</f>
        <v>21283.034930627535</v>
      </c>
      <c r="AX29" s="393">
        <f>IFERROR(AW29*(1+PARAMETRES!AX$14),"")</f>
        <v>21497.455354599864</v>
      </c>
      <c r="AY29" s="393">
        <f>IFERROR(AX29*(1+PARAMETRES!AY$14),"")</f>
        <v>21706.961100655262</v>
      </c>
      <c r="AZ29" s="393">
        <f>IFERROR(AY29*(1+PARAMETRES!AZ$14),"")</f>
        <v>21926.345081506555</v>
      </c>
      <c r="BA29" s="393">
        <f>IFERROR(AZ29*(1+PARAMETRES!BA$14),"")</f>
        <v>22151.193339819587</v>
      </c>
      <c r="BB29" s="393">
        <f>IFERROR(BA29*(1+PARAMETRES!BB$14),"")</f>
        <v>22383.522670782884</v>
      </c>
      <c r="BC29" s="393">
        <f>IFERROR(BB29*(1+PARAMETRES!BC$14),"")</f>
        <v>22616.466380778795</v>
      </c>
      <c r="BD29" s="393">
        <f>IFERROR(BC29*(1+PARAMETRES!BD$14),"")</f>
        <v>22847.387859923678</v>
      </c>
      <c r="BE29" s="393">
        <f>IFERROR(BD29*(1+PARAMETRES!BE$14),"")</f>
        <v>23082.7149290091</v>
      </c>
      <c r="BF29" s="393">
        <f>IFERROR(BE29*(1+PARAMETRES!BF$14),"")</f>
        <v>23322.236958249032</v>
      </c>
      <c r="BG29" s="393">
        <f>IFERROR(BF29*(1+PARAMETRES!BG$14),"")</f>
        <v>23558.752393922503</v>
      </c>
      <c r="BH29" s="393">
        <f>IFERROR(BG29*(1+PARAMETRES!BH$14),"")</f>
        <v>23787.180375275027</v>
      </c>
      <c r="BI29" s="393">
        <f>IFERROR(BH29*(1+PARAMETRES!BI$14),"")</f>
        <v>24004.658118108895</v>
      </c>
      <c r="BJ29" s="393">
        <f>IFERROR(BI29*(1+PARAMETRES!BJ$14),"")</f>
        <v>24225.124533498642</v>
      </c>
      <c r="BK29" s="393">
        <f>IFERROR(BJ29*(1+PARAMETRES!BK$14),"")</f>
        <v>24443.727052184386</v>
      </c>
      <c r="BL29" s="393">
        <f>IFERROR(BK29*(1+PARAMETRES!BL$14),"")</f>
        <v>24660.398722740465</v>
      </c>
      <c r="BM29" s="394">
        <f>IFERROR(BL29*(1+PARAMETRES!BM$14),"")</f>
        <v>24867.765771855793</v>
      </c>
      <c r="BN29" s="395"/>
      <c r="BO29" s="395"/>
      <c r="BP29" s="395"/>
      <c r="BQ29" s="395"/>
      <c r="BR29" s="395"/>
    </row>
    <row r="30" spans="1:70" s="41" customFormat="1" ht="23.25" customHeight="1" x14ac:dyDescent="0.25">
      <c r="A30" s="940"/>
      <c r="B30" s="367" t="s">
        <v>297</v>
      </c>
      <c r="C30" s="399">
        <f>IFERROR($E$9*Transf2013,"")</f>
        <v>30072.006779544419</v>
      </c>
      <c r="D30" s="399">
        <f>IFERROR(C30*(1+PARAMETRES!D$14),"")</f>
        <v>29052.308170122775</v>
      </c>
      <c r="E30" s="399">
        <f>IFERROR(D30*(1+PARAMETRES!E$14),"")</f>
        <v>29477.282064676125</v>
      </c>
      <c r="F30" s="399">
        <f>IFERROR(E30*(1+PARAMETRES!F$14),"")</f>
        <v>29974.957556524983</v>
      </c>
      <c r="G30" s="399">
        <f>IFERROR(F30*(1+PARAMETRES!G$14),"")</f>
        <v>29926.948612159711</v>
      </c>
      <c r="H30" s="399">
        <f>IFERROR(G30*(1+PARAMETRES!H$14),"")</f>
        <v>29950.905619356567</v>
      </c>
      <c r="I30" s="399">
        <f>IFERROR(H30*(1+PARAMETRES!I$14),"")</f>
        <v>30078.639005191722</v>
      </c>
      <c r="J30" s="399">
        <f>IFERROR(I30*(1+PARAMETRES!J$14),"")</f>
        <v>30279.872494806197</v>
      </c>
      <c r="K30" s="399">
        <f>IFERROR(J30*(1+PARAMETRES!K$14),"")</f>
        <v>30528.765569575382</v>
      </c>
      <c r="L30" s="399">
        <f>IFERROR(K30*(1+PARAMETRES!L$14),"")</f>
        <v>31147.941294655946</v>
      </c>
      <c r="M30" s="399">
        <f>IFERROR(L30*(1+PARAMETRES!M$14),"")</f>
        <v>31625.784734321765</v>
      </c>
      <c r="N30" s="399">
        <f>IFERROR(M30*(1+PARAMETRES!N$14),"")</f>
        <v>32135.752482229283</v>
      </c>
      <c r="O30" s="399">
        <f>IFERROR(N30*(1+PARAMETRES!O$14),"")</f>
        <v>29571.073877195602</v>
      </c>
      <c r="P30" s="399">
        <f>IFERROR(O30*(1+PARAMETRES!P$14),"")</f>
        <v>31530.578137946148</v>
      </c>
      <c r="Q30" s="399">
        <f>IFERROR(P30*(1+PARAMETRES!Q$14),"")</f>
        <v>32276.566167644945</v>
      </c>
      <c r="R30" s="399">
        <f>IFERROR(Q30*(1+PARAMETRES!R$14),"")</f>
        <v>32658.781318798399</v>
      </c>
      <c r="S30" s="399">
        <f>IFERROR(R30*(1+PARAMETRES!S$14),"")</f>
        <v>33106.621222660608</v>
      </c>
      <c r="T30" s="399">
        <f>IFERROR(S30*(1+PARAMETRES!T$14),"")</f>
        <v>33604.988129222518</v>
      </c>
      <c r="U30" s="399">
        <f>IFERROR(T30*(1+PARAMETRES!U$14),"")</f>
        <v>34115.388531384015</v>
      </c>
      <c r="V30" s="399">
        <f>IFERROR(U30*(1+PARAMETRES!V$14),"")</f>
        <v>34671.818596290424</v>
      </c>
      <c r="W30" s="399">
        <f>IFERROR(V30*(1+PARAMETRES!W$14),"")</f>
        <v>34839.782625387335</v>
      </c>
      <c r="X30" s="399">
        <f>IFERROR(W30*(1+PARAMETRES!X$14),"")</f>
        <v>35008.719195849706</v>
      </c>
      <c r="Y30" s="399">
        <f>IFERROR(X30*(1+PARAMETRES!Y$14),"")</f>
        <v>35195.919305854077</v>
      </c>
      <c r="Z30" s="399">
        <f>IFERROR(Y30*(1+PARAMETRES!Z$14),"")</f>
        <v>35398.080694542135</v>
      </c>
      <c r="AA30" s="399">
        <f>IFERROR(Z30*(1+PARAMETRES!AA$14),"")</f>
        <v>35594.249623816751</v>
      </c>
      <c r="AB30" s="399">
        <f>IFERROR(AA30*(1+PARAMETRES!AB$14),"")</f>
        <v>35940.804553655442</v>
      </c>
      <c r="AC30" s="399">
        <f>IFERROR(AB30*(1+PARAMETRES!AC$14),"")</f>
        <v>36305.208713941196</v>
      </c>
      <c r="AD30" s="399">
        <f>IFERROR(AC30*(1+PARAMETRES!AD$14),"")</f>
        <v>36691.705478812037</v>
      </c>
      <c r="AE30" s="399">
        <f>IFERROR(AD30*(1+PARAMETRES!AE$14),"")</f>
        <v>37068.092758308463</v>
      </c>
      <c r="AF30" s="399">
        <f>IFERROR(AE30*(1+PARAMETRES!AF$14),"")</f>
        <v>37434.123857082006</v>
      </c>
      <c r="AG30" s="399">
        <f>IFERROR(AF30*(1+PARAMETRES!AG$14),"")</f>
        <v>37808.177821461075</v>
      </c>
      <c r="AH30" s="399">
        <f>IFERROR(AG30*(1+PARAMETRES!AH$14),"")</f>
        <v>38175.311408396141</v>
      </c>
      <c r="AI30" s="399">
        <f>IFERROR(AH30*(1+PARAMETRES!AI$14),"")</f>
        <v>38516.06036045224</v>
      </c>
      <c r="AJ30" s="399">
        <f>IFERROR(AI30*(1+PARAMETRES!AJ$14),"")</f>
        <v>38844.800128285096</v>
      </c>
      <c r="AK30" s="399">
        <f>IFERROR(AJ30*(1+PARAMETRES!AK$14),"")</f>
        <v>39168.69567987675</v>
      </c>
      <c r="AL30" s="399">
        <f>IFERROR(AK30*(1+PARAMETRES!AL$14),"")</f>
        <v>39495.131830138795</v>
      </c>
      <c r="AM30" s="399">
        <f>IFERROR(AL30*(1+PARAMETRES!AM$14),"")</f>
        <v>39831.728386931674</v>
      </c>
      <c r="AN30" s="399">
        <f>IFERROR(AM30*(1+PARAMETRES!AN$14),"")</f>
        <v>40166.467374687061</v>
      </c>
      <c r="AO30" s="399">
        <f>IFERROR(AN30*(1+PARAMETRES!AO$14),"")</f>
        <v>40474.957232990273</v>
      </c>
      <c r="AP30" s="399">
        <f>IFERROR(AO30*(1+PARAMETRES!AP$14),"")</f>
        <v>40792.837651581409</v>
      </c>
      <c r="AQ30" s="399">
        <f>IFERROR(AP30*(1+PARAMETRES!AQ$14),"")</f>
        <v>41124.359770364477</v>
      </c>
      <c r="AR30" s="399">
        <f>IFERROR(AQ30*(1+PARAMETRES!AR$14),"")</f>
        <v>41478.037256935699</v>
      </c>
      <c r="AS30" s="399">
        <f>IFERROR(AR30*(1+PARAMETRES!AS$14),"")</f>
        <v>41821.272875155541</v>
      </c>
      <c r="AT30" s="399">
        <f>IFERROR(AS30*(1+PARAMETRES!AT$14),"")</f>
        <v>42174.745002229618</v>
      </c>
      <c r="AU30" s="399">
        <f>IFERROR(AT30*(1+PARAMETRES!AU$14),"")</f>
        <v>42551.389840224845</v>
      </c>
      <c r="AV30" s="399">
        <f>IFERROR(AU30*(1+PARAMETRES!AV$14),"")</f>
        <v>42943.227320295773</v>
      </c>
      <c r="AW30" s="399">
        <f>IFERROR(AV30*(1+PARAMETRES!AW$14),"")</f>
        <v>43359.545286619919</v>
      </c>
      <c r="AX30" s="399">
        <f>IFERROR(AW30*(1+PARAMETRES!AX$14),"")</f>
        <v>43796.380170080331</v>
      </c>
      <c r="AY30" s="399">
        <f>IFERROR(AX30*(1+PARAMETRES!AY$14),"")</f>
        <v>44223.20246838063</v>
      </c>
      <c r="AZ30" s="399">
        <f>IFERROR(AY30*(1+PARAMETRES!AZ$14),"")</f>
        <v>44670.149517233687</v>
      </c>
      <c r="BA30" s="399">
        <f>IFERROR(AZ30*(1+PARAMETRES!BA$14),"")</f>
        <v>45128.228840540702</v>
      </c>
      <c r="BB30" s="399">
        <f>IFERROR(BA30*(1+PARAMETRES!BB$14),"")</f>
        <v>45601.549218961758</v>
      </c>
      <c r="BC30" s="399">
        <f>IFERROR(BB30*(1+PARAMETRES!BC$14),"")</f>
        <v>46076.121260765154</v>
      </c>
      <c r="BD30" s="399">
        <f>IFERROR(BC30*(1+PARAMETRES!BD$14),"")</f>
        <v>46546.573447930765</v>
      </c>
      <c r="BE30" s="399">
        <f>IFERROR(BD30*(1+PARAMETRES!BE$14),"")</f>
        <v>47026.001064454256</v>
      </c>
      <c r="BF30" s="399">
        <f>IFERROR(BE30*(1+PARAMETRES!BF$14),"")</f>
        <v>47513.97499805085</v>
      </c>
      <c r="BG30" s="399">
        <f>IFERROR(BF30*(1+PARAMETRES!BG$14),"")</f>
        <v>47995.823652507112</v>
      </c>
      <c r="BH30" s="399">
        <f>IFERROR(BG30*(1+PARAMETRES!BH$14),"")</f>
        <v>48461.195881349006</v>
      </c>
      <c r="BI30" s="399">
        <f>IFERROR(BH30*(1+PARAMETRES!BI$14),"")</f>
        <v>48904.259385683486</v>
      </c>
      <c r="BJ30" s="399">
        <f>IFERROR(BI30*(1+PARAMETRES!BJ$14),"")</f>
        <v>49353.411659004909</v>
      </c>
      <c r="BK30" s="399">
        <f>IFERROR(BJ30*(1+PARAMETRES!BK$14),"")</f>
        <v>49798.766649006051</v>
      </c>
      <c r="BL30" s="399">
        <f>IFERROR(BK30*(1+PARAMETRES!BL$14),"")</f>
        <v>50240.187956748407</v>
      </c>
      <c r="BM30" s="400">
        <f>IFERROR(BL30*(1+PARAMETRES!BM$14),"")</f>
        <v>50662.653126136895</v>
      </c>
      <c r="BN30" s="395"/>
      <c r="BO30" s="395"/>
      <c r="BP30" s="395"/>
      <c r="BQ30" s="395"/>
      <c r="BR30" s="395"/>
    </row>
    <row r="31" spans="1:70" s="41" customFormat="1" ht="23.25" customHeight="1" x14ac:dyDescent="0.25">
      <c r="A31" s="940"/>
      <c r="B31" s="365" t="s">
        <v>298</v>
      </c>
      <c r="C31" s="393">
        <f>IFERROR($F$9*Transf2013,"")</f>
        <v>9021.7037556330361</v>
      </c>
      <c r="D31" s="393">
        <f>IFERROR(C31*(1+PARAMETRES!D$14),"")</f>
        <v>8715.7907235672592</v>
      </c>
      <c r="E31" s="393">
        <f>IFERROR(D31*(1+PARAMETRES!E$14),"")</f>
        <v>8843.2843294527811</v>
      </c>
      <c r="F31" s="393">
        <f>IFERROR(E31*(1+PARAMETRES!F$14),"")</f>
        <v>8992.5886604478601</v>
      </c>
      <c r="G31" s="393">
        <f>IFERROR(F31*(1+PARAMETRES!G$14),"")</f>
        <v>8978.1858147429048</v>
      </c>
      <c r="H31" s="393">
        <f>IFERROR(G31*(1+PARAMETRES!H$14),"")</f>
        <v>8985.3729979390937</v>
      </c>
      <c r="I31" s="393">
        <f>IFERROR(H31*(1+PARAMETRES!I$14),"")</f>
        <v>9023.6934457614389</v>
      </c>
      <c r="J31" s="393">
        <f>IFERROR(I31*(1+PARAMETRES!J$14),"")</f>
        <v>9084.0641733395187</v>
      </c>
      <c r="K31" s="393">
        <f>IFERROR(J31*(1+PARAMETRES!K$14),"")</f>
        <v>9158.7329376776397</v>
      </c>
      <c r="L31" s="393">
        <f>IFERROR(K31*(1+PARAMETRES!L$14),"")</f>
        <v>9344.4877496297249</v>
      </c>
      <c r="M31" s="393">
        <f>IFERROR(L31*(1+PARAMETRES!M$14),"")</f>
        <v>9487.8423978858609</v>
      </c>
      <c r="N31" s="393">
        <f>IFERROR(M31*(1+PARAMETRES!N$14),"")</f>
        <v>9640.8344472784047</v>
      </c>
      <c r="O31" s="393">
        <f>IFERROR(N31*(1+PARAMETRES!O$14),"")</f>
        <v>8871.4221904694296</v>
      </c>
      <c r="P31" s="393">
        <f>IFERROR(O31*(1+PARAMETRES!P$14),"")</f>
        <v>9459.28009692671</v>
      </c>
      <c r="Q31" s="393">
        <f>IFERROR(P31*(1+PARAMETRES!Q$14),"")</f>
        <v>9683.0790292204092</v>
      </c>
      <c r="R31" s="393">
        <f>IFERROR(Q31*(1+PARAMETRES!R$14),"")</f>
        <v>9797.7448674499519</v>
      </c>
      <c r="S31" s="393">
        <f>IFERROR(R31*(1+PARAMETRES!S$14),"")</f>
        <v>9932.0983534748466</v>
      </c>
      <c r="T31" s="393">
        <f>IFERROR(S31*(1+PARAMETRES!T$14),"")</f>
        <v>10081.610111222624</v>
      </c>
      <c r="U31" s="393">
        <f>IFERROR(T31*(1+PARAMETRES!U$14),"")</f>
        <v>10234.73195835486</v>
      </c>
      <c r="V31" s="393">
        <f>IFERROR(U31*(1+PARAMETRES!V$14),"")</f>
        <v>10401.662860010814</v>
      </c>
      <c r="W31" s="393">
        <f>IFERROR(V31*(1+PARAMETRES!W$14),"")</f>
        <v>10452.052636896127</v>
      </c>
      <c r="X31" s="393">
        <f>IFERROR(W31*(1+PARAMETRES!X$14),"")</f>
        <v>10502.734179480804</v>
      </c>
      <c r="Y31" s="393">
        <f>IFERROR(X31*(1+PARAMETRES!Y$14),"")</f>
        <v>10558.894845706449</v>
      </c>
      <c r="Z31" s="393">
        <f>IFERROR(Y31*(1+PARAMETRES!Z$14),"")</f>
        <v>10619.543946145322</v>
      </c>
      <c r="AA31" s="393">
        <f>IFERROR(Z31*(1+PARAMETRES!AA$14),"")</f>
        <v>10678.39528849003</v>
      </c>
      <c r="AB31" s="393">
        <f>IFERROR(AA31*(1+PARAMETRES!AB$14),"")</f>
        <v>10782.362939700643</v>
      </c>
      <c r="AC31" s="393">
        <f>IFERROR(AB31*(1+PARAMETRES!AC$14),"")</f>
        <v>10891.6854204223</v>
      </c>
      <c r="AD31" s="393">
        <f>IFERROR(AC31*(1+PARAMETRES!AD$14),"")</f>
        <v>11007.635757250075</v>
      </c>
      <c r="AE31" s="393">
        <f>IFERROR(AD31*(1+PARAMETRES!AE$14),"")</f>
        <v>11120.553214269112</v>
      </c>
      <c r="AF31" s="393">
        <f>IFERROR(AE31*(1+PARAMETRES!AF$14),"")</f>
        <v>11230.363782040398</v>
      </c>
      <c r="AG31" s="393">
        <f>IFERROR(AF31*(1+PARAMETRES!AG$14),"")</f>
        <v>11342.581236631542</v>
      </c>
      <c r="AH31" s="393">
        <f>IFERROR(AG31*(1+PARAMETRES!AH$14),"")</f>
        <v>11452.722554580569</v>
      </c>
      <c r="AI31" s="393">
        <f>IFERROR(AH31*(1+PARAMETRES!AI$14),"")</f>
        <v>11554.948392817065</v>
      </c>
      <c r="AJ31" s="393">
        <f>IFERROR(AI31*(1+PARAMETRES!AJ$14),"")</f>
        <v>11653.571435164242</v>
      </c>
      <c r="AK31" s="393">
        <f>IFERROR(AJ31*(1+PARAMETRES!AK$14),"")</f>
        <v>11750.74119625298</v>
      </c>
      <c r="AL31" s="393">
        <f>IFERROR(AK31*(1+PARAMETRES!AL$14),"")</f>
        <v>11848.673145536681</v>
      </c>
      <c r="AM31" s="393">
        <f>IFERROR(AL31*(1+PARAMETRES!AM$14),"")</f>
        <v>11949.653251148291</v>
      </c>
      <c r="AN31" s="393">
        <f>IFERROR(AM31*(1+PARAMETRES!AN$14),"")</f>
        <v>12050.076079765229</v>
      </c>
      <c r="AO31" s="393">
        <f>IFERROR(AN31*(1+PARAMETRES!AO$14),"")</f>
        <v>12142.624080756035</v>
      </c>
      <c r="AP31" s="393">
        <f>IFERROR(AO31*(1+PARAMETRES!AP$14),"")</f>
        <v>12237.989281597789</v>
      </c>
      <c r="AQ31" s="393">
        <f>IFERROR(AP31*(1+PARAMETRES!AQ$14),"")</f>
        <v>12337.447038641629</v>
      </c>
      <c r="AR31" s="393">
        <f>IFERROR(AQ31*(1+PARAMETRES!AR$14),"")</f>
        <v>12443.551480964808</v>
      </c>
      <c r="AS31" s="393">
        <f>IFERROR(AR31*(1+PARAMETRES!AS$14),"")</f>
        <v>12546.523327461842</v>
      </c>
      <c r="AT31" s="393">
        <f>IFERROR(AS31*(1+PARAMETRES!AT$14),"")</f>
        <v>12652.566161241228</v>
      </c>
      <c r="AU31" s="393">
        <f>IFERROR(AT31*(1+PARAMETRES!AU$14),"")</f>
        <v>12765.560886681125</v>
      </c>
      <c r="AV31" s="393">
        <f>IFERROR(AU31*(1+PARAMETRES!AV$14),"")</f>
        <v>12883.113456134466</v>
      </c>
      <c r="AW31" s="393">
        <f>IFERROR(AV31*(1+PARAMETRES!AW$14),"")</f>
        <v>13008.010254271625</v>
      </c>
      <c r="AX31" s="393">
        <f>IFERROR(AW31*(1+PARAMETRES!AX$14),"")</f>
        <v>13139.062196950325</v>
      </c>
      <c r="AY31" s="393">
        <f>IFERROR(AX31*(1+PARAMETRES!AY$14),"")</f>
        <v>13267.110330212354</v>
      </c>
      <c r="AZ31" s="393">
        <f>IFERROR(AY31*(1+PARAMETRES!AZ$14),"")</f>
        <v>13401.195956714326</v>
      </c>
      <c r="BA31" s="393">
        <f>IFERROR(AZ31*(1+PARAMETRES!BA$14),"")</f>
        <v>13538.621303208591</v>
      </c>
      <c r="BB31" s="393">
        <f>IFERROR(BA31*(1+PARAMETRES!BB$14),"")</f>
        <v>13680.619017791561</v>
      </c>
      <c r="BC31" s="393">
        <f>IFERROR(BB31*(1+PARAMETRES!BC$14),"")</f>
        <v>13822.992235623118</v>
      </c>
      <c r="BD31" s="393">
        <f>IFERROR(BC31*(1+PARAMETRES!BD$14),"")</f>
        <v>13964.129483127492</v>
      </c>
      <c r="BE31" s="393">
        <f>IFERROR(BD31*(1+PARAMETRES!BE$14),"")</f>
        <v>14107.959389799576</v>
      </c>
      <c r="BF31" s="393">
        <f>IFERROR(BE31*(1+PARAMETRES!BF$14),"")</f>
        <v>14254.35322050242</v>
      </c>
      <c r="BG31" s="393">
        <f>IFERROR(BF31*(1+PARAMETRES!BG$14),"")</f>
        <v>14398.909446743755</v>
      </c>
      <c r="BH31" s="393">
        <f>IFERROR(BG31*(1+PARAMETRES!BH$14),"")</f>
        <v>14538.522689567513</v>
      </c>
      <c r="BI31" s="393">
        <f>IFERROR(BH31*(1+PARAMETRES!BI$14),"")</f>
        <v>14671.443239577407</v>
      </c>
      <c r="BJ31" s="393">
        <f>IFERROR(BI31*(1+PARAMETRES!BJ$14),"")</f>
        <v>14806.190440879294</v>
      </c>
      <c r="BK31" s="393">
        <f>IFERROR(BJ31*(1+PARAMETRES!BK$14),"")</f>
        <v>14939.798444340382</v>
      </c>
      <c r="BL31" s="393">
        <f>IFERROR(BK31*(1+PARAMETRES!BL$14),"")</f>
        <v>15072.226329817735</v>
      </c>
      <c r="BM31" s="394">
        <f>IFERROR(BL31*(1+PARAMETRES!BM$14),"")</f>
        <v>15198.967309667769</v>
      </c>
      <c r="BN31" s="395"/>
      <c r="BO31" s="395"/>
      <c r="BP31" s="395"/>
      <c r="BQ31" s="395"/>
      <c r="BR31" s="395"/>
    </row>
    <row r="32" spans="1:70" s="41" customFormat="1" ht="23.25" customHeight="1" thickBot="1" x14ac:dyDescent="0.3">
      <c r="A32" s="941"/>
      <c r="B32" s="367" t="s">
        <v>299</v>
      </c>
      <c r="C32" s="399">
        <f>IFERROR($G$9*Transf2013,"")</f>
        <v>17108.584447625664</v>
      </c>
      <c r="D32" s="399">
        <f>IFERROR(C32*(1+PARAMETRES!D$14),"")</f>
        <v>16528.456892510738</v>
      </c>
      <c r="E32" s="399">
        <f>IFERROR(D32*(1+PARAMETRES!E$14),"")</f>
        <v>16770.23329992855</v>
      </c>
      <c r="F32" s="399">
        <f>IFERROR(E32*(1+PARAMETRES!F$14),"")</f>
        <v>17053.371144443856</v>
      </c>
      <c r="G32" s="399">
        <f>IFERROR(F32*(1+PARAMETRES!G$14),"")</f>
        <v>17026.057866519441</v>
      </c>
      <c r="H32" s="399">
        <f>IFERROR(G32*(1+PARAMETRES!H$14),"")</f>
        <v>17039.687501672975</v>
      </c>
      <c r="I32" s="399">
        <f>IFERROR(H32*(1+PARAMETRES!I$14),"")</f>
        <v>17112.357657488064</v>
      </c>
      <c r="J32" s="399">
        <f>IFERROR(I32*(1+PARAMETRES!J$14),"")</f>
        <v>17226.843537196681</v>
      </c>
      <c r="K32" s="399">
        <f>IFERROR(J32*(1+PARAMETRES!K$14),"")</f>
        <v>17368.443937174452</v>
      </c>
      <c r="L32" s="399">
        <f>IFERROR(K32*(1+PARAMETRES!L$14),"")</f>
        <v>17720.705768522083</v>
      </c>
      <c r="M32" s="399">
        <f>IFERROR(L32*(1+PARAMETRES!M$14),"")</f>
        <v>17992.560749807453</v>
      </c>
      <c r="N32" s="399">
        <f>IFERROR(M32*(1+PARAMETRES!N$14),"")</f>
        <v>18282.691912140661</v>
      </c>
      <c r="O32" s="399">
        <f>IFERROR(N32*(1+PARAMETRES!O$14),"")</f>
        <v>16823.593395140982</v>
      </c>
      <c r="P32" s="399">
        <f>IFERROR(O32*(1+PARAMETRES!P$14),"")</f>
        <v>17938.395754900255</v>
      </c>
      <c r="Q32" s="399">
        <f>IFERROR(P32*(1+PARAMETRES!Q$14),"")</f>
        <v>18362.803719974978</v>
      </c>
      <c r="R32" s="399">
        <f>IFERROR(Q32*(1+PARAMETRES!R$14),"")</f>
        <v>18580.253797005385</v>
      </c>
      <c r="S32" s="399">
        <f>IFERROR(R32*(1+PARAMETRES!S$14),"")</f>
        <v>18835.039148392541</v>
      </c>
      <c r="T32" s="399">
        <f>IFERROR(S32*(1+PARAMETRES!T$14),"")</f>
        <v>19118.57035298831</v>
      </c>
      <c r="U32" s="399">
        <f>IFERROR(T32*(1+PARAMETRES!U$14),"")</f>
        <v>19408.947661243703</v>
      </c>
      <c r="V32" s="399">
        <f>IFERROR(U32*(1+PARAMETRES!V$14),"")</f>
        <v>19725.512193316259</v>
      </c>
      <c r="W32" s="399">
        <f>IFERROR(V32*(1+PARAMETRES!W$14),"")</f>
        <v>19821.070391245463</v>
      </c>
      <c r="X32" s="399">
        <f>IFERROR(W32*(1+PARAMETRES!X$14),"")</f>
        <v>19917.181888001767</v>
      </c>
      <c r="Y32" s="399">
        <f>IFERROR(X32*(1+PARAMETRES!Y$14),"")</f>
        <v>20023.683888819123</v>
      </c>
      <c r="Z32" s="399">
        <f>IFERROR(Y32*(1+PARAMETRES!Z$14),"")</f>
        <v>20138.69766943491</v>
      </c>
      <c r="AA32" s="399">
        <f>IFERROR(Z32*(1+PARAMETRES!AA$14),"")</f>
        <v>20250.302216384469</v>
      </c>
      <c r="AB32" s="399">
        <f>IFERROR(AA32*(1+PARAMETRES!AB$14),"")</f>
        <v>20447.464458543822</v>
      </c>
      <c r="AC32" s="399">
        <f>IFERROR(AB32*(1+PARAMETRES!AC$14),"")</f>
        <v>20654.781495781113</v>
      </c>
      <c r="AD32" s="399">
        <f>IFERROR(AC32*(1+PARAMETRES!AD$14),"")</f>
        <v>20874.667471100351</v>
      </c>
      <c r="AE32" s="399">
        <f>IFERROR(AD32*(1+PARAMETRES!AE$14),"")</f>
        <v>21088.801951831345</v>
      </c>
      <c r="AF32" s="399">
        <f>IFERROR(AE32*(1+PARAMETRES!AF$14),"")</f>
        <v>21297.044587905904</v>
      </c>
      <c r="AG32" s="399">
        <f>IFERROR(AF32*(1+PARAMETRES!AG$14),"")</f>
        <v>21509.851597576493</v>
      </c>
      <c r="AH32" s="399">
        <f>IFERROR(AG32*(1+PARAMETRES!AH$14),"")</f>
        <v>21718.721461888668</v>
      </c>
      <c r="AI32" s="399">
        <f>IFERROR(AH32*(1+PARAMETRES!AI$14),"")</f>
        <v>21912.580563625012</v>
      </c>
      <c r="AJ32" s="399">
        <f>IFERROR(AI32*(1+PARAMETRES!AJ$14),"")</f>
        <v>22099.607392944796</v>
      </c>
      <c r="AK32" s="399">
        <f>IFERROR(AJ32*(1+PARAMETRES!AK$14),"")</f>
        <v>22283.878247804587</v>
      </c>
      <c r="AL32" s="399">
        <f>IFERROR(AK32*(1+PARAMETRES!AL$14),"")</f>
        <v>22469.594501610267</v>
      </c>
      <c r="AM32" s="399">
        <f>IFERROR(AL32*(1+PARAMETRES!AM$14),"")</f>
        <v>22661.091220099574</v>
      </c>
      <c r="AN32" s="399">
        <f>IFERROR(AM32*(1+PARAMETRES!AN$14),"")</f>
        <v>22851.531129278541</v>
      </c>
      <c r="AO32" s="399">
        <f>IFERROR(AN32*(1+PARAMETRES!AO$14),"")</f>
        <v>23027.037367711775</v>
      </c>
      <c r="AP32" s="399">
        <f>IFERROR(AO32*(1+PARAMETRES!AP$14),"")</f>
        <v>23207.886089434342</v>
      </c>
      <c r="AQ32" s="399">
        <f>IFERROR(AP32*(1+PARAMETRES!AQ$14),"")</f>
        <v>23396.495855554575</v>
      </c>
      <c r="AR32" s="399">
        <f>IFERROR(AQ32*(1+PARAMETRES!AR$14),"")</f>
        <v>23597.710267036542</v>
      </c>
      <c r="AS32" s="399">
        <f>IFERROR(AR32*(1+PARAMETRES!AS$14),"")</f>
        <v>23792.984084404183</v>
      </c>
      <c r="AT32" s="399">
        <f>IFERROR(AS32*(1+PARAMETRES!AT$14),"")</f>
        <v>23994.081662635719</v>
      </c>
      <c r="AU32" s="399">
        <f>IFERROR(AT32*(1+PARAMETRES!AU$14),"")</f>
        <v>24208.362673705022</v>
      </c>
      <c r="AV32" s="399">
        <f>IFERROR(AU32*(1+PARAMETRES!AV$14),"")</f>
        <v>24431.287091974918</v>
      </c>
      <c r="AW32" s="399">
        <f>IFERROR(AV32*(1+PARAMETRES!AW$14),"")</f>
        <v>24668.138963422531</v>
      </c>
      <c r="AX32" s="399">
        <f>IFERROR(AW32*(1+PARAMETRES!AX$14),"")</f>
        <v>24916.663331887186</v>
      </c>
      <c r="AY32" s="399">
        <f>IFERROR(AX32*(1+PARAMETRES!AY$14),"")</f>
        <v>25159.491334292652</v>
      </c>
      <c r="AZ32" s="399">
        <f>IFERROR(AY32*(1+PARAMETRES!AZ$14),"")</f>
        <v>25413.768722063163</v>
      </c>
      <c r="BA32" s="399">
        <f>IFERROR(AZ32*(1+PARAMETRES!BA$14),"")</f>
        <v>25674.379490209179</v>
      </c>
      <c r="BB32" s="399">
        <f>IFERROR(BA32*(1+PARAMETRES!BB$14),"")</f>
        <v>25943.661208731108</v>
      </c>
      <c r="BC32" s="399">
        <f>IFERROR(BB32*(1+PARAMETRES!BC$14),"")</f>
        <v>26213.655024348311</v>
      </c>
      <c r="BD32" s="399">
        <f>IFERROR(BC32*(1+PARAMETRES!BD$14),"")</f>
        <v>26481.304969750956</v>
      </c>
      <c r="BE32" s="399">
        <f>IFERROR(BD32*(1+PARAMETRES!BE$14),"")</f>
        <v>26754.061221900891</v>
      </c>
      <c r="BF32" s="399">
        <f>IFERROR(BE32*(1+PARAMETRES!BF$14),"")</f>
        <v>27031.679649975209</v>
      </c>
      <c r="BG32" s="399">
        <f>IFERROR(BF32*(1+PARAMETRES!BG$14),"")</f>
        <v>27305.813280503229</v>
      </c>
      <c r="BH32" s="399">
        <f>IFERROR(BG32*(1+PARAMETRES!BH$14),"")</f>
        <v>27570.573132916441</v>
      </c>
      <c r="BI32" s="399">
        <f>IFERROR(BH32*(1+PARAMETRES!BI$14),"")</f>
        <v>27822.641092169615</v>
      </c>
      <c r="BJ32" s="399">
        <f>IFERROR(BI32*(1+PARAMETRES!BJ$14),"")</f>
        <v>28078.173077590342</v>
      </c>
      <c r="BK32" s="399">
        <f>IFERROR(BJ32*(1+PARAMETRES!BK$14),"")</f>
        <v>28331.54471026731</v>
      </c>
      <c r="BL32" s="399">
        <f>IFERROR(BK32*(1+PARAMETRES!BL$14),"")</f>
        <v>28582.67839003319</v>
      </c>
      <c r="BM32" s="400">
        <f>IFERROR(BL32*(1+PARAMETRES!BM$14),"")</f>
        <v>28823.027531999331</v>
      </c>
      <c r="BN32" s="395"/>
      <c r="BO32" s="395"/>
      <c r="BP32" s="395"/>
      <c r="BQ32" s="395"/>
      <c r="BR32" s="395"/>
    </row>
    <row r="33" spans="1:65" ht="23.25" customHeight="1" x14ac:dyDescent="0.25">
      <c r="A33" s="945" t="s">
        <v>303</v>
      </c>
      <c r="B33" s="53" t="s">
        <v>280</v>
      </c>
      <c r="C33" s="393">
        <f>IFERROR($D$10*Transf2013,"")</f>
        <v>37523.126410845805</v>
      </c>
      <c r="D33" s="393">
        <f>IFERROR(C33*(1+PARAMETRES!D$14),"")</f>
        <v>36250.771023897745</v>
      </c>
      <c r="E33" s="393">
        <f>IFERROR(D33*(1+PARAMETRES!E$14),"")</f>
        <v>36781.043223007582</v>
      </c>
      <c r="F33" s="393">
        <f>IFERROR(E33*(1+PARAMETRES!F$14),"")</f>
        <v>37402.030725741432</v>
      </c>
      <c r="G33" s="393">
        <f>IFERROR(F33*(1+PARAMETRES!G$14),"")</f>
        <v>37342.126320243136</v>
      </c>
      <c r="H33" s="393">
        <f>IFERROR(G33*(1+PARAMETRES!H$14),"")</f>
        <v>37372.01929732522</v>
      </c>
      <c r="I33" s="393">
        <f>IFERROR(H33*(1+PARAMETRES!I$14),"")</f>
        <v>37531.401942411554</v>
      </c>
      <c r="J33" s="393">
        <f>IFERROR(I33*(1+PARAMETRES!J$14),"")</f>
        <v>37782.496248297248</v>
      </c>
      <c r="K33" s="393">
        <f>IFERROR(J33*(1+PARAMETRES!K$14),"")</f>
        <v>38093.059037665233</v>
      </c>
      <c r="L33" s="393">
        <f>IFERROR(K33*(1+PARAMETRES!L$14),"")</f>
        <v>38865.651607660555</v>
      </c>
      <c r="M33" s="393">
        <f>IFERROR(L33*(1+PARAMETRES!M$14),"")</f>
        <v>39461.8931529162</v>
      </c>
      <c r="N33" s="393">
        <f>IFERROR(M33*(1+PARAMETRES!N$14),"")</f>
        <v>40098.218636960868</v>
      </c>
      <c r="O33" s="393">
        <f>IFERROR(N33*(1+PARAMETRES!O$14),"")</f>
        <v>36898.074389676003</v>
      </c>
      <c r="P33" s="393">
        <f>IFERROR(O33*(1+PARAMETRES!P$14),"")</f>
        <v>39343.09665299725</v>
      </c>
      <c r="Q33" s="393">
        <f>IFERROR(P33*(1+PARAMETRES!Q$14),"")</f>
        <v>40273.922565101202</v>
      </c>
      <c r="R33" s="393">
        <f>IFERROR(Q33*(1+PARAMETRES!R$14),"")</f>
        <v>40750.841433137211</v>
      </c>
      <c r="S33" s="393">
        <f>IFERROR(R33*(1+PARAMETRES!S$14),"")</f>
        <v>41309.645288418113</v>
      </c>
      <c r="T33" s="393">
        <f>IFERROR(S33*(1+PARAMETRES!T$14),"")</f>
        <v>41931.495521792793</v>
      </c>
      <c r="U33" s="393">
        <f>IFERROR(T33*(1+PARAMETRES!U$14),"")</f>
        <v>42568.360861404239</v>
      </c>
      <c r="V33" s="393">
        <f>IFERROR(U33*(1+PARAMETRES!V$14),"")</f>
        <v>43262.660906537269</v>
      </c>
      <c r="W33" s="393">
        <f>IFERROR(V33*(1+PARAMETRES!W$14),"")</f>
        <v>43472.242380180913</v>
      </c>
      <c r="X33" s="393">
        <f>IFERROR(W33*(1+PARAMETRES!X$14),"")</f>
        <v>43683.037367537268</v>
      </c>
      <c r="Y33" s="393">
        <f>IFERROR(X33*(1+PARAMETRES!Y$14),"")</f>
        <v>43916.621160042807</v>
      </c>
      <c r="Z33" s="393">
        <f>IFERROR(Y33*(1+PARAMETRES!Z$14),"")</f>
        <v>44168.873276063685</v>
      </c>
      <c r="AA33" s="393">
        <f>IFERROR(Z33*(1+PARAMETRES!AA$14),"")</f>
        <v>44413.64814543019</v>
      </c>
      <c r="AB33" s="393">
        <f>IFERROR(AA33*(1+PARAMETRES!AB$14),"")</f>
        <v>44846.071047432342</v>
      </c>
      <c r="AC33" s="393">
        <f>IFERROR(AB33*(1+PARAMETRES!AC$14),"")</f>
        <v>45300.765789664889</v>
      </c>
      <c r="AD33" s="393">
        <f>IFERROR(AC33*(1+PARAMETRES!AD$14),"")</f>
        <v>45783.027152265284</v>
      </c>
      <c r="AE33" s="393">
        <f>IFERROR(AD33*(1+PARAMETRES!AE$14),"")</f>
        <v>46252.674142288764</v>
      </c>
      <c r="AF33" s="393">
        <f>IFERROR(AE33*(1+PARAMETRES!AF$14),"")</f>
        <v>46709.398939215956</v>
      </c>
      <c r="AG33" s="393">
        <f>IFERROR(AF33*(1+PARAMETRES!AG$14),"")</f>
        <v>47176.13447478458</v>
      </c>
      <c r="AH33" s="393">
        <f>IFERROR(AG33*(1+PARAMETRES!AH$14),"")</f>
        <v>47634.234929909588</v>
      </c>
      <c r="AI33" s="393">
        <f>IFERROR(AH33*(1+PARAMETRES!AI$14),"")</f>
        <v>48059.413272548882</v>
      </c>
      <c r="AJ33" s="393">
        <f>IFERROR(AI33*(1+PARAMETRES!AJ$14),"")</f>
        <v>48469.606844101785</v>
      </c>
      <c r="AK33" s="393">
        <f>IFERROR(AJ33*(1+PARAMETRES!AK$14),"")</f>
        <v>48873.755919199473</v>
      </c>
      <c r="AL33" s="393">
        <f>IFERROR(AK33*(1+PARAMETRES!AL$14),"")</f>
        <v>49281.075092181454</v>
      </c>
      <c r="AM33" s="393">
        <f>IFERROR(AL33*(1+PARAMETRES!AM$14),"")</f>
        <v>49701.072175933972</v>
      </c>
      <c r="AN33" s="393">
        <f>IFERROR(AM33*(1+PARAMETRES!AN$14),"")</f>
        <v>50118.751429741795</v>
      </c>
      <c r="AO33" s="393">
        <f>IFERROR(AN33*(1+PARAMETRES!AO$14),"")</f>
        <v>50503.677651474667</v>
      </c>
      <c r="AP33" s="393">
        <f>IFERROR(AO33*(1+PARAMETRES!AP$14),"")</f>
        <v>50900.321188361646</v>
      </c>
      <c r="AQ33" s="393">
        <f>IFERROR(AP33*(1+PARAMETRES!AQ$14),"")</f>
        <v>51313.986510476112</v>
      </c>
      <c r="AR33" s="393">
        <f>IFERROR(AQ33*(1+PARAMETRES!AR$14),"")</f>
        <v>51755.296767372885</v>
      </c>
      <c r="AS33" s="393">
        <f>IFERROR(AR33*(1+PARAMETRES!AS$14),"")</f>
        <v>52183.577912212502</v>
      </c>
      <c r="AT33" s="393">
        <f>IFERROR(AS33*(1+PARAMETRES!AT$14),"")</f>
        <v>52624.63192647048</v>
      </c>
      <c r="AU33" s="393">
        <f>IFERROR(AT33*(1+PARAMETRES!AU$14),"")</f>
        <v>53094.600291790914</v>
      </c>
      <c r="AV33" s="393">
        <f>IFERROR(AU33*(1+PARAMETRES!AV$14),"")</f>
        <v>53583.525670299743</v>
      </c>
      <c r="AW33" s="393">
        <f>IFERROR(AV33*(1+PARAMETRES!AW$14),"")</f>
        <v>54102.997210460249</v>
      </c>
      <c r="AX33" s="393">
        <f>IFERROR(AW33*(1+PARAMETRES!AX$14),"")</f>
        <v>54648.069266107093</v>
      </c>
      <c r="AY33" s="393">
        <f>IFERROR(AX33*(1+PARAMETRES!AY$14),"")</f>
        <v>55180.647858932636</v>
      </c>
      <c r="AZ33" s="393">
        <f>IFERROR(AY33*(1+PARAMETRES!AZ$14),"")</f>
        <v>55738.337631218659</v>
      </c>
      <c r="BA33" s="393">
        <f>IFERROR(AZ33*(1+PARAMETRES!BA$14),"")</f>
        <v>56309.917987682791</v>
      </c>
      <c r="BB33" s="393">
        <f>IFERROR(BA33*(1+PARAMETRES!BB$14),"")</f>
        <v>56900.515765959557</v>
      </c>
      <c r="BC33" s="393">
        <f>IFERROR(BB33*(1+PARAMETRES!BC$14),"")</f>
        <v>57492.675339684945</v>
      </c>
      <c r="BD33" s="393">
        <f>IFERROR(BC33*(1+PARAMETRES!BD$14),"")</f>
        <v>58079.694257932926</v>
      </c>
      <c r="BE33" s="393">
        <f>IFERROR(BD33*(1+PARAMETRES!BE$14),"")</f>
        <v>58677.912500950159</v>
      </c>
      <c r="BF33" s="393">
        <f>IFERROR(BE33*(1+PARAMETRES!BF$14),"")</f>
        <v>59286.794632753801</v>
      </c>
      <c r="BG33" s="393">
        <f>IFERROR(BF33*(1+PARAMETRES!BG$14),"")</f>
        <v>59888.033788644017</v>
      </c>
      <c r="BH33" s="393">
        <f>IFERROR(BG33*(1+PARAMETRES!BH$14),"")</f>
        <v>60468.714057139085</v>
      </c>
      <c r="BI33" s="393">
        <f>IFERROR(BH33*(1+PARAMETRES!BI$14),"")</f>
        <v>61021.558036027913</v>
      </c>
      <c r="BJ33" s="393">
        <f>IFERROR(BI33*(1+PARAMETRES!BJ$14),"")</f>
        <v>61581.999434339334</v>
      </c>
      <c r="BK33" s="393">
        <f>IFERROR(BJ33*(1+PARAMETRES!BK$14),"")</f>
        <v>62137.702673901025</v>
      </c>
      <c r="BL33" s="393">
        <f>IFERROR(BK33*(1+PARAMETRES!BL$14),"")</f>
        <v>62688.497559399795</v>
      </c>
      <c r="BM33" s="394">
        <f>IFERROR(BL33*(1+PARAMETRES!BM$14),"")</f>
        <v>63215.63943161854</v>
      </c>
    </row>
    <row r="34" spans="1:65" ht="23.25" customHeight="1" x14ac:dyDescent="0.25">
      <c r="A34" s="946"/>
      <c r="B34" s="396" t="s">
        <v>297</v>
      </c>
      <c r="C34" s="397">
        <f>IFERROR($E$10*Transf2013,"")</f>
        <v>50791.71405189635</v>
      </c>
      <c r="D34" s="397">
        <f>IFERROR(C34*(1+PARAMETRES!D$14),"")</f>
        <v>49069.439892790659</v>
      </c>
      <c r="E34" s="397">
        <f>IFERROR(D34*(1+PARAMETRES!E$14),"")</f>
        <v>49787.222137584416</v>
      </c>
      <c r="F34" s="397">
        <f>IFERROR(E34*(1+PARAMETRES!F$14),"")</f>
        <v>50627.797608916728</v>
      </c>
      <c r="G34" s="397">
        <f>IFERROR(F34*(1+PARAMETRES!G$14),"")</f>
        <v>50546.71035085609</v>
      </c>
      <c r="H34" s="397">
        <f>IFERROR(G34*(1+PARAMETRES!H$14),"")</f>
        <v>50587.173811376109</v>
      </c>
      <c r="I34" s="397">
        <f>IFERROR(H34*(1+PARAMETRES!I$14),"")</f>
        <v>50802.915901878456</v>
      </c>
      <c r="J34" s="397">
        <f>IFERROR(I34*(1+PARAMETRES!J$14),"")</f>
        <v>51142.799898882477</v>
      </c>
      <c r="K34" s="397">
        <f>IFERROR(J34*(1+PARAMETRES!K$14),"")</f>
        <v>51563.181085141478</v>
      </c>
      <c r="L34" s="397">
        <f>IFERROR(K34*(1+PARAMETRES!L$14),"")</f>
        <v>52608.970832620507</v>
      </c>
      <c r="M34" s="397">
        <f>IFERROR(L34*(1+PARAMETRES!M$14),"")</f>
        <v>53416.049905427521</v>
      </c>
      <c r="N34" s="397">
        <f>IFERROR(M34*(1+PARAMETRES!N$14),"")</f>
        <v>54277.387035912187</v>
      </c>
      <c r="O34" s="397">
        <f>IFERROR(N34*(1+PARAMETRES!O$14),"")</f>
        <v>49945.63680398235</v>
      </c>
      <c r="P34" s="397">
        <f>IFERROR(O34*(1+PARAMETRES!P$14),"")</f>
        <v>53255.245664645889</v>
      </c>
      <c r="Q34" s="397">
        <f>IFERROR(P34*(1+PARAMETRES!Q$14),"")</f>
        <v>54515.22179355433</v>
      </c>
      <c r="R34" s="397">
        <f>IFERROR(Q34*(1+PARAMETRES!R$14),"")</f>
        <v>55160.784386234176</v>
      </c>
      <c r="S34" s="397">
        <f>IFERROR(R34*(1+PARAMETRES!S$14),"")</f>
        <v>55917.187392683045</v>
      </c>
      <c r="T34" s="397">
        <f>IFERROR(S34*(1+PARAMETRES!T$14),"")</f>
        <v>56758.930665640772</v>
      </c>
      <c r="U34" s="397">
        <f>IFERROR(T34*(1+PARAMETRES!U$14),"")</f>
        <v>57620.998550521457</v>
      </c>
      <c r="V34" s="397">
        <f>IFERROR(U34*(1+PARAMETRES!V$14),"")</f>
        <v>58560.810680579532</v>
      </c>
      <c r="W34" s="397">
        <f>IFERROR(V34*(1+PARAMETRES!W$14),"")</f>
        <v>58844.502454109526</v>
      </c>
      <c r="X34" s="397">
        <f>IFERROR(W34*(1+PARAMETRES!X$14),"")</f>
        <v>59129.836853065215</v>
      </c>
      <c r="Y34" s="397">
        <f>IFERROR(X34*(1+PARAMETRES!Y$14),"")</f>
        <v>59446.018427761228</v>
      </c>
      <c r="Z34" s="397">
        <f>IFERROR(Y34*(1+PARAMETRES!Z$14),"")</f>
        <v>59787.469649219543</v>
      </c>
      <c r="AA34" s="397">
        <f>IFERROR(Z34*(1+PARAMETRES!AA$14),"")</f>
        <v>60118.799587877329</v>
      </c>
      <c r="AB34" s="397">
        <f>IFERROR(AA34*(1+PARAMETRES!AB$14),"")</f>
        <v>60704.131954575751</v>
      </c>
      <c r="AC34" s="397">
        <f>IFERROR(AB34*(1+PARAMETRES!AC$14),"")</f>
        <v>61319.611727649804</v>
      </c>
      <c r="AD34" s="397">
        <f>IFERROR(AC34*(1+PARAMETRES!AD$14),"")</f>
        <v>61972.405979367519</v>
      </c>
      <c r="AE34" s="397">
        <f>IFERROR(AD34*(1+PARAMETRES!AE$14),"")</f>
        <v>62608.125278485182</v>
      </c>
      <c r="AF34" s="397">
        <f>IFERROR(AE34*(1+PARAMETRES!AF$14),"")</f>
        <v>63226.352955783172</v>
      </c>
      <c r="AG34" s="397">
        <f>IFERROR(AF34*(1+PARAMETRES!AG$14),"")</f>
        <v>63858.131278327426</v>
      </c>
      <c r="AH34" s="397">
        <f>IFERROR(AG34*(1+PARAMETRES!AH$14),"")</f>
        <v>64478.221061598459</v>
      </c>
      <c r="AI34" s="397">
        <f>IFERROR(AH34*(1+PARAMETRES!AI$14),"")</f>
        <v>65053.747113557503</v>
      </c>
      <c r="AJ34" s="397">
        <f>IFERROR(AI34*(1+PARAMETRES!AJ$14),"")</f>
        <v>65608.989615584709</v>
      </c>
      <c r="AK34" s="397">
        <f>IFERROR(AJ34*(1+PARAMETRES!AK$14),"")</f>
        <v>66156.050221141471</v>
      </c>
      <c r="AL34" s="397">
        <f>IFERROR(AK34*(1+PARAMETRES!AL$14),"")</f>
        <v>66707.401905844788</v>
      </c>
      <c r="AM34" s="397">
        <f>IFERROR(AL34*(1+PARAMETRES!AM$14),"")</f>
        <v>67275.91454914154</v>
      </c>
      <c r="AN34" s="397">
        <f>IFERROR(AM34*(1+PARAMETRES!AN$14),"")</f>
        <v>67841.289752490382</v>
      </c>
      <c r="AO34" s="397">
        <f>IFERROR(AN34*(1+PARAMETRES!AO$14),"")</f>
        <v>68362.330093619355</v>
      </c>
      <c r="AP34" s="397">
        <f>IFERROR(AO34*(1+PARAMETRES!AP$14),"")</f>
        <v>68899.231120615688</v>
      </c>
      <c r="AQ34" s="397">
        <f>IFERROR(AP34*(1+PARAMETRES!AQ$14),"")</f>
        <v>69459.173022150586</v>
      </c>
      <c r="AR34" s="397">
        <f>IFERROR(AQ34*(1+PARAMETRES!AR$14),"")</f>
        <v>70056.535409576565</v>
      </c>
      <c r="AS34" s="397">
        <f>IFERROR(AR34*(1+PARAMETRES!AS$14),"")</f>
        <v>70636.261448508783</v>
      </c>
      <c r="AT34" s="397">
        <f>IFERROR(AS34*(1+PARAMETRES!AT$14),"")</f>
        <v>71233.276983098069</v>
      </c>
      <c r="AU34" s="397">
        <f>IFERROR(AT34*(1+PARAMETRES!AU$14),"")</f>
        <v>71869.431299330448</v>
      </c>
      <c r="AV34" s="397">
        <f>IFERROR(AU34*(1+PARAMETRES!AV$14),"")</f>
        <v>72531.246035822071</v>
      </c>
      <c r="AW34" s="397">
        <f>IFERROR(AV34*(1+PARAMETRES!AW$14),"")</f>
        <v>73234.408390606681</v>
      </c>
      <c r="AX34" s="397">
        <f>IFERROR(AW34*(1+PARAMETRES!AX$14),"")</f>
        <v>73972.22388297705</v>
      </c>
      <c r="AY34" s="397">
        <f>IFERROR(AX34*(1+PARAMETRES!AY$14),"")</f>
        <v>74693.128087514167</v>
      </c>
      <c r="AZ34" s="397">
        <f>IFERROR(AY34*(1+PARAMETRES!AZ$14),"")</f>
        <v>75448.023059043815</v>
      </c>
      <c r="BA34" s="397">
        <f>IFERROR(AZ34*(1+PARAMETRES!BA$14),"")</f>
        <v>76221.720477146373</v>
      </c>
      <c r="BB34" s="397">
        <f>IFERROR(BA34*(1+PARAMETRES!BB$14),"")</f>
        <v>77021.16008528223</v>
      </c>
      <c r="BC34" s="397">
        <f>IFERROR(BB34*(1+PARAMETRES!BC$14),"")</f>
        <v>77822.713756808371</v>
      </c>
      <c r="BD34" s="397">
        <f>IFERROR(BC34*(1+PARAMETRES!BD$14),"")</f>
        <v>78617.308980890943</v>
      </c>
      <c r="BE34" s="397">
        <f>IFERROR(BD34*(1+PARAMETRES!BE$14),"")</f>
        <v>79427.063733394098</v>
      </c>
      <c r="BF34" s="397">
        <f>IFERROR(BE34*(1+PARAMETRES!BF$14),"")</f>
        <v>80251.25324231894</v>
      </c>
      <c r="BG34" s="397">
        <f>IFERROR(BF34*(1+PARAMETRES!BG$14),"")</f>
        <v>81065.097135506701</v>
      </c>
      <c r="BH34" s="397">
        <f>IFERROR(BG34*(1+PARAMETRES!BH$14),"")</f>
        <v>81851.11229399986</v>
      </c>
      <c r="BI34" s="397">
        <f>IFERROR(BH34*(1+PARAMETRES!BI$14),"")</f>
        <v>82599.447946620683</v>
      </c>
      <c r="BJ34" s="397">
        <f>IFERROR(BI34*(1+PARAMETRES!BJ$14),"")</f>
        <v>83358.06754921464</v>
      </c>
      <c r="BK34" s="397">
        <f>IFERROR(BJ34*(1+PARAMETRES!BK$14),"")</f>
        <v>84110.273528335063</v>
      </c>
      <c r="BL34" s="397">
        <f>IFERROR(BK34*(1+PARAMETRES!BL$14),"")</f>
        <v>84855.835505745723</v>
      </c>
      <c r="BM34" s="398">
        <f>IFERROR(BL34*(1+PARAMETRES!BM$14),"")</f>
        <v>85569.380505844019</v>
      </c>
    </row>
    <row r="35" spans="1:65" ht="23.25" customHeight="1" x14ac:dyDescent="0.25">
      <c r="A35" s="946"/>
      <c r="B35" s="53" t="s">
        <v>298</v>
      </c>
      <c r="C35" s="393">
        <f>IFERROR($F$10*Transf2013,"")</f>
        <v>15237.921102647748</v>
      </c>
      <c r="D35" s="393">
        <f>IFERROR(C35*(1+PARAMETRES!D$14),"")</f>
        <v>14721.225057958907</v>
      </c>
      <c r="E35" s="393">
        <f>IFERROR(D35*(1+PARAMETRES!E$14),"")</f>
        <v>14936.5654814751</v>
      </c>
      <c r="F35" s="393">
        <f>IFERROR(E35*(1+PARAMETRES!F$14),"")</f>
        <v>15188.74485663648</v>
      </c>
      <c r="G35" s="393">
        <f>IFERROR(F35*(1+PARAMETRES!G$14),"")</f>
        <v>15164.418029636792</v>
      </c>
      <c r="H35" s="393">
        <f>IFERROR(G35*(1+PARAMETRES!H$14),"")</f>
        <v>15176.557391941324</v>
      </c>
      <c r="I35" s="393">
        <f>IFERROR(H35*(1+PARAMETRES!I$14),"")</f>
        <v>15241.281747379224</v>
      </c>
      <c r="J35" s="393">
        <f>IFERROR(I35*(1+PARAMETRES!J$14),"")</f>
        <v>15343.249669255381</v>
      </c>
      <c r="K35" s="393">
        <f>IFERROR(J35*(1+PARAMETRES!K$14),"")</f>
        <v>15469.367392762548</v>
      </c>
      <c r="L35" s="393">
        <f>IFERROR(K35*(1+PARAMETRES!L$14),"")</f>
        <v>15783.112694717925</v>
      </c>
      <c r="M35" s="393">
        <f>IFERROR(L35*(1+PARAMETRES!M$14),"")</f>
        <v>16025.24288198559</v>
      </c>
      <c r="N35" s="393">
        <f>IFERROR(M35*(1+PARAMETRES!N$14),"")</f>
        <v>16283.650921212145</v>
      </c>
      <c r="O35" s="393">
        <f>IFERROR(N35*(1+PARAMETRES!O$14),"")</f>
        <v>14984.091150437713</v>
      </c>
      <c r="P35" s="393">
        <f>IFERROR(O35*(1+PARAMETRES!P$14),"")</f>
        <v>15977.000321565241</v>
      </c>
      <c r="Q35" s="393">
        <f>IFERROR(P35*(1+PARAMETRES!Q$14),"")</f>
        <v>16355.003253774015</v>
      </c>
      <c r="R35" s="393">
        <f>IFERROR(Q35*(1+PARAMETRES!R$14),"")</f>
        <v>16548.677203111998</v>
      </c>
      <c r="S35" s="393">
        <f>IFERROR(R35*(1+PARAMETRES!S$14),"")</f>
        <v>16775.604164511584</v>
      </c>
      <c r="T35" s="393">
        <f>IFERROR(S35*(1+PARAMETRES!T$14),"")</f>
        <v>17028.133889515724</v>
      </c>
      <c r="U35" s="393">
        <f>IFERROR(T35*(1+PARAMETRES!U$14),"")</f>
        <v>17286.761160915081</v>
      </c>
      <c r="V35" s="393">
        <f>IFERROR(U35*(1+PARAMETRES!V$14),"")</f>
        <v>17568.712328668626</v>
      </c>
      <c r="W35" s="393">
        <f>IFERROR(V35*(1+PARAMETRES!W$14),"")</f>
        <v>17653.82213335258</v>
      </c>
      <c r="X35" s="393">
        <f>IFERROR(W35*(1+PARAMETRES!X$14),"")</f>
        <v>17739.424738823145</v>
      </c>
      <c r="Y35" s="393">
        <f>IFERROR(X35*(1+PARAMETRES!Y$14),"")</f>
        <v>17834.281744129286</v>
      </c>
      <c r="Z35" s="393">
        <f>IFERROR(Y35*(1+PARAMETRES!Z$14),"")</f>
        <v>17936.719845896601</v>
      </c>
      <c r="AA35" s="393">
        <f>IFERROR(Z35*(1+PARAMETRES!AA$14),"")</f>
        <v>18036.121481743226</v>
      </c>
      <c r="AB35" s="393">
        <f>IFERROR(AA35*(1+PARAMETRES!AB$14),"")</f>
        <v>18211.725880788777</v>
      </c>
      <c r="AC35" s="393">
        <f>IFERROR(AB35*(1+PARAMETRES!AC$14),"")</f>
        <v>18396.374743254717</v>
      </c>
      <c r="AD35" s="393">
        <f>IFERROR(AC35*(1+PARAMETRES!AD$14),"")</f>
        <v>18592.21824823612</v>
      </c>
      <c r="AE35" s="393">
        <f>IFERROR(AD35*(1+PARAMETRES!AE$14),"")</f>
        <v>18782.939130651859</v>
      </c>
      <c r="AF35" s="393">
        <f>IFERROR(AE35*(1+PARAMETRES!AF$14),"")</f>
        <v>18968.412386398151</v>
      </c>
      <c r="AG35" s="393">
        <f>IFERROR(AF35*(1+PARAMETRES!AG$14),"")</f>
        <v>19157.950944271117</v>
      </c>
      <c r="AH35" s="393">
        <f>IFERROR(AG35*(1+PARAMETRES!AH$14),"")</f>
        <v>19343.982846726456</v>
      </c>
      <c r="AI35" s="393">
        <f>IFERROR(AH35*(1+PARAMETRES!AI$14),"")</f>
        <v>19516.645272792837</v>
      </c>
      <c r="AJ35" s="393">
        <f>IFERROR(AI35*(1+PARAMETRES!AJ$14),"")</f>
        <v>19683.22247139028</v>
      </c>
      <c r="AK35" s="393">
        <f>IFERROR(AJ35*(1+PARAMETRES!AK$14),"")</f>
        <v>19847.34503550228</v>
      </c>
      <c r="AL35" s="393">
        <f>IFERROR(AK35*(1+PARAMETRES!AL$14),"")</f>
        <v>20012.754957733629</v>
      </c>
      <c r="AM35" s="393">
        <f>IFERROR(AL35*(1+PARAMETRES!AM$14),"")</f>
        <v>20183.313305017644</v>
      </c>
      <c r="AN35" s="393">
        <f>IFERROR(AM35*(1+PARAMETRES!AN$14),"")</f>
        <v>20352.930395183583</v>
      </c>
      <c r="AO35" s="393">
        <f>IFERROR(AN35*(1+PARAMETRES!AO$14),"")</f>
        <v>20509.246671521643</v>
      </c>
      <c r="AP35" s="393">
        <f>IFERROR(AO35*(1+PARAMETRES!AP$14),"")</f>
        <v>20670.321280678196</v>
      </c>
      <c r="AQ35" s="393">
        <f>IFERROR(AP35*(1+PARAMETRES!AQ$14),"")</f>
        <v>20838.308336774342</v>
      </c>
      <c r="AR35" s="393">
        <f>IFERROR(AQ35*(1+PARAMETRES!AR$14),"")</f>
        <v>21017.52183840939</v>
      </c>
      <c r="AS35" s="393">
        <f>IFERROR(AR35*(1+PARAMETRES!AS$14),"")</f>
        <v>21191.444294213376</v>
      </c>
      <c r="AT35" s="393">
        <f>IFERROR(AS35*(1+PARAMETRES!AT$14),"")</f>
        <v>21370.553737218812</v>
      </c>
      <c r="AU35" s="393">
        <f>IFERROR(AT35*(1+PARAMETRES!AU$14),"")</f>
        <v>21561.405128253838</v>
      </c>
      <c r="AV35" s="393">
        <f>IFERROR(AU35*(1+PARAMETRES!AV$14),"")</f>
        <v>21759.954850929567</v>
      </c>
      <c r="AW35" s="393">
        <f>IFERROR(AV35*(1+PARAMETRES!AW$14),"")</f>
        <v>21970.909190324612</v>
      </c>
      <c r="AX35" s="393">
        <f>IFERROR(AW35*(1+PARAMETRES!AX$14),"")</f>
        <v>22192.259748598026</v>
      </c>
      <c r="AY35" s="393">
        <f>IFERROR(AX35*(1+PARAMETRES!AY$14),"")</f>
        <v>22408.536785046916</v>
      </c>
      <c r="AZ35" s="393">
        <f>IFERROR(AY35*(1+PARAMETRES!AZ$14),"")</f>
        <v>22635.011323890023</v>
      </c>
      <c r="BA35" s="393">
        <f>IFERROR(AZ35*(1+PARAMETRES!BA$14),"")</f>
        <v>22867.126747329428</v>
      </c>
      <c r="BB35" s="393">
        <f>IFERROR(BA35*(1+PARAMETRES!BB$14),"")</f>
        <v>23106.965033996799</v>
      </c>
      <c r="BC35" s="393">
        <f>IFERROR(BB35*(1+PARAMETRES!BC$14),"")</f>
        <v>23347.437556616795</v>
      </c>
      <c r="BD35" s="393">
        <f>IFERROR(BC35*(1+PARAMETRES!BD$14),"")</f>
        <v>23585.822489260328</v>
      </c>
      <c r="BE35" s="393">
        <f>IFERROR(BD35*(1+PARAMETRES!BE$14),"")</f>
        <v>23828.755401871425</v>
      </c>
      <c r="BF35" s="393">
        <f>IFERROR(BE35*(1+PARAMETRES!BF$14),"")</f>
        <v>24076.018857044342</v>
      </c>
      <c r="BG35" s="393">
        <f>IFERROR(BF35*(1+PARAMETRES!BG$14),"")</f>
        <v>24320.178544618499</v>
      </c>
      <c r="BH35" s="393">
        <f>IFERROR(BG35*(1+PARAMETRES!BH$14),"")</f>
        <v>24555.989388851205</v>
      </c>
      <c r="BI35" s="393">
        <f>IFERROR(BH35*(1+PARAMETRES!BI$14),"")</f>
        <v>24780.496079475652</v>
      </c>
      <c r="BJ35" s="393">
        <f>IFERROR(BI35*(1+PARAMETRES!BJ$14),"")</f>
        <v>25008.088037475682</v>
      </c>
      <c r="BK35" s="393">
        <f>IFERROR(BJ35*(1+PARAMETRES!BK$14),"")</f>
        <v>25233.755857054788</v>
      </c>
      <c r="BL35" s="393">
        <f>IFERROR(BK35*(1+PARAMETRES!BL$14),"")</f>
        <v>25457.430422896567</v>
      </c>
      <c r="BM35" s="394">
        <f>IFERROR(BL35*(1+PARAMETRES!BM$14),"")</f>
        <v>25671.499639059999</v>
      </c>
    </row>
    <row r="36" spans="1:65" ht="23.25" customHeight="1" x14ac:dyDescent="0.25">
      <c r="A36" s="947"/>
      <c r="B36" s="396" t="s">
        <v>299</v>
      </c>
      <c r="C36" s="397">
        <f>IFERROR($G$10*Transf2013,"")</f>
        <v>17108.584447625664</v>
      </c>
      <c r="D36" s="397">
        <f>IFERROR(C36*(1+PARAMETRES!D$14),"")</f>
        <v>16528.456892510738</v>
      </c>
      <c r="E36" s="397">
        <f>IFERROR(D36*(1+PARAMETRES!E$14),"")</f>
        <v>16770.23329992855</v>
      </c>
      <c r="F36" s="397">
        <f>IFERROR(E36*(1+PARAMETRES!F$14),"")</f>
        <v>17053.371144443856</v>
      </c>
      <c r="G36" s="397">
        <f>IFERROR(F36*(1+PARAMETRES!G$14),"")</f>
        <v>17026.057866519441</v>
      </c>
      <c r="H36" s="397">
        <f>IFERROR(G36*(1+PARAMETRES!H$14),"")</f>
        <v>17039.687501672975</v>
      </c>
      <c r="I36" s="397">
        <f>IFERROR(H36*(1+PARAMETRES!I$14),"")</f>
        <v>17112.357657488064</v>
      </c>
      <c r="J36" s="397">
        <f>IFERROR(I36*(1+PARAMETRES!J$14),"")</f>
        <v>17226.843537196681</v>
      </c>
      <c r="K36" s="397">
        <f>IFERROR(J36*(1+PARAMETRES!K$14),"")</f>
        <v>17368.443937174452</v>
      </c>
      <c r="L36" s="397">
        <f>IFERROR(K36*(1+PARAMETRES!L$14),"")</f>
        <v>17720.705768522083</v>
      </c>
      <c r="M36" s="397">
        <f>IFERROR(L36*(1+PARAMETRES!M$14),"")</f>
        <v>17992.560749807453</v>
      </c>
      <c r="N36" s="397">
        <f>IFERROR(M36*(1+PARAMETRES!N$14),"")</f>
        <v>18282.691912140661</v>
      </c>
      <c r="O36" s="397">
        <f>IFERROR(N36*(1+PARAMETRES!O$14),"")</f>
        <v>16823.593395140982</v>
      </c>
      <c r="P36" s="397">
        <f>IFERROR(O36*(1+PARAMETRES!P$14),"")</f>
        <v>17938.395754900255</v>
      </c>
      <c r="Q36" s="397">
        <f>IFERROR(P36*(1+PARAMETRES!Q$14),"")</f>
        <v>18362.803719974978</v>
      </c>
      <c r="R36" s="397">
        <f>IFERROR(Q36*(1+PARAMETRES!R$14),"")</f>
        <v>18580.253797005385</v>
      </c>
      <c r="S36" s="397">
        <f>IFERROR(R36*(1+PARAMETRES!S$14),"")</f>
        <v>18835.039148392541</v>
      </c>
      <c r="T36" s="397">
        <f>IFERROR(S36*(1+PARAMETRES!T$14),"")</f>
        <v>19118.57035298831</v>
      </c>
      <c r="U36" s="397">
        <f>IFERROR(T36*(1+PARAMETRES!U$14),"")</f>
        <v>19408.947661243703</v>
      </c>
      <c r="V36" s="397">
        <f>IFERROR(U36*(1+PARAMETRES!V$14),"")</f>
        <v>19725.512193316259</v>
      </c>
      <c r="W36" s="397">
        <f>IFERROR(V36*(1+PARAMETRES!W$14),"")</f>
        <v>19821.070391245463</v>
      </c>
      <c r="X36" s="397">
        <f>IFERROR(W36*(1+PARAMETRES!X$14),"")</f>
        <v>19917.181888001767</v>
      </c>
      <c r="Y36" s="397">
        <f>IFERROR(X36*(1+PARAMETRES!Y$14),"")</f>
        <v>20023.683888819123</v>
      </c>
      <c r="Z36" s="397">
        <f>IFERROR(Y36*(1+PARAMETRES!Z$14),"")</f>
        <v>20138.69766943491</v>
      </c>
      <c r="AA36" s="397">
        <f>IFERROR(Z36*(1+PARAMETRES!AA$14),"")</f>
        <v>20250.302216384469</v>
      </c>
      <c r="AB36" s="397">
        <f>IFERROR(AA36*(1+PARAMETRES!AB$14),"")</f>
        <v>20447.464458543822</v>
      </c>
      <c r="AC36" s="397">
        <f>IFERROR(AB36*(1+PARAMETRES!AC$14),"")</f>
        <v>20654.781495781113</v>
      </c>
      <c r="AD36" s="397">
        <f>IFERROR(AC36*(1+PARAMETRES!AD$14),"")</f>
        <v>20874.667471100351</v>
      </c>
      <c r="AE36" s="397">
        <f>IFERROR(AD36*(1+PARAMETRES!AE$14),"")</f>
        <v>21088.801951831345</v>
      </c>
      <c r="AF36" s="397">
        <f>IFERROR(AE36*(1+PARAMETRES!AF$14),"")</f>
        <v>21297.044587905904</v>
      </c>
      <c r="AG36" s="397">
        <f>IFERROR(AF36*(1+PARAMETRES!AG$14),"")</f>
        <v>21509.851597576493</v>
      </c>
      <c r="AH36" s="397">
        <f>IFERROR(AG36*(1+PARAMETRES!AH$14),"")</f>
        <v>21718.721461888668</v>
      </c>
      <c r="AI36" s="397">
        <f>IFERROR(AH36*(1+PARAMETRES!AI$14),"")</f>
        <v>21912.580563625012</v>
      </c>
      <c r="AJ36" s="397">
        <f>IFERROR(AI36*(1+PARAMETRES!AJ$14),"")</f>
        <v>22099.607392944796</v>
      </c>
      <c r="AK36" s="397">
        <f>IFERROR(AJ36*(1+PARAMETRES!AK$14),"")</f>
        <v>22283.878247804587</v>
      </c>
      <c r="AL36" s="397">
        <f>IFERROR(AK36*(1+PARAMETRES!AL$14),"")</f>
        <v>22469.594501610267</v>
      </c>
      <c r="AM36" s="397">
        <f>IFERROR(AL36*(1+PARAMETRES!AM$14),"")</f>
        <v>22661.091220099574</v>
      </c>
      <c r="AN36" s="397">
        <f>IFERROR(AM36*(1+PARAMETRES!AN$14),"")</f>
        <v>22851.531129278541</v>
      </c>
      <c r="AO36" s="397">
        <f>IFERROR(AN36*(1+PARAMETRES!AO$14),"")</f>
        <v>23027.037367711775</v>
      </c>
      <c r="AP36" s="397">
        <f>IFERROR(AO36*(1+PARAMETRES!AP$14),"")</f>
        <v>23207.886089434342</v>
      </c>
      <c r="AQ36" s="397">
        <f>IFERROR(AP36*(1+PARAMETRES!AQ$14),"")</f>
        <v>23396.495855554575</v>
      </c>
      <c r="AR36" s="397">
        <f>IFERROR(AQ36*(1+PARAMETRES!AR$14),"")</f>
        <v>23597.710267036542</v>
      </c>
      <c r="AS36" s="397">
        <f>IFERROR(AR36*(1+PARAMETRES!AS$14),"")</f>
        <v>23792.984084404183</v>
      </c>
      <c r="AT36" s="397">
        <f>IFERROR(AS36*(1+PARAMETRES!AT$14),"")</f>
        <v>23994.081662635719</v>
      </c>
      <c r="AU36" s="397">
        <f>IFERROR(AT36*(1+PARAMETRES!AU$14),"")</f>
        <v>24208.362673705022</v>
      </c>
      <c r="AV36" s="397">
        <f>IFERROR(AU36*(1+PARAMETRES!AV$14),"")</f>
        <v>24431.287091974918</v>
      </c>
      <c r="AW36" s="397">
        <f>IFERROR(AV36*(1+PARAMETRES!AW$14),"")</f>
        <v>24668.138963422531</v>
      </c>
      <c r="AX36" s="397">
        <f>IFERROR(AW36*(1+PARAMETRES!AX$14),"")</f>
        <v>24916.663331887186</v>
      </c>
      <c r="AY36" s="397">
        <f>IFERROR(AX36*(1+PARAMETRES!AY$14),"")</f>
        <v>25159.491334292652</v>
      </c>
      <c r="AZ36" s="397">
        <f>IFERROR(AY36*(1+PARAMETRES!AZ$14),"")</f>
        <v>25413.768722063163</v>
      </c>
      <c r="BA36" s="397">
        <f>IFERROR(AZ36*(1+PARAMETRES!BA$14),"")</f>
        <v>25674.379490209179</v>
      </c>
      <c r="BB36" s="397">
        <f>IFERROR(BA36*(1+PARAMETRES!BB$14),"")</f>
        <v>25943.661208731108</v>
      </c>
      <c r="BC36" s="397">
        <f>IFERROR(BB36*(1+PARAMETRES!BC$14),"")</f>
        <v>26213.655024348311</v>
      </c>
      <c r="BD36" s="397">
        <f>IFERROR(BC36*(1+PARAMETRES!BD$14),"")</f>
        <v>26481.304969750956</v>
      </c>
      <c r="BE36" s="397">
        <f>IFERROR(BD36*(1+PARAMETRES!BE$14),"")</f>
        <v>26754.061221900891</v>
      </c>
      <c r="BF36" s="397">
        <f>IFERROR(BE36*(1+PARAMETRES!BF$14),"")</f>
        <v>27031.679649975209</v>
      </c>
      <c r="BG36" s="397">
        <f>IFERROR(BF36*(1+PARAMETRES!BG$14),"")</f>
        <v>27305.813280503229</v>
      </c>
      <c r="BH36" s="397">
        <f>IFERROR(BG36*(1+PARAMETRES!BH$14),"")</f>
        <v>27570.573132916441</v>
      </c>
      <c r="BI36" s="397">
        <f>IFERROR(BH36*(1+PARAMETRES!BI$14),"")</f>
        <v>27822.641092169615</v>
      </c>
      <c r="BJ36" s="397">
        <f>IFERROR(BI36*(1+PARAMETRES!BJ$14),"")</f>
        <v>28078.173077590342</v>
      </c>
      <c r="BK36" s="397">
        <f>IFERROR(BJ36*(1+PARAMETRES!BK$14),"")</f>
        <v>28331.54471026731</v>
      </c>
      <c r="BL36" s="397">
        <f>IFERROR(BK36*(1+PARAMETRES!BL$14),"")</f>
        <v>28582.67839003319</v>
      </c>
      <c r="BM36" s="398">
        <f>IFERROR(BL36*(1+PARAMETRES!BM$14),"")</f>
        <v>28823.027531999331</v>
      </c>
    </row>
    <row r="37" spans="1:65" ht="23.25" customHeight="1" x14ac:dyDescent="0.25">
      <c r="A37" s="939" t="s">
        <v>315</v>
      </c>
      <c r="B37" s="365" t="s">
        <v>280</v>
      </c>
      <c r="C37" s="393">
        <f>IFERROR($D$11*Transf2013,"")</f>
        <v>43437.230101820038</v>
      </c>
      <c r="D37" s="393">
        <f>IFERROR(C37*(1+PARAMETRES!D$14),"")</f>
        <v>41964.335942921309</v>
      </c>
      <c r="E37" s="393">
        <f>IFERROR(D37*(1+PARAMETRES!E$14),"")</f>
        <v>42578.185526698908</v>
      </c>
      <c r="F37" s="393">
        <f>IFERROR(E37*(1+PARAMETRES!F$14),"")</f>
        <v>43297.04825554679</v>
      </c>
      <c r="G37" s="393">
        <f>IFERROR(F37*(1+PARAMETRES!G$14),"")</f>
        <v>43227.702183014037</v>
      </c>
      <c r="H37" s="393">
        <f>IFERROR(G37*(1+PARAMETRES!H$14),"")</f>
        <v>43262.306658923793</v>
      </c>
      <c r="I37" s="393">
        <f>IFERROR(H37*(1+PARAMETRES!I$14),"")</f>
        <v>43446.809958383688</v>
      </c>
      <c r="J37" s="393">
        <f>IFERROR(I37*(1+PARAMETRES!J$14),"")</f>
        <v>43737.479798167107</v>
      </c>
      <c r="K37" s="393">
        <f>IFERROR(J37*(1+PARAMETRES!K$14),"")</f>
        <v>44096.991081825523</v>
      </c>
      <c r="L37" s="393">
        <f>IFERROR(K37*(1+PARAMETRES!L$14),"")</f>
        <v>44991.353690910873</v>
      </c>
      <c r="M37" s="393">
        <f>IFERROR(L37*(1+PARAMETRES!M$14),"")</f>
        <v>45681.570196698842</v>
      </c>
      <c r="N37" s="393">
        <f>IFERROR(M37*(1+PARAMETRES!N$14),"")</f>
        <v>46418.188360320491</v>
      </c>
      <c r="O37" s="393">
        <f>IFERROR(N37*(1+PARAMETRES!O$14),"")</f>
        <v>42713.662236715027</v>
      </c>
      <c r="P37" s="393">
        <f>IFERROR(O37*(1+PARAMETRES!P$14),"")</f>
        <v>45544.049915319018</v>
      </c>
      <c r="Q37" s="393">
        <f>IFERROR(P37*(1+PARAMETRES!Q$14),"")</f>
        <v>46621.585376679432</v>
      </c>
      <c r="R37" s="393">
        <f>IFERROR(Q37*(1+PARAMETRES!R$14),"")</f>
        <v>47173.672491808305</v>
      </c>
      <c r="S37" s="393">
        <f>IFERROR(R37*(1+PARAMETRES!S$14),"")</f>
        <v>47820.550669757904</v>
      </c>
      <c r="T37" s="393">
        <f>IFERROR(S37*(1+PARAMETRES!T$14),"")</f>
        <v>48540.412106148215</v>
      </c>
      <c r="U37" s="393">
        <f>IFERROR(T37*(1+PARAMETRES!U$14),"")</f>
        <v>49277.655213177277</v>
      </c>
      <c r="V37" s="393">
        <f>IFERROR(U37*(1+PARAMETRES!V$14),"")</f>
        <v>50081.385437837613</v>
      </c>
      <c r="W37" s="393">
        <f>IFERROR(V37*(1+PARAMETRES!W$14),"")</f>
        <v>50323.999515248448</v>
      </c>
      <c r="X37" s="393">
        <f>IFERROR(W37*(1+PARAMETRES!X$14),"")</f>
        <v>50568.018370976359</v>
      </c>
      <c r="Y37" s="393">
        <f>IFERROR(X37*(1+PARAMETRES!Y$14),"")</f>
        <v>50838.417826288969</v>
      </c>
      <c r="Z37" s="393">
        <f>IFERROR(Y37*(1+PARAMETRES!Z$14),"")</f>
        <v>51130.427961246773</v>
      </c>
      <c r="AA37" s="393">
        <f>IFERROR(Z37*(1+PARAMETRES!AA$14),"")</f>
        <v>51413.78234401864</v>
      </c>
      <c r="AB37" s="393">
        <f>IFERROR(AA37*(1+PARAMETRES!AB$14),"")</f>
        <v>51914.360384608968</v>
      </c>
      <c r="AC37" s="393">
        <f>IFERROR(AB37*(1+PARAMETRES!AC$14),"")</f>
        <v>52440.720579870685</v>
      </c>
      <c r="AD37" s="393">
        <f>IFERROR(AC37*(1+PARAMETRES!AD$14),"")</f>
        <v>52998.992232054654</v>
      </c>
      <c r="AE37" s="393">
        <f>IFERROR(AD37*(1+PARAMETRES!AE$14),"")</f>
        <v>53542.661332249372</v>
      </c>
      <c r="AF37" s="393">
        <f>IFERROR(AE37*(1+PARAMETRES!AF$14),"")</f>
        <v>54071.371543656467</v>
      </c>
      <c r="AG37" s="393">
        <f>IFERROR(AF37*(1+PARAMETRES!AG$14),"")</f>
        <v>54611.670308562432</v>
      </c>
      <c r="AH37" s="393">
        <f>IFERROR(AG37*(1+PARAMETRES!AH$14),"")</f>
        <v>55141.972998725847</v>
      </c>
      <c r="AI37" s="393">
        <f>IFERROR(AH37*(1+PARAMETRES!AI$14),"")</f>
        <v>55634.16464878503</v>
      </c>
      <c r="AJ37" s="393">
        <f>IFERROR(AI37*(1+PARAMETRES!AJ$14),"")</f>
        <v>56109.00974454658</v>
      </c>
      <c r="AK37" s="393">
        <f>IFERROR(AJ37*(1+PARAMETRES!AK$14),"")</f>
        <v>56576.857657277593</v>
      </c>
      <c r="AL37" s="393">
        <f>IFERROR(AK37*(1+PARAMETRES!AL$14),"")</f>
        <v>57048.37531409489</v>
      </c>
      <c r="AM37" s="393">
        <f>IFERROR(AL37*(1+PARAMETRES!AM$14),"")</f>
        <v>57534.569075491549</v>
      </c>
      <c r="AN37" s="393">
        <f>IFERROR(AM37*(1+PARAMETRES!AN$14),"")</f>
        <v>58018.079688593418</v>
      </c>
      <c r="AO37" s="393">
        <f>IFERROR(AN37*(1+PARAMETRES!AO$14),"")</f>
        <v>58463.674991142681</v>
      </c>
      <c r="AP37" s="393">
        <f>IFERROR(AO37*(1+PARAMETRES!AP$14),"")</f>
        <v>58922.834401036082</v>
      </c>
      <c r="AQ37" s="393">
        <f>IFERROR(AP37*(1+PARAMETRES!AQ$14),"")</f>
        <v>59401.698437712832</v>
      </c>
      <c r="AR37" s="393">
        <f>IFERROR(AQ37*(1+PARAMETRES!AR$14),"")</f>
        <v>59912.564589035916</v>
      </c>
      <c r="AS37" s="393">
        <f>IFERROR(AR37*(1+PARAMETRES!AS$14),"")</f>
        <v>60408.348080874493</v>
      </c>
      <c r="AT37" s="393">
        <f>IFERROR(AS37*(1+PARAMETRES!AT$14),"")</f>
        <v>60918.917602584646</v>
      </c>
      <c r="AU37" s="393">
        <f>IFERROR(AT37*(1+PARAMETRES!AU$14),"")</f>
        <v>61462.958730754057</v>
      </c>
      <c r="AV37" s="393">
        <f>IFERROR(AU37*(1+PARAMETRES!AV$14),"")</f>
        <v>62028.944729265335</v>
      </c>
      <c r="AW37" s="393">
        <f>IFERROR(AV37*(1+PARAMETRES!AW$14),"")</f>
        <v>62630.29133813364</v>
      </c>
      <c r="AX37" s="393">
        <f>IFERROR(AW37*(1+PARAMETRES!AX$14),"")</f>
        <v>63261.273416864708</v>
      </c>
      <c r="AY37" s="393">
        <f>IFERROR(AX37*(1+PARAMETRES!AY$14),"")</f>
        <v>63877.792910218544</v>
      </c>
      <c r="AZ37" s="393">
        <f>IFERROR(AY37*(1+PARAMETRES!AZ$14),"")</f>
        <v>64523.381412066235</v>
      </c>
      <c r="BA37" s="393">
        <f>IFERROR(AZ37*(1+PARAMETRES!BA$14),"")</f>
        <v>65185.049824062859</v>
      </c>
      <c r="BB37" s="393">
        <f>IFERROR(BA37*(1+PARAMETRES!BB$14),"")</f>
        <v>65868.73303616367</v>
      </c>
      <c r="BC37" s="393">
        <f>IFERROR(BB37*(1+PARAMETRES!BC$14),"")</f>
        <v>66554.224201779085</v>
      </c>
      <c r="BD37" s="393">
        <f>IFERROR(BC37*(1+PARAMETRES!BD$14),"")</f>
        <v>67233.764481735314</v>
      </c>
      <c r="BE37" s="393">
        <f>IFERROR(BD37*(1+PARAMETRES!BE$14),"")</f>
        <v>67926.269237030312</v>
      </c>
      <c r="BF37" s="393">
        <f>IFERROR(BE37*(1+PARAMETRES!BF$14),"")</f>
        <v>68631.118640421089</v>
      </c>
      <c r="BG37" s="393">
        <f>IFERROR(BF37*(1+PARAMETRES!BG$14),"")</f>
        <v>69327.120441408508</v>
      </c>
      <c r="BH37" s="393">
        <f>IFERROR(BG37*(1+PARAMETRES!BH$14),"")</f>
        <v>69999.323022878802</v>
      </c>
      <c r="BI37" s="393">
        <f>IFERROR(BH37*(1+PARAMETRES!BI$14),"")</f>
        <v>70639.301975017996</v>
      </c>
      <c r="BJ37" s="393">
        <f>IFERROR(BI37*(1+PARAMETRES!BJ$14),"")</f>
        <v>71288.075792809541</v>
      </c>
      <c r="BK37" s="393">
        <f>IFERROR(BJ37*(1+PARAMETRES!BK$14),"")</f>
        <v>71931.36466007703</v>
      </c>
      <c r="BL37" s="393">
        <f>IFERROR(BK37*(1+PARAMETRES!BL$14),"")</f>
        <v>72568.971556644159</v>
      </c>
      <c r="BM37" s="394">
        <f>IFERROR(BL37*(1+PARAMETRES!BM$14),"")</f>
        <v>73179.197435723661</v>
      </c>
    </row>
    <row r="38" spans="1:65" ht="23.25" customHeight="1" x14ac:dyDescent="0.25">
      <c r="A38" s="940"/>
      <c r="B38" s="367" t="s">
        <v>297</v>
      </c>
      <c r="C38" s="399">
        <f>IFERROR($E$11*Transf2013,"")</f>
        <v>66826.116611378093</v>
      </c>
      <c r="D38" s="399">
        <f>IFERROR(C38*(1+PARAMETRES!D$14),"")</f>
        <v>64560.138863992681</v>
      </c>
      <c r="E38" s="399">
        <f>IFERROR(D38*(1+PARAMETRES!E$14),"")</f>
        <v>65504.51731011393</v>
      </c>
      <c r="F38" s="399">
        <f>IFERROR(E38*(1+PARAMETRES!F$14),"")</f>
        <v>66610.453495109046</v>
      </c>
      <c r="G38" s="399">
        <f>IFERROR(F38*(1+PARAMETRES!G$14),"")</f>
        <v>66503.767854271631</v>
      </c>
      <c r="H38" s="399">
        <f>IFERROR(G38*(1+PARAMETRES!H$14),"")</f>
        <v>66557.00519783613</v>
      </c>
      <c r="I38" s="399">
        <f>IFERROR(H38*(1+PARAMETRES!I$14),"")</f>
        <v>66840.854765959812</v>
      </c>
      <c r="J38" s="399">
        <f>IFERROR(I38*(1+PARAMETRES!J$14),"")</f>
        <v>67288.036516804554</v>
      </c>
      <c r="K38" s="399">
        <f>IFERROR(J38*(1+PARAMETRES!K$14),"")</f>
        <v>67841.127561250702</v>
      </c>
      <c r="L38" s="399">
        <f>IFERROR(K38*(1+PARAMETRES!L$14),"")</f>
        <v>69217.06198127463</v>
      </c>
      <c r="M38" s="399">
        <f>IFERROR(L38*(1+PARAMETRES!M$14),"")</f>
        <v>70278.927311885389</v>
      </c>
      <c r="N38" s="399">
        <f>IFERROR(M38*(1+PARAMETRES!N$14),"")</f>
        <v>71412.179390456047</v>
      </c>
      <c r="O38" s="399">
        <f>IFERROR(N38*(1+PARAMETRES!O$14),"")</f>
        <v>65712.941797597145</v>
      </c>
      <c r="P38" s="399">
        <f>IFERROR(O38*(1+PARAMETRES!P$14),"")</f>
        <v>70067.358886864371</v>
      </c>
      <c r="Q38" s="399">
        <f>IFERROR(P38*(1+PARAMETRES!Q$14),"")</f>
        <v>71725.096045172468</v>
      </c>
      <c r="R38" s="399">
        <f>IFERROR(Q38*(1+PARAMETRES!R$14),"")</f>
        <v>72574.455865049546</v>
      </c>
      <c r="S38" s="399">
        <f>IFERROR(R38*(1+PARAMETRES!S$14),"")</f>
        <v>73569.647235486511</v>
      </c>
      <c r="T38" s="399">
        <f>IFERROR(S38*(1+PARAMETRES!T$14),"")</f>
        <v>74677.119884628497</v>
      </c>
      <c r="U38" s="399">
        <f>IFERROR(T38*(1+PARAMETRES!U$14),"")</f>
        <v>75811.333408966326</v>
      </c>
      <c r="V38" s="399">
        <f>IFERROR(U38*(1+PARAMETRES!V$14),"")</f>
        <v>77047.834207735956</v>
      </c>
      <c r="W38" s="399">
        <f>IFERROR(V38*(1+PARAMETRES!W$14),"")</f>
        <v>77421.084449305548</v>
      </c>
      <c r="X38" s="399">
        <f>IFERROR(W38*(1+PARAMETRES!X$14),"")</f>
        <v>77796.495875633234</v>
      </c>
      <c r="Y38" s="399">
        <f>IFERROR(X38*(1+PARAMETRES!Y$14),"")</f>
        <v>78212.492602174418</v>
      </c>
      <c r="Z38" s="399">
        <f>IFERROR(Y38*(1+PARAMETRES!Z$14),"")</f>
        <v>78661.736333523135</v>
      </c>
      <c r="AA38" s="399">
        <f>IFERROR(Z38*(1+PARAMETRES!AA$14),"")</f>
        <v>79097.663601009379</v>
      </c>
      <c r="AB38" s="399">
        <f>IFERROR(AA38*(1+PARAMETRES!AB$14),"")</f>
        <v>79867.779154767544</v>
      </c>
      <c r="AC38" s="399">
        <f>IFERROR(AB38*(1+PARAMETRES!AC$14),"")</f>
        <v>80677.559329647382</v>
      </c>
      <c r="AD38" s="399">
        <f>IFERROR(AC38*(1+PARAMETRES!AD$14),"")</f>
        <v>81536.433766213013</v>
      </c>
      <c r="AE38" s="399">
        <f>IFERROR(AD38*(1+PARAMETRES!AE$14),"")</f>
        <v>82372.842869704458</v>
      </c>
      <c r="AF38" s="399">
        <f>IFERROR(AE38*(1+PARAMETRES!AF$14),"")</f>
        <v>83186.238432872196</v>
      </c>
      <c r="AG38" s="399">
        <f>IFERROR(AF38*(1+PARAMETRES!AG$14),"")</f>
        <v>84017.462435506677</v>
      </c>
      <c r="AH38" s="399">
        <f>IFERROR(AG38*(1+PARAMETRES!AH$14),"")</f>
        <v>84833.307951648443</v>
      </c>
      <c r="AI38" s="399">
        <f>IFERROR(AH38*(1+PARAMETRES!AI$14),"")</f>
        <v>85590.521441663848</v>
      </c>
      <c r="AJ38" s="399">
        <f>IFERROR(AI38*(1+PARAMETRES!AJ$14),"")</f>
        <v>86321.048081307308</v>
      </c>
      <c r="AK38" s="399">
        <f>IFERROR(AJ38*(1+PARAMETRES!AK$14),"")</f>
        <v>87040.809887004085</v>
      </c>
      <c r="AL38" s="399">
        <f>IFERROR(AK38*(1+PARAMETRES!AL$14),"")</f>
        <v>87766.217419780354</v>
      </c>
      <c r="AM38" s="399">
        <f>IFERROR(AL38*(1+PARAMETRES!AM$14),"")</f>
        <v>88514.203442799262</v>
      </c>
      <c r="AN38" s="399">
        <f>IFERROR(AM38*(1+PARAMETRES!AN$14),"")</f>
        <v>89258.061569531666</v>
      </c>
      <c r="AO38" s="399">
        <f>IFERROR(AN38*(1+PARAMETRES!AO$14),"")</f>
        <v>89943.588790761904</v>
      </c>
      <c r="AP38" s="399">
        <f>IFERROR(AO38*(1+PARAMETRES!AP$14),"")</f>
        <v>90649.983747273232</v>
      </c>
      <c r="AQ38" s="399">
        <f>IFERROR(AP38*(1+PARAMETRES!AQ$14),"")</f>
        <v>91386.69333674162</v>
      </c>
      <c r="AR38" s="399">
        <f>IFERROR(AQ38*(1+PARAMETRES!AR$14),"")</f>
        <v>92172.636660500924</v>
      </c>
      <c r="AS38" s="399">
        <f>IFERROR(AR38*(1+PARAMETRES!AS$14),"")</f>
        <v>92935.376028594575</v>
      </c>
      <c r="AT38" s="399">
        <f>IFERROR(AS38*(1+PARAMETRES!AT$14),"")</f>
        <v>93720.863001774953</v>
      </c>
      <c r="AU38" s="399">
        <f>IFERROR(AT38*(1+PARAMETRES!AU$14),"")</f>
        <v>94557.844452645862</v>
      </c>
      <c r="AV38" s="399">
        <f>IFERROR(AU38*(1+PARAMETRES!AV$14),"")</f>
        <v>95428.587044847591</v>
      </c>
      <c r="AW38" s="399">
        <f>IFERROR(AV38*(1+PARAMETRES!AW$14),"")</f>
        <v>96353.730257568386</v>
      </c>
      <c r="AX38" s="399">
        <f>IFERROR(AW38*(1+PARAMETRES!AX$14),"")</f>
        <v>97324.466233921659</v>
      </c>
      <c r="AY38" s="399">
        <f>IFERROR(AX38*(1+PARAMETRES!AY$14),"")</f>
        <v>98272.95220918933</v>
      </c>
      <c r="AZ38" s="399">
        <f>IFERROR(AY38*(1+PARAMETRES!AZ$14),"")</f>
        <v>99266.159474162501</v>
      </c>
      <c r="BA38" s="399">
        <f>IFERROR(AZ38*(1+PARAMETRES!BA$14),"")</f>
        <v>100284.10491761054</v>
      </c>
      <c r="BB38" s="399">
        <f>IFERROR(BA38*(1+PARAMETRES!BB$14),"")</f>
        <v>101335.91908600926</v>
      </c>
      <c r="BC38" s="399">
        <f>IFERROR(BB38*(1+PARAMETRES!BC$14),"")</f>
        <v>102390.51470506938</v>
      </c>
      <c r="BD38" s="399">
        <f>IFERROR(BC38*(1+PARAMETRES!BD$14),"")</f>
        <v>103435.95516902245</v>
      </c>
      <c r="BE38" s="399">
        <f>IFERROR(BD38*(1+PARAMETRES!BE$14),"")</f>
        <v>104501.34086288</v>
      </c>
      <c r="BF38" s="399">
        <f>IFERROR(BE38*(1+PARAMETRES!BF$14),"")</f>
        <v>105585.71821185094</v>
      </c>
      <c r="BG38" s="399">
        <f>IFERROR(BF38*(1+PARAMETRES!BG$14),"")</f>
        <v>106656.48394450676</v>
      </c>
      <c r="BH38" s="399">
        <f>IFERROR(BG38*(1+PARAMETRES!BH$14),"")</f>
        <v>107690.63570764881</v>
      </c>
      <c r="BI38" s="399">
        <f>IFERROR(BH38*(1+PARAMETRES!BI$14),"")</f>
        <v>108675.21294667237</v>
      </c>
      <c r="BJ38" s="399">
        <f>IFERROR(BI38*(1+PARAMETRES!BJ$14),"")</f>
        <v>109673.32066902297</v>
      </c>
      <c r="BK38" s="399">
        <f>IFERROR(BJ38*(1+PARAMETRES!BK$14),"")</f>
        <v>110662.9900553547</v>
      </c>
      <c r="BL38" s="399">
        <f>IFERROR(BK38*(1+PARAMETRES!BL$14),"")</f>
        <v>111643.91799947858</v>
      </c>
      <c r="BM38" s="400">
        <f>IFERROR(BL38*(1+PARAMETRES!BM$14),"")</f>
        <v>112582.72154793364</v>
      </c>
    </row>
    <row r="39" spans="1:65" ht="23.25" customHeight="1" x14ac:dyDescent="0.25">
      <c r="A39" s="940"/>
      <c r="B39" s="365" t="s">
        <v>299</v>
      </c>
      <c r="C39" s="393">
        <f>IFERROR($F$11*Transf2013,"")</f>
        <v>20048.343592261979</v>
      </c>
      <c r="D39" s="393">
        <f>IFERROR(C39*(1+PARAMETRES!D$14),"")</f>
        <v>19368.533021849937</v>
      </c>
      <c r="E39" s="393">
        <f>IFERROR(D39*(1+PARAMETRES!E$14),"")</f>
        <v>19651.853743283889</v>
      </c>
      <c r="F39" s="393">
        <f>IFERROR(E39*(1+PARAMETRES!F$14),"")</f>
        <v>19983.643015984533</v>
      </c>
      <c r="G39" s="393">
        <f>IFERROR(F39*(1+PARAMETRES!G$14),"")</f>
        <v>19951.636511756438</v>
      </c>
      <c r="H39" s="393">
        <f>IFERROR(G39*(1+PARAMETRES!H$14),"")</f>
        <v>19967.608120011446</v>
      </c>
      <c r="I39" s="393">
        <f>IFERROR(H39*(1+PARAMETRES!I$14),"")</f>
        <v>20052.765150807543</v>
      </c>
      <c r="J39" s="393">
        <f>IFERROR(I39*(1+PARAMETRES!J$14),"")</f>
        <v>20186.92307952965</v>
      </c>
      <c r="K39" s="393">
        <f>IFERROR(J39*(1+PARAMETRES!K$14),"")</f>
        <v>20352.854602400326</v>
      </c>
      <c r="L39" s="393">
        <f>IFERROR(K39*(1+PARAMETRES!L$14),"")</f>
        <v>20765.645400547091</v>
      </c>
      <c r="M39" s="393">
        <f>IFERROR(L39*(1+PARAMETRES!M$14),"")</f>
        <v>21084.213081512273</v>
      </c>
      <c r="N39" s="393">
        <f>IFERROR(M39*(1+PARAMETRES!N$14),"")</f>
        <v>21424.197330184914</v>
      </c>
      <c r="O39" s="393">
        <f>IFERROR(N39*(1+PARAMETRES!O$14),"")</f>
        <v>19714.382675832894</v>
      </c>
      <c r="P39" s="393">
        <f>IFERROR(O39*(1+PARAMETRES!P$14),"")</f>
        <v>21020.740943773646</v>
      </c>
      <c r="Q39" s="393">
        <f>IFERROR(P39*(1+PARAMETRES!Q$14),"")</f>
        <v>21518.074708186377</v>
      </c>
      <c r="R39" s="393">
        <f>IFERROR(Q39*(1+PARAMETRES!R$14),"")</f>
        <v>21772.889118567036</v>
      </c>
      <c r="S39" s="393">
        <f>IFERROR(R39*(1+PARAMETRES!S$14),"")</f>
        <v>22071.454104029279</v>
      </c>
      <c r="T39" s="393">
        <f>IFERROR(S39*(1+PARAMETRES!T$14),"")</f>
        <v>22403.704327667903</v>
      </c>
      <c r="U39" s="393">
        <f>IFERROR(T39*(1+PARAMETRES!U$14),"")</f>
        <v>22743.977017388192</v>
      </c>
      <c r="V39" s="393">
        <f>IFERROR(U39*(1+PARAMETRES!V$14),"")</f>
        <v>23114.936667939233</v>
      </c>
      <c r="W39" s="393">
        <f>IFERROR(V39*(1+PARAMETRES!W$14),"")</f>
        <v>23226.914581191308</v>
      </c>
      <c r="X39" s="393">
        <f>IFERROR(W39*(1+PARAMETRES!X$14),"")</f>
        <v>23339.540866319436</v>
      </c>
      <c r="Y39" s="393">
        <f>IFERROR(X39*(1+PARAMETRES!Y$14),"")</f>
        <v>23464.343050403466</v>
      </c>
      <c r="Z39" s="393">
        <f>IFERROR(Y39*(1+PARAMETRES!Z$14),"")</f>
        <v>23599.119588970356</v>
      </c>
      <c r="AA39" s="393">
        <f>IFERROR(Z39*(1+PARAMETRES!AA$14),"")</f>
        <v>23729.90108702784</v>
      </c>
      <c r="AB39" s="393">
        <f>IFERROR(AA39*(1+PARAMETRES!AB$14),"")</f>
        <v>23960.941614450319</v>
      </c>
      <c r="AC39" s="393">
        <f>IFERROR(AB39*(1+PARAMETRES!AC$14),"")</f>
        <v>24203.881830093924</v>
      </c>
      <c r="AD39" s="393">
        <f>IFERROR(AC39*(1+PARAMETRES!AD$14),"")</f>
        <v>24461.550697896222</v>
      </c>
      <c r="AE39" s="393">
        <f>IFERROR(AD39*(1+PARAMETRES!AE$14),"")</f>
        <v>24712.479794794206</v>
      </c>
      <c r="AF39" s="393">
        <f>IFERROR(AE39*(1+PARAMETRES!AF$14),"")</f>
        <v>24956.504654440647</v>
      </c>
      <c r="AG39" s="393">
        <f>IFERROR(AF39*(1+PARAMETRES!AG$14),"")</f>
        <v>25205.878181618104</v>
      </c>
      <c r="AH39" s="393">
        <f>IFERROR(AG39*(1+PARAMETRES!AH$14),"")</f>
        <v>25450.638045803171</v>
      </c>
      <c r="AI39" s="393">
        <f>IFERROR(AH39*(1+PARAMETRES!AI$14),"")</f>
        <v>25677.807855906125</v>
      </c>
      <c r="AJ39" s="393">
        <f>IFERROR(AI39*(1+PARAMETRES!AJ$14),"")</f>
        <v>25896.971407785764</v>
      </c>
      <c r="AK39" s="393">
        <f>IFERROR(AJ39*(1+PARAMETRES!AK$14),"")</f>
        <v>26112.90542755101</v>
      </c>
      <c r="AL39" s="393">
        <f>IFERROR(AK39*(1+PARAMETRES!AL$14),"")</f>
        <v>26330.533208409332</v>
      </c>
      <c r="AM39" s="393">
        <f>IFERROR(AL39*(1+PARAMETRES!AM$14),"")</f>
        <v>26554.93470818374</v>
      </c>
      <c r="AN39" s="393">
        <f>IFERROR(AM39*(1+PARAMETRES!AN$14),"")</f>
        <v>26778.097807655071</v>
      </c>
      <c r="AO39" s="393">
        <f>IFERROR(AN39*(1+PARAMETRES!AO$14),"")</f>
        <v>26983.761191523354</v>
      </c>
      <c r="AP39" s="393">
        <f>IFERROR(AO39*(1+PARAMETRES!AP$14),"")</f>
        <v>27195.685054798822</v>
      </c>
      <c r="AQ39" s="393">
        <f>IFERROR(AP39*(1+PARAMETRES!AQ$14),"")</f>
        <v>27416.703538683934</v>
      </c>
      <c r="AR39" s="393">
        <f>IFERROR(AQ39*(1+PARAMETRES!AR$14),"")</f>
        <v>27652.492517570794</v>
      </c>
      <c r="AS39" s="393">
        <f>IFERROR(AR39*(1+PARAMETRES!AS$14),"")</f>
        <v>27881.320133154291</v>
      </c>
      <c r="AT39" s="393">
        <f>IFERROR(AS39*(1+PARAMETRES!AT$14),"")</f>
        <v>28116.97220339422</v>
      </c>
      <c r="AU39" s="393">
        <f>IFERROR(AT39*(1+PARAMETRES!AU$14),"")</f>
        <v>28368.073008862135</v>
      </c>
      <c r="AV39" s="393">
        <f>IFERROR(AU39*(1+PARAMETRES!AV$14),"")</f>
        <v>28629.302413682959</v>
      </c>
      <c r="AW39" s="393">
        <f>IFERROR(AV39*(1+PARAMETRES!AW$14),"")</f>
        <v>28906.852418698774</v>
      </c>
      <c r="AX39" s="393">
        <f>IFERROR(AW39*(1+PARAMETRES!AX$14),"")</f>
        <v>29198.080599807636</v>
      </c>
      <c r="AY39" s="393">
        <f>IFERROR(AX39*(1+PARAMETRES!AY$14),"")</f>
        <v>29482.633611247635</v>
      </c>
      <c r="AZ39" s="393">
        <f>IFERROR(AY39*(1+PARAMETRES!AZ$14),"")</f>
        <v>29780.603349969853</v>
      </c>
      <c r="BA39" s="393">
        <f>IFERROR(AZ39*(1+PARAMETRES!BA$14),"")</f>
        <v>30085.99473051506</v>
      </c>
      <c r="BB39" s="393">
        <f>IFERROR(BA39*(1+PARAMETRES!BB$14),"")</f>
        <v>30401.546986317946</v>
      </c>
      <c r="BC39" s="393">
        <f>IFERROR(BB39*(1+PARAMETRES!BC$14),"")</f>
        <v>30717.933698488672</v>
      </c>
      <c r="BD39" s="393">
        <f>IFERROR(BC39*(1+PARAMETRES!BD$14),"")</f>
        <v>31031.573794448046</v>
      </c>
      <c r="BE39" s="393">
        <f>IFERROR(BD39*(1+PARAMETRES!BE$14),"")</f>
        <v>31351.197611180498</v>
      </c>
      <c r="BF39" s="393">
        <f>IFERROR(BE39*(1+PARAMETRES!BF$14),"")</f>
        <v>31676.519068991111</v>
      </c>
      <c r="BG39" s="393">
        <f>IFERROR(BF39*(1+PARAMETRES!BG$14),"")</f>
        <v>31997.75693831014</v>
      </c>
      <c r="BH39" s="393">
        <f>IFERROR(BG39*(1+PARAMETRES!BH$14),"")</f>
        <v>32308.010338108699</v>
      </c>
      <c r="BI39" s="393">
        <f>IFERROR(BH39*(1+PARAMETRES!BI$14),"")</f>
        <v>32603.391003363522</v>
      </c>
      <c r="BJ39" s="393">
        <f>IFERROR(BI39*(1+PARAMETRES!BJ$14),"")</f>
        <v>32902.830916596002</v>
      </c>
      <c r="BK39" s="393">
        <f>IFERROR(BJ39*(1+PARAMETRES!BK$14),"")</f>
        <v>33199.739264799246</v>
      </c>
      <c r="BL39" s="393">
        <f>IFERROR(BK39*(1+PARAMETRES!BL$14),"")</f>
        <v>33494.025113809636</v>
      </c>
      <c r="BM39" s="394">
        <f>IFERROR(BL39*(1+PARAMETRES!BM$14),"")</f>
        <v>33775.673323513583</v>
      </c>
    </row>
    <row r="40" spans="1:65" ht="23.25" customHeight="1" thickBot="1" x14ac:dyDescent="0.3">
      <c r="A40" s="941"/>
      <c r="B40" s="367" t="s">
        <v>298</v>
      </c>
      <c r="C40" s="399">
        <f>IFERROR($G$11*Transf2013,"")</f>
        <v>17108.584447625664</v>
      </c>
      <c r="D40" s="399">
        <f>IFERROR(C40*(1+PARAMETRES!D$14),"")</f>
        <v>16528.456892510738</v>
      </c>
      <c r="E40" s="399">
        <f>IFERROR(D40*(1+PARAMETRES!E$14),"")</f>
        <v>16770.23329992855</v>
      </c>
      <c r="F40" s="399">
        <f>IFERROR(E40*(1+PARAMETRES!F$14),"")</f>
        <v>17053.371144443856</v>
      </c>
      <c r="G40" s="399">
        <f>IFERROR(F40*(1+PARAMETRES!G$14),"")</f>
        <v>17026.057866519441</v>
      </c>
      <c r="H40" s="399">
        <f>IFERROR(G40*(1+PARAMETRES!H$14),"")</f>
        <v>17039.687501672975</v>
      </c>
      <c r="I40" s="399">
        <f>IFERROR(H40*(1+PARAMETRES!I$14),"")</f>
        <v>17112.357657488064</v>
      </c>
      <c r="J40" s="399">
        <f>IFERROR(I40*(1+PARAMETRES!J$14),"")</f>
        <v>17226.843537196681</v>
      </c>
      <c r="K40" s="399">
        <f>IFERROR(J40*(1+PARAMETRES!K$14),"")</f>
        <v>17368.443937174452</v>
      </c>
      <c r="L40" s="399">
        <f>IFERROR(K40*(1+PARAMETRES!L$14),"")</f>
        <v>17720.705768522083</v>
      </c>
      <c r="M40" s="399">
        <f>IFERROR(L40*(1+PARAMETRES!M$14),"")</f>
        <v>17992.560749807453</v>
      </c>
      <c r="N40" s="399">
        <f>IFERROR(M40*(1+PARAMETRES!N$14),"")</f>
        <v>18282.691912140661</v>
      </c>
      <c r="O40" s="399">
        <f>IFERROR(N40*(1+PARAMETRES!O$14),"")</f>
        <v>16823.593395140982</v>
      </c>
      <c r="P40" s="399">
        <f>IFERROR(O40*(1+PARAMETRES!P$14),"")</f>
        <v>17938.395754900255</v>
      </c>
      <c r="Q40" s="399">
        <f>IFERROR(P40*(1+PARAMETRES!Q$14),"")</f>
        <v>18362.803719974978</v>
      </c>
      <c r="R40" s="399">
        <f>IFERROR(Q40*(1+PARAMETRES!R$14),"")</f>
        <v>18580.253797005385</v>
      </c>
      <c r="S40" s="399">
        <f>IFERROR(R40*(1+PARAMETRES!S$14),"")</f>
        <v>18835.039148392541</v>
      </c>
      <c r="T40" s="399">
        <f>IFERROR(S40*(1+PARAMETRES!T$14),"")</f>
        <v>19118.57035298831</v>
      </c>
      <c r="U40" s="399">
        <f>IFERROR(T40*(1+PARAMETRES!U$14),"")</f>
        <v>19408.947661243703</v>
      </c>
      <c r="V40" s="399">
        <f>IFERROR(U40*(1+PARAMETRES!V$14),"")</f>
        <v>19725.512193316259</v>
      </c>
      <c r="W40" s="399">
        <f>IFERROR(V40*(1+PARAMETRES!W$14),"")</f>
        <v>19821.070391245463</v>
      </c>
      <c r="X40" s="399">
        <f>IFERROR(W40*(1+PARAMETRES!X$14),"")</f>
        <v>19917.181888001767</v>
      </c>
      <c r="Y40" s="399">
        <f>IFERROR(X40*(1+PARAMETRES!Y$14),"")</f>
        <v>20023.683888819123</v>
      </c>
      <c r="Z40" s="399">
        <f>IFERROR(Y40*(1+PARAMETRES!Z$14),"")</f>
        <v>20138.69766943491</v>
      </c>
      <c r="AA40" s="399">
        <f>IFERROR(Z40*(1+PARAMETRES!AA$14),"")</f>
        <v>20250.302216384469</v>
      </c>
      <c r="AB40" s="399">
        <f>IFERROR(AA40*(1+PARAMETRES!AB$14),"")</f>
        <v>20447.464458543822</v>
      </c>
      <c r="AC40" s="399">
        <f>IFERROR(AB40*(1+PARAMETRES!AC$14),"")</f>
        <v>20654.781495781113</v>
      </c>
      <c r="AD40" s="399">
        <f>IFERROR(AC40*(1+PARAMETRES!AD$14),"")</f>
        <v>20874.667471100351</v>
      </c>
      <c r="AE40" s="399">
        <f>IFERROR(AD40*(1+PARAMETRES!AE$14),"")</f>
        <v>21088.801951831345</v>
      </c>
      <c r="AF40" s="399">
        <f>IFERROR(AE40*(1+PARAMETRES!AF$14),"")</f>
        <v>21297.044587905904</v>
      </c>
      <c r="AG40" s="399">
        <f>IFERROR(AF40*(1+PARAMETRES!AG$14),"")</f>
        <v>21509.851597576493</v>
      </c>
      <c r="AH40" s="399">
        <f>IFERROR(AG40*(1+PARAMETRES!AH$14),"")</f>
        <v>21718.721461888668</v>
      </c>
      <c r="AI40" s="399">
        <f>IFERROR(AH40*(1+PARAMETRES!AI$14),"")</f>
        <v>21912.580563625012</v>
      </c>
      <c r="AJ40" s="399">
        <f>IFERROR(AI40*(1+PARAMETRES!AJ$14),"")</f>
        <v>22099.607392944796</v>
      </c>
      <c r="AK40" s="399">
        <f>IFERROR(AJ40*(1+PARAMETRES!AK$14),"")</f>
        <v>22283.878247804587</v>
      </c>
      <c r="AL40" s="399">
        <f>IFERROR(AK40*(1+PARAMETRES!AL$14),"")</f>
        <v>22469.594501610267</v>
      </c>
      <c r="AM40" s="399">
        <f>IFERROR(AL40*(1+PARAMETRES!AM$14),"")</f>
        <v>22661.091220099574</v>
      </c>
      <c r="AN40" s="399">
        <f>IFERROR(AM40*(1+PARAMETRES!AN$14),"")</f>
        <v>22851.531129278541</v>
      </c>
      <c r="AO40" s="399">
        <f>IFERROR(AN40*(1+PARAMETRES!AO$14),"")</f>
        <v>23027.037367711775</v>
      </c>
      <c r="AP40" s="399">
        <f>IFERROR(AO40*(1+PARAMETRES!AP$14),"")</f>
        <v>23207.886089434342</v>
      </c>
      <c r="AQ40" s="399">
        <f>IFERROR(AP40*(1+PARAMETRES!AQ$14),"")</f>
        <v>23396.495855554575</v>
      </c>
      <c r="AR40" s="399">
        <f>IFERROR(AQ40*(1+PARAMETRES!AR$14),"")</f>
        <v>23597.710267036542</v>
      </c>
      <c r="AS40" s="399">
        <f>IFERROR(AR40*(1+PARAMETRES!AS$14),"")</f>
        <v>23792.984084404183</v>
      </c>
      <c r="AT40" s="399">
        <f>IFERROR(AS40*(1+PARAMETRES!AT$14),"")</f>
        <v>23994.081662635719</v>
      </c>
      <c r="AU40" s="399">
        <f>IFERROR(AT40*(1+PARAMETRES!AU$14),"")</f>
        <v>24208.362673705022</v>
      </c>
      <c r="AV40" s="399">
        <f>IFERROR(AU40*(1+PARAMETRES!AV$14),"")</f>
        <v>24431.287091974918</v>
      </c>
      <c r="AW40" s="399">
        <f>IFERROR(AV40*(1+PARAMETRES!AW$14),"")</f>
        <v>24668.138963422531</v>
      </c>
      <c r="AX40" s="399">
        <f>IFERROR(AW40*(1+PARAMETRES!AX$14),"")</f>
        <v>24916.663331887186</v>
      </c>
      <c r="AY40" s="399">
        <f>IFERROR(AX40*(1+PARAMETRES!AY$14),"")</f>
        <v>25159.491334292652</v>
      </c>
      <c r="AZ40" s="399">
        <f>IFERROR(AY40*(1+PARAMETRES!AZ$14),"")</f>
        <v>25413.768722063163</v>
      </c>
      <c r="BA40" s="399">
        <f>IFERROR(AZ40*(1+PARAMETRES!BA$14),"")</f>
        <v>25674.379490209179</v>
      </c>
      <c r="BB40" s="399">
        <f>IFERROR(BA40*(1+PARAMETRES!BB$14),"")</f>
        <v>25943.661208731108</v>
      </c>
      <c r="BC40" s="399">
        <f>IFERROR(BB40*(1+PARAMETRES!BC$14),"")</f>
        <v>26213.655024348311</v>
      </c>
      <c r="BD40" s="399">
        <f>IFERROR(BC40*(1+PARAMETRES!BD$14),"")</f>
        <v>26481.304969750956</v>
      </c>
      <c r="BE40" s="399">
        <f>IFERROR(BD40*(1+PARAMETRES!BE$14),"")</f>
        <v>26754.061221900891</v>
      </c>
      <c r="BF40" s="399">
        <f>IFERROR(BE40*(1+PARAMETRES!BF$14),"")</f>
        <v>27031.679649975209</v>
      </c>
      <c r="BG40" s="399">
        <f>IFERROR(BF40*(1+PARAMETRES!BG$14),"")</f>
        <v>27305.813280503229</v>
      </c>
      <c r="BH40" s="399">
        <f>IFERROR(BG40*(1+PARAMETRES!BH$14),"")</f>
        <v>27570.573132916441</v>
      </c>
      <c r="BI40" s="399">
        <f>IFERROR(BH40*(1+PARAMETRES!BI$14),"")</f>
        <v>27822.641092169615</v>
      </c>
      <c r="BJ40" s="399">
        <f>IFERROR(BI40*(1+PARAMETRES!BJ$14),"")</f>
        <v>28078.173077590342</v>
      </c>
      <c r="BK40" s="399">
        <f>IFERROR(BJ40*(1+PARAMETRES!BK$14),"")</f>
        <v>28331.54471026731</v>
      </c>
      <c r="BL40" s="399">
        <f>IFERROR(BK40*(1+PARAMETRES!BL$14),"")</f>
        <v>28582.67839003319</v>
      </c>
      <c r="BM40" s="400">
        <f>IFERROR(BL40*(1+PARAMETRES!BM$14),"")</f>
        <v>28823.027531999331</v>
      </c>
    </row>
    <row r="41" spans="1:65" ht="23.25" customHeight="1" x14ac:dyDescent="0.25">
      <c r="A41" s="945" t="s">
        <v>316</v>
      </c>
      <c r="B41" s="53" t="s">
        <v>280</v>
      </c>
      <c r="C41" s="393">
        <f>IFERROR($D$12*Transf2013,"")</f>
        <v>83889.943480331087</v>
      </c>
      <c r="D41" s="393">
        <f>IFERROR(C41*(1+PARAMETRES!D$14),"")</f>
        <v>81045.355843115554</v>
      </c>
      <c r="E41" s="393">
        <f>IFERROR(D41*(1+PARAMETRES!E$14),"")</f>
        <v>82230.878188067523</v>
      </c>
      <c r="F41" s="393">
        <f>IFERROR(E41*(1+PARAMETRES!F$14),"")</f>
        <v>83619.211503792423</v>
      </c>
      <c r="G41" s="393">
        <f>IFERROR(F41*(1+PARAMETRES!G$14),"")</f>
        <v>83485.284038995072</v>
      </c>
      <c r="H41" s="393">
        <f>IFERROR(G41*(1+PARAMETRES!H$14),"")</f>
        <v>83552.115361375225</v>
      </c>
      <c r="I41" s="393">
        <f>IFERROR(H41*(1+PARAMETRES!I$14),"")</f>
        <v>83908.444973722595</v>
      </c>
      <c r="J41" s="393">
        <f>IFERROR(I41*(1+PARAMETRES!J$14),"")</f>
        <v>84469.813099031453</v>
      </c>
      <c r="K41" s="393">
        <f>IFERROR(J41*(1+PARAMETRES!K$14),"")</f>
        <v>85164.134104214099</v>
      </c>
      <c r="L41" s="393">
        <f>IFERROR(K41*(1+PARAMETRES!L$14),"")</f>
        <v>86891.408807302214</v>
      </c>
      <c r="M41" s="393">
        <f>IFERROR(L41*(1+PARAMETRES!M$14),"")</f>
        <v>88224.417922386609</v>
      </c>
      <c r="N41" s="393">
        <f>IFERROR(M41*(1+PARAMETRES!N$14),"")</f>
        <v>89647.042154363517</v>
      </c>
      <c r="O41" s="393">
        <f>IFERROR(N41*(1+PARAMETRES!O$14),"")</f>
        <v>82492.523176007875</v>
      </c>
      <c r="P41" s="393">
        <f>IFERROR(O41*(1+PARAMETRES!P$14),"")</f>
        <v>87958.826202902885</v>
      </c>
      <c r="Q41" s="393">
        <f>IFERROR(P41*(1+PARAMETRES!Q$14),"")</f>
        <v>90039.861037299255</v>
      </c>
      <c r="R41" s="393">
        <f>IFERROR(Q41*(1+PARAMETRES!R$14),"")</f>
        <v>91106.102065463696</v>
      </c>
      <c r="S41" s="393">
        <f>IFERROR(R41*(1+PARAMETRES!S$14),"")</f>
        <v>92355.412246146181</v>
      </c>
      <c r="T41" s="393">
        <f>IFERROR(S41*(1+PARAMETRES!T$14),"")</f>
        <v>93745.674357033466</v>
      </c>
      <c r="U41" s="393">
        <f>IFERROR(T41*(1+PARAMETRES!U$14),"")</f>
        <v>95169.505536760102</v>
      </c>
      <c r="V41" s="393">
        <f>IFERROR(U41*(1+PARAMETRES!V$14),"")</f>
        <v>96721.742706628924</v>
      </c>
      <c r="W41" s="393">
        <f>IFERROR(V41*(1+PARAMETRES!W$14),"")</f>
        <v>97190.301157382317</v>
      </c>
      <c r="X41" s="393">
        <f>IFERROR(W41*(1+PARAMETRES!X$14),"")</f>
        <v>97661.572644241969</v>
      </c>
      <c r="Y41" s="393">
        <f>IFERROR(X41*(1+PARAMETRES!Y$14),"")</f>
        <v>98183.792752893336</v>
      </c>
      <c r="Z41" s="393">
        <f>IFERROR(Y41*(1+PARAMETRES!Z$14),"")</f>
        <v>98747.749378577617</v>
      </c>
      <c r="AA41" s="393">
        <f>IFERROR(Z41*(1+PARAMETRES!AA$14),"")</f>
        <v>99294.989225591708</v>
      </c>
      <c r="AB41" s="393">
        <f>IFERROR(AA41*(1+PARAMETRES!AB$14),"")</f>
        <v>100261.75122754675</v>
      </c>
      <c r="AC41" s="393">
        <f>IFERROR(AB41*(1+PARAMETRES!AC$14),"")</f>
        <v>101278.30607985423</v>
      </c>
      <c r="AD41" s="393">
        <f>IFERROR(AC41*(1+PARAMETRES!AD$14),"")</f>
        <v>102356.49125046947</v>
      </c>
      <c r="AE41" s="393">
        <f>IFERROR(AD41*(1+PARAMETRES!AE$14),"")</f>
        <v>103406.4746398437</v>
      </c>
      <c r="AF41" s="393">
        <f>IFERROR(AE41*(1+PARAMETRES!AF$14),"")</f>
        <v>104427.56805782746</v>
      </c>
      <c r="AG41" s="393">
        <f>IFERROR(AF41*(1+PARAMETRES!AG$14),"")</f>
        <v>105471.04234806668</v>
      </c>
      <c r="AH41" s="393">
        <f>IFERROR(AG41*(1+PARAMETRES!AH$14),"")</f>
        <v>106495.21130637723</v>
      </c>
      <c r="AI41" s="393">
        <f>IFERROR(AH41*(1+PARAMETRES!AI$14),"")</f>
        <v>107445.77674547564</v>
      </c>
      <c r="AJ41" s="393">
        <f>IFERROR(AI41*(1+PARAMETRES!AJ$14),"")</f>
        <v>108362.8409356179</v>
      </c>
      <c r="AK41" s="393">
        <f>IFERROR(AJ41*(1+PARAMETRES!AK$14),"")</f>
        <v>109266.39152722781</v>
      </c>
      <c r="AL41" s="393">
        <f>IFERROR(AK41*(1+PARAMETRES!AL$14),"")</f>
        <v>110177.0294635709</v>
      </c>
      <c r="AM41" s="393">
        <f>IFERROR(AL41*(1+PARAMETRES!AM$14),"")</f>
        <v>111116.0112326305</v>
      </c>
      <c r="AN41" s="393">
        <f>IFERROR(AM41*(1+PARAMETRES!AN$14),"")</f>
        <v>112049.81106080039</v>
      </c>
      <c r="AO41" s="393">
        <f>IFERROR(AN41*(1+PARAMETRES!AO$14),"")</f>
        <v>112910.38538053336</v>
      </c>
      <c r="AP41" s="393">
        <f>IFERROR(AO41*(1+PARAMETRES!AP$14),"")</f>
        <v>113797.15594242528</v>
      </c>
      <c r="AQ41" s="393">
        <f>IFERROR(AP41*(1+PARAMETRES!AQ$14),"")</f>
        <v>114721.98187808944</v>
      </c>
      <c r="AR41" s="393">
        <f>IFERROR(AQ41*(1+PARAMETRES!AR$14),"")</f>
        <v>115708.61321853286</v>
      </c>
      <c r="AS41" s="393">
        <f>IFERROR(AR41*(1+PARAMETRES!AS$14),"")</f>
        <v>116666.11555031889</v>
      </c>
      <c r="AT41" s="393">
        <f>IFERROR(AS41*(1+PARAMETRES!AT$14),"")</f>
        <v>117652.17401257913</v>
      </c>
      <c r="AU41" s="393">
        <f>IFERROR(AT41*(1+PARAMETRES!AU$14),"")</f>
        <v>118702.87589633472</v>
      </c>
      <c r="AV41" s="393">
        <f>IFERROR(AU41*(1+PARAMETRES!AV$14),"")</f>
        <v>119795.9597166997</v>
      </c>
      <c r="AW41" s="393">
        <f>IFERROR(AV41*(1+PARAMETRES!AW$14),"")</f>
        <v>120957.33517530512</v>
      </c>
      <c r="AX41" s="393">
        <f>IFERROR(AW41*(1+PARAMETRES!AX$14),"")</f>
        <v>122175.94535826964</v>
      </c>
      <c r="AY41" s="393">
        <f>IFERROR(AX41*(1+PARAMETRES!AY$14),"")</f>
        <v>123366.62407628966</v>
      </c>
      <c r="AZ41" s="393">
        <f>IFERROR(AY41*(1+PARAMETRES!AZ$14),"")</f>
        <v>124613.44351676971</v>
      </c>
      <c r="BA41" s="393">
        <f>IFERROR(AZ41*(1+PARAMETRES!BA$14),"")</f>
        <v>125891.31794741374</v>
      </c>
      <c r="BB41" s="393">
        <f>IFERROR(BA41*(1+PARAMETRES!BB$14),"")</f>
        <v>127211.70936940693</v>
      </c>
      <c r="BC41" s="393">
        <f>IFERROR(BB41*(1+PARAMETRES!BC$14),"")</f>
        <v>128535.59247624745</v>
      </c>
      <c r="BD41" s="393">
        <f>IFERROR(BC41*(1+PARAMETRES!BD$14),"")</f>
        <v>129847.98268953932</v>
      </c>
      <c r="BE41" s="393">
        <f>IFERROR(BD41*(1+PARAMETRES!BE$14),"")</f>
        <v>131185.41108093032</v>
      </c>
      <c r="BF41" s="393">
        <f>IFERROR(BE41*(1+PARAMETRES!BF$14),"")</f>
        <v>132546.6805834744</v>
      </c>
      <c r="BG41" s="393">
        <f>IFERROR(BF41*(1+PARAMETRES!BG$14),"")</f>
        <v>133890.86278869741</v>
      </c>
      <c r="BH41" s="393">
        <f>IFERROR(BG41*(1+PARAMETRES!BH$14),"")</f>
        <v>135189.08176892914</v>
      </c>
      <c r="BI41" s="393">
        <f>IFERROR(BH41*(1+PARAMETRES!BI$14),"")</f>
        <v>136425.06753500379</v>
      </c>
      <c r="BJ41" s="393">
        <f>IFERROR(BI41*(1+PARAMETRES!BJ$14),"")</f>
        <v>137678.03874837243</v>
      </c>
      <c r="BK41" s="393">
        <f>IFERROR(BJ41*(1+PARAMETRES!BK$14),"")</f>
        <v>138920.4169246534</v>
      </c>
      <c r="BL41" s="393">
        <f>IFERROR(BK41*(1+PARAMETRES!BL$14),"")</f>
        <v>140151.82156049929</v>
      </c>
      <c r="BM41" s="394">
        <f>IFERROR(BL41*(1+PARAMETRES!BM$14),"")</f>
        <v>141330.34547618678</v>
      </c>
    </row>
    <row r="42" spans="1:65" ht="23.25" customHeight="1" x14ac:dyDescent="0.25">
      <c r="A42" s="946"/>
      <c r="B42" s="396" t="s">
        <v>297</v>
      </c>
      <c r="C42" s="397">
        <f>IFERROR($E$12*Transf2013,"")</f>
        <v>106715.29138569243</v>
      </c>
      <c r="D42" s="397">
        <f>IFERROR(C42*(1+PARAMETRES!D$14),"")</f>
        <v>103096.72894562155</v>
      </c>
      <c r="E42" s="397">
        <f>IFERROR(D42*(1+PARAMETRES!E$14),"")</f>
        <v>104604.8162947978</v>
      </c>
      <c r="F42" s="397">
        <f>IFERROR(E42*(1+PARAMETRES!F$14),"")</f>
        <v>106370.89680673406</v>
      </c>
      <c r="G42" s="397">
        <f>IFERROR(F42*(1+PARAMETRES!G$14),"")</f>
        <v>106200.52944400307</v>
      </c>
      <c r="H42" s="397">
        <f>IFERROR(G42*(1+PARAMETRES!H$14),"")</f>
        <v>106285.54468832925</v>
      </c>
      <c r="I42" s="397">
        <f>IFERROR(H42*(1+PARAMETRES!I$14),"")</f>
        <v>106738.82689157588</v>
      </c>
      <c r="J42" s="397">
        <f>IFERROR(I42*(1+PARAMETRES!J$14),"")</f>
        <v>107452.93588464035</v>
      </c>
      <c r="K42" s="397">
        <f>IFERROR(J42*(1+PARAMETRES!K$14),"")</f>
        <v>108336.17248380011</v>
      </c>
      <c r="L42" s="397">
        <f>IFERROR(K42*(1+PARAMETRES!L$14),"")</f>
        <v>110533.41586716704</v>
      </c>
      <c r="M42" s="397">
        <f>IFERROR(L42*(1+PARAMETRES!M$14),"")</f>
        <v>112229.11919267195</v>
      </c>
      <c r="N42" s="397">
        <f>IFERROR(M42*(1+PARAMETRES!N$14),"")</f>
        <v>114038.82072719923</v>
      </c>
      <c r="O42" s="397">
        <f>IFERROR(N42*(1+PARAMETRES!O$14),"")</f>
        <v>104937.65143533175</v>
      </c>
      <c r="P42" s="397">
        <f>IFERROR(O42*(1+PARAMETRES!P$14),"")</f>
        <v>111891.26346696178</v>
      </c>
      <c r="Q42" s="397">
        <f>IFERROR(P42*(1+PARAMETRES!Q$14),"")</f>
        <v>114538.52045061266</v>
      </c>
      <c r="R42" s="397">
        <f>IFERROR(Q42*(1+PARAMETRES!R$14),"")</f>
        <v>115894.87160889692</v>
      </c>
      <c r="S42" s="397">
        <f>IFERROR(R42*(1+PARAMETRES!S$14),"")</f>
        <v>117484.10262314719</v>
      </c>
      <c r="T42" s="397">
        <f>IFERROR(S42*(1+PARAMETRES!T$14),"")</f>
        <v>119252.63672998693</v>
      </c>
      <c r="U42" s="397">
        <f>IFERROR(T42*(1+PARAMETRES!U$14),"")</f>
        <v>121063.8736068384</v>
      </c>
      <c r="V42" s="397">
        <f>IFERROR(U42*(1+PARAMETRES!V$14),"")</f>
        <v>123038.45405128811</v>
      </c>
      <c r="W42" s="397">
        <f>IFERROR(V42*(1+PARAMETRES!W$14),"")</f>
        <v>123634.50108063317</v>
      </c>
      <c r="X42" s="397">
        <f>IFERROR(W42*(1+PARAMETRES!X$14),"")</f>
        <v>124233.9993274497</v>
      </c>
      <c r="Y42" s="397">
        <f>IFERROR(X42*(1+PARAMETRES!Y$14),"")</f>
        <v>124898.30864451658</v>
      </c>
      <c r="Z42" s="397">
        <f>IFERROR(Y42*(1+PARAMETRES!Z$14),"")</f>
        <v>125615.71043479076</v>
      </c>
      <c r="AA42" s="397">
        <f>IFERROR(Z42*(1+PARAMETRES!AA$14),"")</f>
        <v>126311.84703125495</v>
      </c>
      <c r="AB42" s="397">
        <f>IFERROR(AA42*(1+PARAMETRES!AB$14),"")</f>
        <v>127541.65223148656</v>
      </c>
      <c r="AC42" s="397">
        <f>IFERROR(AB42*(1+PARAMETRES!AC$14),"")</f>
        <v>128834.79826035434</v>
      </c>
      <c r="AD42" s="397">
        <f>IFERROR(AC42*(1+PARAMETRES!AD$14),"")</f>
        <v>130206.34340481988</v>
      </c>
      <c r="AE42" s="397">
        <f>IFERROR(AD42*(1+PARAMETRES!AE$14),"")</f>
        <v>131542.01343508373</v>
      </c>
      <c r="AF42" s="397">
        <f>IFERROR(AE42*(1+PARAMETRES!AF$14),"")</f>
        <v>132840.93291352753</v>
      </c>
      <c r="AG42" s="397">
        <f>IFERROR(AF42*(1+PARAMETRES!AG$14),"")</f>
        <v>134168.32280457526</v>
      </c>
      <c r="AH42" s="397">
        <f>IFERROR(AG42*(1+PARAMETRES!AH$14),"")</f>
        <v>135471.15463733143</v>
      </c>
      <c r="AI42" s="397">
        <f>IFERROR(AH42*(1+PARAMETRES!AI$14),"")</f>
        <v>136680.35640343276</v>
      </c>
      <c r="AJ42" s="397">
        <f>IFERROR(AI42*(1+PARAMETRES!AJ$14),"")</f>
        <v>137846.94167230185</v>
      </c>
      <c r="AK42" s="397">
        <f>IFERROR(AJ42*(1+PARAMETRES!AK$14),"")</f>
        <v>138996.33647059463</v>
      </c>
      <c r="AL42" s="397">
        <f>IFERROR(AK42*(1+PARAMETRES!AL$14),"")</f>
        <v>140154.74698670735</v>
      </c>
      <c r="AM42" s="397">
        <f>IFERROR(AL42*(1+PARAMETRES!AM$14),"")</f>
        <v>141349.21331883143</v>
      </c>
      <c r="AN42" s="397">
        <f>IFERROR(AM42*(1+PARAMETRES!AN$14),"")</f>
        <v>142537.08777225055</v>
      </c>
      <c r="AO42" s="397">
        <f>IFERROR(AN42*(1+PARAMETRES!AO$14),"")</f>
        <v>143631.81302153959</v>
      </c>
      <c r="AP42" s="397">
        <f>IFERROR(AO42*(1+PARAMETRES!AP$14),"")</f>
        <v>144759.86216519811</v>
      </c>
      <c r="AQ42" s="397">
        <f>IFERROR(AP42*(1+PARAMETRES!AQ$14),"")</f>
        <v>145936.32104824155</v>
      </c>
      <c r="AR42" s="397">
        <f>IFERROR(AQ42*(1+PARAMETRES!AR$14),"")</f>
        <v>147191.40177207539</v>
      </c>
      <c r="AS42" s="397">
        <f>IFERROR(AR42*(1+PARAMETRES!AS$14),"")</f>
        <v>148409.42786793257</v>
      </c>
      <c r="AT42" s="397">
        <f>IFERROR(AS42*(1+PARAMETRES!AT$14),"")</f>
        <v>149663.77984098045</v>
      </c>
      <c r="AU42" s="397">
        <f>IFERROR(AT42*(1+PARAMETRES!AU$14),"")</f>
        <v>151000.36385847669</v>
      </c>
      <c r="AV42" s="397">
        <f>IFERROR(AU42*(1+PARAMETRES!AV$14),"")</f>
        <v>152390.86137891648</v>
      </c>
      <c r="AW42" s="397">
        <f>IFERROR(AV42*(1+PARAMETRES!AW$14),"")</f>
        <v>153868.23179224055</v>
      </c>
      <c r="AX42" s="397">
        <f>IFERROR(AW42*(1+PARAMETRES!AX$14),"")</f>
        <v>155418.40974403665</v>
      </c>
      <c r="AY42" s="397">
        <f>IFERROR(AX42*(1+PARAMETRES!AY$14),"")</f>
        <v>156933.05644742894</v>
      </c>
      <c r="AZ42" s="397">
        <f>IFERROR(AY42*(1+PARAMETRES!AZ$14),"")</f>
        <v>158519.11902389702</v>
      </c>
      <c r="BA42" s="397">
        <f>IFERROR(AZ42*(1+PARAMETRES!BA$14),"")</f>
        <v>160144.68624403083</v>
      </c>
      <c r="BB42" s="397">
        <f>IFERROR(BA42*(1+PARAMETRES!BB$14),"")</f>
        <v>161824.33876846256</v>
      </c>
      <c r="BC42" s="397">
        <f>IFERROR(BB42*(1+PARAMETRES!BC$14),"")</f>
        <v>163508.43301916623</v>
      </c>
      <c r="BD42" s="397">
        <f>IFERROR(BC42*(1+PARAMETRES!BD$14),"")</f>
        <v>165177.90731146935</v>
      </c>
      <c r="BE42" s="397">
        <f>IFERROR(BD42*(1+PARAMETRES!BE$14),"")</f>
        <v>166879.23234011538</v>
      </c>
      <c r="BF42" s="397">
        <f>IFERROR(BE42*(1+PARAMETRES!BF$14),"")</f>
        <v>168610.88533202029</v>
      </c>
      <c r="BG42" s="397">
        <f>IFERROR(BF42*(1+PARAMETRES!BG$14),"")</f>
        <v>170320.80179822302</v>
      </c>
      <c r="BH42" s="397">
        <f>IFERROR(BG42*(1+PARAMETRES!BH$14),"")</f>
        <v>171972.24905173498</v>
      </c>
      <c r="BI42" s="397">
        <f>IFERROR(BH42*(1+PARAMETRES!BI$14),"")</f>
        <v>173544.53025378572</v>
      </c>
      <c r="BJ42" s="397">
        <f>IFERROR(BI42*(1+PARAMETRES!BJ$14),"")</f>
        <v>175138.41841946164</v>
      </c>
      <c r="BK42" s="397">
        <f>IFERROR(BJ42*(1+PARAMETRES!BK$14),"")</f>
        <v>176718.83132228037</v>
      </c>
      <c r="BL42" s="397">
        <f>IFERROR(BK42*(1+PARAMETRES!BL$14),"")</f>
        <v>178285.28492894894</v>
      </c>
      <c r="BM42" s="398">
        <f>IFERROR(BL42*(1+PARAMETRES!BM$14),"")</f>
        <v>179784.469668501</v>
      </c>
    </row>
    <row r="43" spans="1:65" ht="23.25" customHeight="1" x14ac:dyDescent="0.25">
      <c r="A43" s="946"/>
      <c r="B43" s="53" t="s">
        <v>299</v>
      </c>
      <c r="C43" s="393">
        <f>IFERROR($F$12*Transf2013,"")</f>
        <v>32014.892581016862</v>
      </c>
      <c r="D43" s="393">
        <f>IFERROR(C43*(1+PARAMETRES!D$14),"")</f>
        <v>30929.313501277749</v>
      </c>
      <c r="E43" s="393">
        <f>IFERROR(D43*(1+PARAMETRES!E$14),"")</f>
        <v>31381.744018589172</v>
      </c>
      <c r="F43" s="393">
        <f>IFERROR(E43*(1+PARAMETRES!F$14),"")</f>
        <v>31911.573222491319</v>
      </c>
      <c r="G43" s="393">
        <f>IFERROR(F43*(1+PARAMETRES!G$14),"")</f>
        <v>31860.462526485902</v>
      </c>
      <c r="H43" s="393">
        <f>IFERROR(G43*(1+PARAMETRES!H$14),"")</f>
        <v>31885.96734289515</v>
      </c>
      <c r="I43" s="393">
        <f>IFERROR(H43*(1+PARAMETRES!I$14),"")</f>
        <v>32021.953300084537</v>
      </c>
      <c r="J43" s="393">
        <f>IFERROR(I43*(1+PARAMETRES!J$14),"")</f>
        <v>32236.18804008509</v>
      </c>
      <c r="K43" s="393">
        <f>IFERROR(J43*(1+PARAMETRES!K$14),"")</f>
        <v>32501.161545555118</v>
      </c>
      <c r="L43" s="393">
        <f>IFERROR(K43*(1+PARAMETRES!L$14),"")</f>
        <v>33160.34084384895</v>
      </c>
      <c r="M43" s="393">
        <f>IFERROR(L43*(1+PARAMETRES!M$14),"")</f>
        <v>33669.056690569589</v>
      </c>
      <c r="N43" s="393">
        <f>IFERROR(M43*(1+PARAMETRES!N$14),"")</f>
        <v>34211.972325988638</v>
      </c>
      <c r="O43" s="393">
        <f>IFERROR(N43*(1+PARAMETRES!O$14),"")</f>
        <v>31481.595512531781</v>
      </c>
      <c r="P43" s="393">
        <f>IFERROR(O43*(1+PARAMETRES!P$14),"")</f>
        <v>33567.699006717143</v>
      </c>
      <c r="Q43" s="393">
        <f>IFERROR(P43*(1+PARAMETRES!Q$14),"")</f>
        <v>34361.883671964591</v>
      </c>
      <c r="R43" s="393">
        <f>IFERROR(Q43*(1+PARAMETRES!R$14),"")</f>
        <v>34768.792898100393</v>
      </c>
      <c r="S43" s="393">
        <f>IFERROR(R43*(1+PARAMETRES!S$14),"")</f>
        <v>35245.566746974167</v>
      </c>
      <c r="T43" s="393">
        <f>IFERROR(S43*(1+PARAMETRES!T$14),"")</f>
        <v>35776.132036363706</v>
      </c>
      <c r="U43" s="393">
        <f>IFERROR(T43*(1+PARAMETRES!U$14),"")</f>
        <v>36319.508278870511</v>
      </c>
      <c r="V43" s="393">
        <f>IFERROR(U43*(1+PARAMETRES!V$14),"")</f>
        <v>36911.888058757519</v>
      </c>
      <c r="W43" s="393">
        <f>IFERROR(V43*(1+PARAMETRES!W$14),"")</f>
        <v>37090.703872029757</v>
      </c>
      <c r="X43" s="393">
        <f>IFERROR(W43*(1+PARAMETRES!X$14),"")</f>
        <v>37270.555060412604</v>
      </c>
      <c r="Y43" s="393">
        <f>IFERROR(X43*(1+PARAMETRES!Y$14),"")</f>
        <v>37469.849755205672</v>
      </c>
      <c r="Z43" s="393">
        <f>IFERROR(Y43*(1+PARAMETRES!Z$14),"")</f>
        <v>37685.072343785294</v>
      </c>
      <c r="AA43" s="393">
        <f>IFERROR(Z43*(1+PARAMETRES!AA$14),"")</f>
        <v>37893.915313411511</v>
      </c>
      <c r="AB43" s="393">
        <f>IFERROR(AA43*(1+PARAMETRES!AB$14),"")</f>
        <v>38262.860390258014</v>
      </c>
      <c r="AC43" s="393">
        <f>IFERROR(AB43*(1+PARAMETRES!AC$14),"")</f>
        <v>38650.80789682614</v>
      </c>
      <c r="AD43" s="393">
        <f>IFERROR(AC43*(1+PARAMETRES!AD$14),"")</f>
        <v>39062.275362265369</v>
      </c>
      <c r="AE43" s="393">
        <f>IFERROR(AD43*(1+PARAMETRES!AE$14),"")</f>
        <v>39462.980190854854</v>
      </c>
      <c r="AF43" s="393">
        <f>IFERROR(AE43*(1+PARAMETRES!AF$14),"")</f>
        <v>39852.659748805665</v>
      </c>
      <c r="AG43" s="393">
        <f>IFERROR(AF43*(1+PARAMETRES!AG$14),"")</f>
        <v>40250.880511952251</v>
      </c>
      <c r="AH43" s="393">
        <f>IFERROR(AG43*(1+PARAMETRES!AH$14),"")</f>
        <v>40641.733787384626</v>
      </c>
      <c r="AI43" s="393">
        <f>IFERROR(AH43*(1+PARAMETRES!AI$14),"")</f>
        <v>41004.497775074022</v>
      </c>
      <c r="AJ43" s="393">
        <f>IFERROR(AI43*(1+PARAMETRES!AJ$14),"")</f>
        <v>41354.476691726712</v>
      </c>
      <c r="AK43" s="393">
        <f>IFERROR(AJ43*(1+PARAMETRES!AK$14),"")</f>
        <v>41699.298418048267</v>
      </c>
      <c r="AL43" s="393">
        <f>IFERROR(AK43*(1+PARAMETRES!AL$14),"")</f>
        <v>42046.82488549735</v>
      </c>
      <c r="AM43" s="393">
        <f>IFERROR(AL43*(1+PARAMETRES!AM$14),"")</f>
        <v>42405.168200855813</v>
      </c>
      <c r="AN43" s="393">
        <f>IFERROR(AM43*(1+PARAMETRES!AN$14),"")</f>
        <v>42761.533933752515</v>
      </c>
      <c r="AO43" s="393">
        <f>IFERROR(AN43*(1+PARAMETRES!AO$14),"")</f>
        <v>43089.954639038755</v>
      </c>
      <c r="AP43" s="393">
        <f>IFERROR(AO43*(1+PARAMETRES!AP$14),"")</f>
        <v>43428.372607929552</v>
      </c>
      <c r="AQ43" s="393">
        <f>IFERROR(AP43*(1+PARAMETRES!AQ$14),"")</f>
        <v>43781.313637069339</v>
      </c>
      <c r="AR43" s="393">
        <f>IFERROR(AQ43*(1+PARAMETRES!AR$14),"")</f>
        <v>44157.841443274934</v>
      </c>
      <c r="AS43" s="393">
        <f>IFERROR(AR43*(1+PARAMETRES!AS$14),"")</f>
        <v>44523.25275512533</v>
      </c>
      <c r="AT43" s="393">
        <f>IFERROR(AS43*(1+PARAMETRES!AT$14),"")</f>
        <v>44899.561934011181</v>
      </c>
      <c r="AU43" s="393">
        <f>IFERROR(AT43*(1+PARAMETRES!AU$14),"")</f>
        <v>45300.540961384038</v>
      </c>
      <c r="AV43" s="393">
        <f>IFERROR(AU43*(1+PARAMETRES!AV$14),"")</f>
        <v>45717.694193812153</v>
      </c>
      <c r="AW43" s="393">
        <f>IFERROR(AV43*(1+PARAMETRES!AW$14),"")</f>
        <v>46160.909542529123</v>
      </c>
      <c r="AX43" s="393">
        <f>IFERROR(AW43*(1+PARAMETRES!AX$14),"")</f>
        <v>46625.967360989685</v>
      </c>
      <c r="AY43" s="393">
        <f>IFERROR(AX43*(1+PARAMETRES!AY$14),"")</f>
        <v>47080.365703323194</v>
      </c>
      <c r="AZ43" s="393">
        <f>IFERROR(AY43*(1+PARAMETRES!AZ$14),"")</f>
        <v>47556.189011801776</v>
      </c>
      <c r="BA43" s="393">
        <f>IFERROR(AZ43*(1+PARAMETRES!BA$14),"")</f>
        <v>48043.863826348395</v>
      </c>
      <c r="BB43" s="393">
        <f>IFERROR(BA43*(1+PARAMETRES!BB$14),"")</f>
        <v>48547.76438684787</v>
      </c>
      <c r="BC43" s="393">
        <f>IFERROR(BB43*(1+PARAMETRES!BC$14),"")</f>
        <v>49052.997477930585</v>
      </c>
      <c r="BD43" s="393">
        <f>IFERROR(BC43*(1+PARAMETRES!BD$14),"")</f>
        <v>49553.84453968559</v>
      </c>
      <c r="BE43" s="393">
        <f>IFERROR(BD43*(1+PARAMETRES!BE$14),"")</f>
        <v>50064.246913424511</v>
      </c>
      <c r="BF43" s="393">
        <f>IFERROR(BE43*(1+PARAMETRES!BF$14),"")</f>
        <v>50583.747762867584</v>
      </c>
      <c r="BG43" s="393">
        <f>IFERROR(BF43*(1+PARAMETRES!BG$14),"")</f>
        <v>51096.727592441777</v>
      </c>
      <c r="BH43" s="393">
        <f>IFERROR(BG43*(1+PARAMETRES!BH$14),"")</f>
        <v>51592.166491008931</v>
      </c>
      <c r="BI43" s="393">
        <f>IFERROR(BH43*(1+PARAMETRES!BI$14),"")</f>
        <v>52063.855347752804</v>
      </c>
      <c r="BJ43" s="393">
        <f>IFERROR(BI43*(1+PARAMETRES!BJ$14),"")</f>
        <v>52542.026355371956</v>
      </c>
      <c r="BK43" s="393">
        <f>IFERROR(BJ43*(1+PARAMETRES!BK$14),"")</f>
        <v>53016.154745599808</v>
      </c>
      <c r="BL43" s="393">
        <f>IFERROR(BK43*(1+PARAMETRES!BL$14),"")</f>
        <v>53486.095307064315</v>
      </c>
      <c r="BM43" s="394">
        <f>IFERROR(BL43*(1+PARAMETRES!BM$14),"")</f>
        <v>53935.855016030386</v>
      </c>
    </row>
    <row r="44" spans="1:65" ht="23.25" customHeight="1" x14ac:dyDescent="0.25">
      <c r="A44" s="947"/>
      <c r="B44" s="396" t="s">
        <v>298</v>
      </c>
      <c r="C44" s="397">
        <f>IFERROR($G$12*Transf2013,"")</f>
        <v>17108.584447625664</v>
      </c>
      <c r="D44" s="397">
        <f>IFERROR(C44*(1+PARAMETRES!D$14),"")</f>
        <v>16528.456892510738</v>
      </c>
      <c r="E44" s="397">
        <f>IFERROR(D44*(1+PARAMETRES!E$14),"")</f>
        <v>16770.23329992855</v>
      </c>
      <c r="F44" s="397">
        <f>IFERROR(E44*(1+PARAMETRES!F$14),"")</f>
        <v>17053.371144443856</v>
      </c>
      <c r="G44" s="397">
        <f>IFERROR(F44*(1+PARAMETRES!G$14),"")</f>
        <v>17026.057866519441</v>
      </c>
      <c r="H44" s="397">
        <f>IFERROR(G44*(1+PARAMETRES!H$14),"")</f>
        <v>17039.687501672975</v>
      </c>
      <c r="I44" s="397">
        <f>IFERROR(H44*(1+PARAMETRES!I$14),"")</f>
        <v>17112.357657488064</v>
      </c>
      <c r="J44" s="397">
        <f>IFERROR(I44*(1+PARAMETRES!J$14),"")</f>
        <v>17226.843537196681</v>
      </c>
      <c r="K44" s="397">
        <f>IFERROR(J44*(1+PARAMETRES!K$14),"")</f>
        <v>17368.443937174452</v>
      </c>
      <c r="L44" s="397">
        <f>IFERROR(K44*(1+PARAMETRES!L$14),"")</f>
        <v>17720.705768522083</v>
      </c>
      <c r="M44" s="397">
        <f>IFERROR(L44*(1+PARAMETRES!M$14),"")</f>
        <v>17992.560749807453</v>
      </c>
      <c r="N44" s="397">
        <f>IFERROR(M44*(1+PARAMETRES!N$14),"")</f>
        <v>18282.691912140661</v>
      </c>
      <c r="O44" s="397">
        <f>IFERROR(N44*(1+PARAMETRES!O$14),"")</f>
        <v>16823.593395140982</v>
      </c>
      <c r="P44" s="397">
        <f>IFERROR(O44*(1+PARAMETRES!P$14),"")</f>
        <v>17938.395754900255</v>
      </c>
      <c r="Q44" s="397">
        <f>IFERROR(P44*(1+PARAMETRES!Q$14),"")</f>
        <v>18362.803719974978</v>
      </c>
      <c r="R44" s="397">
        <f>IFERROR(Q44*(1+PARAMETRES!R$14),"")</f>
        <v>18580.253797005385</v>
      </c>
      <c r="S44" s="397">
        <f>IFERROR(R44*(1+PARAMETRES!S$14),"")</f>
        <v>18835.039148392541</v>
      </c>
      <c r="T44" s="397">
        <f>IFERROR(S44*(1+PARAMETRES!T$14),"")</f>
        <v>19118.57035298831</v>
      </c>
      <c r="U44" s="397">
        <f>IFERROR(T44*(1+PARAMETRES!U$14),"")</f>
        <v>19408.947661243703</v>
      </c>
      <c r="V44" s="397">
        <f>IFERROR(U44*(1+PARAMETRES!V$14),"")</f>
        <v>19725.512193316259</v>
      </c>
      <c r="W44" s="397">
        <f>IFERROR(V44*(1+PARAMETRES!W$14),"")</f>
        <v>19821.070391245463</v>
      </c>
      <c r="X44" s="397">
        <f>IFERROR(W44*(1+PARAMETRES!X$14),"")</f>
        <v>19917.181888001767</v>
      </c>
      <c r="Y44" s="397">
        <f>IFERROR(X44*(1+PARAMETRES!Y$14),"")</f>
        <v>20023.683888819123</v>
      </c>
      <c r="Z44" s="397">
        <f>IFERROR(Y44*(1+PARAMETRES!Z$14),"")</f>
        <v>20138.69766943491</v>
      </c>
      <c r="AA44" s="397">
        <f>IFERROR(Z44*(1+PARAMETRES!AA$14),"")</f>
        <v>20250.302216384469</v>
      </c>
      <c r="AB44" s="397">
        <f>IFERROR(AA44*(1+PARAMETRES!AB$14),"")</f>
        <v>20447.464458543822</v>
      </c>
      <c r="AC44" s="397">
        <f>IFERROR(AB44*(1+PARAMETRES!AC$14),"")</f>
        <v>20654.781495781113</v>
      </c>
      <c r="AD44" s="397">
        <f>IFERROR(AC44*(1+PARAMETRES!AD$14),"")</f>
        <v>20874.667471100351</v>
      </c>
      <c r="AE44" s="397">
        <f>IFERROR(AD44*(1+PARAMETRES!AE$14),"")</f>
        <v>21088.801951831345</v>
      </c>
      <c r="AF44" s="397">
        <f>IFERROR(AE44*(1+PARAMETRES!AF$14),"")</f>
        <v>21297.044587905904</v>
      </c>
      <c r="AG44" s="397">
        <f>IFERROR(AF44*(1+PARAMETRES!AG$14),"")</f>
        <v>21509.851597576493</v>
      </c>
      <c r="AH44" s="397">
        <f>IFERROR(AG44*(1+PARAMETRES!AH$14),"")</f>
        <v>21718.721461888668</v>
      </c>
      <c r="AI44" s="397">
        <f>IFERROR(AH44*(1+PARAMETRES!AI$14),"")</f>
        <v>21912.580563625012</v>
      </c>
      <c r="AJ44" s="397">
        <f>IFERROR(AI44*(1+PARAMETRES!AJ$14),"")</f>
        <v>22099.607392944796</v>
      </c>
      <c r="AK44" s="397">
        <f>IFERROR(AJ44*(1+PARAMETRES!AK$14),"")</f>
        <v>22283.878247804587</v>
      </c>
      <c r="AL44" s="397">
        <f>IFERROR(AK44*(1+PARAMETRES!AL$14),"")</f>
        <v>22469.594501610267</v>
      </c>
      <c r="AM44" s="397">
        <f>IFERROR(AL44*(1+PARAMETRES!AM$14),"")</f>
        <v>22661.091220099574</v>
      </c>
      <c r="AN44" s="397">
        <f>IFERROR(AM44*(1+PARAMETRES!AN$14),"")</f>
        <v>22851.531129278541</v>
      </c>
      <c r="AO44" s="397">
        <f>IFERROR(AN44*(1+PARAMETRES!AO$14),"")</f>
        <v>23027.037367711775</v>
      </c>
      <c r="AP44" s="397">
        <f>IFERROR(AO44*(1+PARAMETRES!AP$14),"")</f>
        <v>23207.886089434342</v>
      </c>
      <c r="AQ44" s="397">
        <f>IFERROR(AP44*(1+PARAMETRES!AQ$14),"")</f>
        <v>23396.495855554575</v>
      </c>
      <c r="AR44" s="397">
        <f>IFERROR(AQ44*(1+PARAMETRES!AR$14),"")</f>
        <v>23597.710267036542</v>
      </c>
      <c r="AS44" s="397">
        <f>IFERROR(AR44*(1+PARAMETRES!AS$14),"")</f>
        <v>23792.984084404183</v>
      </c>
      <c r="AT44" s="397">
        <f>IFERROR(AS44*(1+PARAMETRES!AT$14),"")</f>
        <v>23994.081662635719</v>
      </c>
      <c r="AU44" s="397">
        <f>IFERROR(AT44*(1+PARAMETRES!AU$14),"")</f>
        <v>24208.362673705022</v>
      </c>
      <c r="AV44" s="397">
        <f>IFERROR(AU44*(1+PARAMETRES!AV$14),"")</f>
        <v>24431.287091974918</v>
      </c>
      <c r="AW44" s="397">
        <f>IFERROR(AV44*(1+PARAMETRES!AW$14),"")</f>
        <v>24668.138963422531</v>
      </c>
      <c r="AX44" s="397">
        <f>IFERROR(AW44*(1+PARAMETRES!AX$14),"")</f>
        <v>24916.663331887186</v>
      </c>
      <c r="AY44" s="397">
        <f>IFERROR(AX44*(1+PARAMETRES!AY$14),"")</f>
        <v>25159.491334292652</v>
      </c>
      <c r="AZ44" s="397">
        <f>IFERROR(AY44*(1+PARAMETRES!AZ$14),"")</f>
        <v>25413.768722063163</v>
      </c>
      <c r="BA44" s="397">
        <f>IFERROR(AZ44*(1+PARAMETRES!BA$14),"")</f>
        <v>25674.379490209179</v>
      </c>
      <c r="BB44" s="397">
        <f>IFERROR(BA44*(1+PARAMETRES!BB$14),"")</f>
        <v>25943.661208731108</v>
      </c>
      <c r="BC44" s="397">
        <f>IFERROR(BB44*(1+PARAMETRES!BC$14),"")</f>
        <v>26213.655024348311</v>
      </c>
      <c r="BD44" s="397">
        <f>IFERROR(BC44*(1+PARAMETRES!BD$14),"")</f>
        <v>26481.304969750956</v>
      </c>
      <c r="BE44" s="397">
        <f>IFERROR(BD44*(1+PARAMETRES!BE$14),"")</f>
        <v>26754.061221900891</v>
      </c>
      <c r="BF44" s="397">
        <f>IFERROR(BE44*(1+PARAMETRES!BF$14),"")</f>
        <v>27031.679649975209</v>
      </c>
      <c r="BG44" s="397">
        <f>IFERROR(BF44*(1+PARAMETRES!BG$14),"")</f>
        <v>27305.813280503229</v>
      </c>
      <c r="BH44" s="397">
        <f>IFERROR(BG44*(1+PARAMETRES!BH$14),"")</f>
        <v>27570.573132916441</v>
      </c>
      <c r="BI44" s="397">
        <f>IFERROR(BH44*(1+PARAMETRES!BI$14),"")</f>
        <v>27822.641092169615</v>
      </c>
      <c r="BJ44" s="397">
        <f>IFERROR(BI44*(1+PARAMETRES!BJ$14),"")</f>
        <v>28078.173077590342</v>
      </c>
      <c r="BK44" s="397">
        <f>IFERROR(BJ44*(1+PARAMETRES!BK$14),"")</f>
        <v>28331.54471026731</v>
      </c>
      <c r="BL44" s="397">
        <f>IFERROR(BK44*(1+PARAMETRES!BL$14),"")</f>
        <v>28582.67839003319</v>
      </c>
      <c r="BM44" s="398">
        <f>IFERROR(BL44*(1+PARAMETRES!BM$14),"")</f>
        <v>28823.027531999331</v>
      </c>
    </row>
    <row r="45" spans="1:65" ht="23.25" customHeight="1" x14ac:dyDescent="0.25">
      <c r="A45" s="939" t="s">
        <v>304</v>
      </c>
      <c r="B45" s="365" t="s">
        <v>280</v>
      </c>
      <c r="C45" s="393">
        <f>IFERROR($D$13*Transf2013,"")</f>
        <v>94643.968974135627</v>
      </c>
      <c r="D45" s="393">
        <f>IFERROR(C45*(1+PARAMETRES!D$14),"")</f>
        <v>91434.727759853966</v>
      </c>
      <c r="E45" s="393">
        <f>IFERROR(D45*(1+PARAMETRES!E$14),"")</f>
        <v>92772.224668051131</v>
      </c>
      <c r="F45" s="393">
        <f>IFERROR(E45*(1+PARAMETRES!F$14),"")</f>
        <v>94338.531305151613</v>
      </c>
      <c r="G45" s="393">
        <f>IFERROR(F45*(1+PARAMETRES!G$14),"")</f>
        <v>94187.435401432987</v>
      </c>
      <c r="H45" s="393">
        <f>IFERROR(G45*(1+PARAMETRES!H$14),"")</f>
        <v>94262.833969359446</v>
      </c>
      <c r="I45" s="393">
        <f>IFERROR(H45*(1+PARAMETRES!I$14),"")</f>
        <v>94664.842212260177</v>
      </c>
      <c r="J45" s="393">
        <f>IFERROR(I45*(1+PARAMETRES!J$14),"")</f>
        <v>95298.173279496579</v>
      </c>
      <c r="K45" s="393">
        <f>IFERROR(J45*(1+PARAMETRES!K$14),"")</f>
        <v>96081.500731469467</v>
      </c>
      <c r="L45" s="393">
        <f>IFERROR(K45*(1+PARAMETRES!L$14),"")</f>
        <v>98030.198353934902</v>
      </c>
      <c r="M45" s="393">
        <f>IFERROR(L45*(1+PARAMETRES!M$14),"")</f>
        <v>99534.088666602329</v>
      </c>
      <c r="N45" s="393">
        <f>IFERROR(M45*(1+PARAMETRES!N$14),"")</f>
        <v>101139.08204348598</v>
      </c>
      <c r="O45" s="393">
        <f>IFERROR(N45*(1+PARAMETRES!O$14),"")</f>
        <v>93067.410468559756</v>
      </c>
      <c r="P45" s="393">
        <f>IFERROR(O45*(1+PARAMETRES!P$14),"")</f>
        <v>99234.450194864665</v>
      </c>
      <c r="Q45" s="393">
        <f>IFERROR(P45*(1+PARAMETRES!Q$14),"")</f>
        <v>101582.25719209888</v>
      </c>
      <c r="R45" s="393">
        <f>IFERROR(Q45*(1+PARAMETRES!R$14),"")</f>
        <v>102785.18186461588</v>
      </c>
      <c r="S45" s="393">
        <f>IFERROR(R45*(1+PARAMETRES!S$14),"")</f>
        <v>104194.64370323671</v>
      </c>
      <c r="T45" s="393">
        <f>IFERROR(S45*(1+PARAMETRES!T$14),"")</f>
        <v>105763.12639174373</v>
      </c>
      <c r="U45" s="393">
        <f>IFERROR(T45*(1+PARAMETRES!U$14),"")</f>
        <v>107369.48143750735</v>
      </c>
      <c r="V45" s="393">
        <f>IFERROR(U45*(1+PARAMETRES!V$14),"")</f>
        <v>109120.70310306978</v>
      </c>
      <c r="W45" s="393">
        <f>IFERROR(V45*(1+PARAMETRES!W$14),"")</f>
        <v>109649.32703146795</v>
      </c>
      <c r="X45" s="393">
        <f>IFERROR(W45*(1+PARAMETRES!X$14),"")</f>
        <v>110181.01178568639</v>
      </c>
      <c r="Y45" s="393">
        <f>IFERROR(X45*(1+PARAMETRES!Y$14),"")</f>
        <v>110770.17637097972</v>
      </c>
      <c r="Z45" s="393">
        <f>IFERROR(Y45*(1+PARAMETRES!Z$14),"")</f>
        <v>111406.42776381246</v>
      </c>
      <c r="AA45" s="393">
        <f>IFERROR(Z45*(1+PARAMETRES!AA$14),"")</f>
        <v>112023.81941951618</v>
      </c>
      <c r="AB45" s="393">
        <f>IFERROR(AA45*(1+PARAMETRES!AB$14),"")</f>
        <v>113114.51264354796</v>
      </c>
      <c r="AC45" s="393">
        <f>IFERROR(AB45*(1+PARAMETRES!AC$14),"")</f>
        <v>114261.38176648227</v>
      </c>
      <c r="AD45" s="393">
        <f>IFERROR(AC45*(1+PARAMETRES!AD$14),"")</f>
        <v>115477.78172579332</v>
      </c>
      <c r="AE45" s="393">
        <f>IFERROR(AD45*(1+PARAMETRES!AE$14),"")</f>
        <v>116662.36465915281</v>
      </c>
      <c r="AF45" s="393">
        <f>IFERROR(AE45*(1+PARAMETRES!AF$14),"")</f>
        <v>117814.35415589157</v>
      </c>
      <c r="AG45" s="393">
        <f>IFERROR(AF45*(1+PARAMETRES!AG$14),"")</f>
        <v>118991.59357522512</v>
      </c>
      <c r="AH45" s="393">
        <f>IFERROR(AG45*(1+PARAMETRES!AH$14),"")</f>
        <v>120147.05287217104</v>
      </c>
      <c r="AI45" s="393">
        <f>IFERROR(AH45*(1+PARAMETRES!AI$14),"")</f>
        <v>121219.47326242925</v>
      </c>
      <c r="AJ45" s="393">
        <f>IFERROR(AI45*(1+PARAMETRES!AJ$14),"")</f>
        <v>122254.09780928527</v>
      </c>
      <c r="AK45" s="393">
        <f>IFERROR(AJ45*(1+PARAMETRES!AK$14),"")</f>
        <v>123273.47642144206</v>
      </c>
      <c r="AL45" s="393">
        <f>IFERROR(AK45*(1+PARAMETRES!AL$14),"")</f>
        <v>124300.85091972305</v>
      </c>
      <c r="AM45" s="393">
        <f>IFERROR(AL45*(1+PARAMETRES!AM$14),"")</f>
        <v>125360.20270530377</v>
      </c>
      <c r="AN45" s="393">
        <f>IFERROR(AM45*(1+PARAMETRES!AN$14),"")</f>
        <v>126413.70826626636</v>
      </c>
      <c r="AO45" s="393">
        <f>IFERROR(AN45*(1+PARAMETRES!AO$14),"")</f>
        <v>127384.60138930014</v>
      </c>
      <c r="AP45" s="393">
        <f>IFERROR(AO45*(1+PARAMETRES!AP$14),"")</f>
        <v>128385.04890499733</v>
      </c>
      <c r="AQ45" s="393">
        <f>IFERROR(AP45*(1+PARAMETRES!AQ$14),"")</f>
        <v>129428.43019159931</v>
      </c>
      <c r="AR45" s="393">
        <f>IFERROR(AQ45*(1+PARAMETRES!AR$14),"")</f>
        <v>130541.53984574671</v>
      </c>
      <c r="AS45" s="393">
        <f>IFERROR(AR45*(1+PARAMETRES!AS$14),"")</f>
        <v>131621.78638332445</v>
      </c>
      <c r="AT45" s="393">
        <f>IFERROR(AS45*(1+PARAMETRES!AT$14),"")</f>
        <v>132734.2497208486</v>
      </c>
      <c r="AU45" s="393">
        <f>IFERROR(AT45*(1+PARAMETRES!AU$14),"")</f>
        <v>133919.64325387136</v>
      </c>
      <c r="AV45" s="393">
        <f>IFERROR(AU45*(1+PARAMETRES!AV$14),"")</f>
        <v>135152.85175168145</v>
      </c>
      <c r="AW45" s="393">
        <f>IFERROR(AV45*(1+PARAMETRES!AW$14),"")</f>
        <v>136463.10633419105</v>
      </c>
      <c r="AX45" s="393">
        <f>IFERROR(AW45*(1+PARAMETRES!AX$14),"")</f>
        <v>137837.93267884225</v>
      </c>
      <c r="AY45" s="393">
        <f>IFERROR(AX45*(1+PARAMETRES!AY$14),"")</f>
        <v>139181.24696624395</v>
      </c>
      <c r="AZ45" s="393">
        <f>IFERROR(AY45*(1+PARAMETRES!AZ$14),"")</f>
        <v>140587.89877152035</v>
      </c>
      <c r="BA45" s="393">
        <f>IFERROR(AZ45*(1+PARAMETRES!BA$14),"")</f>
        <v>142029.58657042883</v>
      </c>
      <c r="BB45" s="393">
        <f>IFERROR(BA45*(1+PARAMETRES!BB$14),"")</f>
        <v>143519.24170181103</v>
      </c>
      <c r="BC45" s="393">
        <f>IFERROR(BB45*(1+PARAMETRES!BC$14),"")</f>
        <v>145012.83612434837</v>
      </c>
      <c r="BD45" s="393">
        <f>IFERROR(BC45*(1+PARAMETRES!BD$14),"")</f>
        <v>146493.46435552457</v>
      </c>
      <c r="BE45" s="393">
        <f>IFERROR(BD45*(1+PARAMETRES!BE$14),"")</f>
        <v>148002.34046067556</v>
      </c>
      <c r="BF45" s="393">
        <f>IFERROR(BE45*(1+PARAMETRES!BF$14),"")</f>
        <v>149538.11391836571</v>
      </c>
      <c r="BG45" s="393">
        <f>IFERROR(BF45*(1+PARAMETRES!BG$14),"")</f>
        <v>151054.60962272316</v>
      </c>
      <c r="BH45" s="393">
        <f>IFERROR(BG45*(1+PARAMETRES!BH$14),"")</f>
        <v>152519.24998114101</v>
      </c>
      <c r="BI45" s="393">
        <f>IFERROR(BH45*(1+PARAMETRES!BI$14),"")</f>
        <v>153913.67932086595</v>
      </c>
      <c r="BJ45" s="393">
        <f>IFERROR(BI45*(1+PARAMETRES!BJ$14),"")</f>
        <v>155327.27150753076</v>
      </c>
      <c r="BK45" s="393">
        <f>IFERROR(BJ45*(1+PARAMETRES!BK$14),"")</f>
        <v>156728.91271375769</v>
      </c>
      <c r="BL45" s="393">
        <f>IFERROR(BK45*(1+PARAMETRES!BL$14),"")</f>
        <v>158118.17365868765</v>
      </c>
      <c r="BM45" s="394">
        <f>IFERROR(BL45*(1+PARAMETRES!BM$14),"")</f>
        <v>159447.77499448726</v>
      </c>
    </row>
    <row r="46" spans="1:65" ht="23.25" customHeight="1" x14ac:dyDescent="0.25">
      <c r="A46" s="940"/>
      <c r="B46" s="367" t="s">
        <v>297</v>
      </c>
      <c r="C46" s="399">
        <f>IFERROR($E$13*Transf2013,"")</f>
        <v>132849.64845973955</v>
      </c>
      <c r="D46" s="399">
        <f>IFERROR(C46*(1+PARAMETRES!D$14),"")</f>
        <v>128344.90746291663</v>
      </c>
      <c r="E46" s="399">
        <f>IFERROR(D46*(1+PARAMETRES!E$14),"")</f>
        <v>130222.32232617686</v>
      </c>
      <c r="F46" s="399">
        <f>IFERROR(E46*(1+PARAMETRES!F$14),"")</f>
        <v>132420.91235124037</v>
      </c>
      <c r="G46" s="399">
        <f>IFERROR(F46*(1+PARAMETRES!G$14),"")</f>
        <v>132208.82236906505</v>
      </c>
      <c r="H46" s="399">
        <f>IFERROR(G46*(1+PARAMETRES!H$14),"")</f>
        <v>132314.6576732262</v>
      </c>
      <c r="I46" s="399">
        <f>IFERROR(H46*(1+PARAMETRES!I$14),"")</f>
        <v>132878.94776298222</v>
      </c>
      <c r="J46" s="399">
        <f>IFERROR(I46*(1+PARAMETRES!J$14),"")</f>
        <v>133767.94059108288</v>
      </c>
      <c r="K46" s="399">
        <f>IFERROR(J46*(1+PARAMETRES!K$14),"")</f>
        <v>134867.48003085321</v>
      </c>
      <c r="L46" s="399">
        <f>IFERROR(K46*(1+PARAMETRES!L$14),"")</f>
        <v>137602.82383463654</v>
      </c>
      <c r="M46" s="399">
        <f>IFERROR(L46*(1+PARAMETRES!M$14),"")</f>
        <v>139713.80144393857</v>
      </c>
      <c r="N46" s="399">
        <f>IFERROR(M46*(1+PARAMETRES!N$14),"")</f>
        <v>141966.69519100315</v>
      </c>
      <c r="O46" s="399">
        <f>IFERROR(N46*(1+PARAMETRES!O$14),"")</f>
        <v>130636.6681133722</v>
      </c>
      <c r="P46" s="399">
        <f>IFERROR(O46*(1+PARAMETRES!P$14),"")</f>
        <v>139293.20554050346</v>
      </c>
      <c r="Q46" s="399">
        <f>IFERROR(P46*(1+PARAMETRES!Q$14),"")</f>
        <v>142588.77035688519</v>
      </c>
      <c r="R46" s="399">
        <f>IFERROR(Q46*(1+PARAMETRES!R$14),"")</f>
        <v>144277.28914576967</v>
      </c>
      <c r="S46" s="399">
        <f>IFERROR(R46*(1+PARAMETRES!S$14),"")</f>
        <v>146255.71959208121</v>
      </c>
      <c r="T46" s="399">
        <f>IFERROR(S46*(1+PARAMETRES!T$14),"")</f>
        <v>148457.36409243272</v>
      </c>
      <c r="U46" s="399">
        <f>IFERROR(T46*(1+PARAMETRES!U$14),"")</f>
        <v>150712.16918402334</v>
      </c>
      <c r="V46" s="399">
        <f>IFERROR(U46*(1+PARAMETRES!V$14),"")</f>
        <v>153170.32034956277</v>
      </c>
      <c r="W46" s="399">
        <f>IFERROR(V46*(1+PARAMETRES!W$14),"")</f>
        <v>153912.33807997193</v>
      </c>
      <c r="X46" s="399">
        <f>IFERROR(W46*(1+PARAMETRES!X$14),"")</f>
        <v>154658.65222396801</v>
      </c>
      <c r="Y46" s="399">
        <f>IFERROR(X46*(1+PARAMETRES!Y$14),"")</f>
        <v>155485.64953705127</v>
      </c>
      <c r="Z46" s="399">
        <f>IFERROR(Y46*(1+PARAMETRES!Z$14),"")</f>
        <v>156378.74156167833</v>
      </c>
      <c r="AA46" s="399">
        <f>IFERROR(Z46*(1+PARAMETRES!AA$14),"")</f>
        <v>157245.36058992965</v>
      </c>
      <c r="AB46" s="399">
        <f>IFERROR(AA46*(1+PARAMETRES!AB$14),"")</f>
        <v>158776.34257389145</v>
      </c>
      <c r="AC46" s="399">
        <f>IFERROR(AB46*(1+PARAMETRES!AC$14),"")</f>
        <v>160386.17742615542</v>
      </c>
      <c r="AD46" s="399">
        <f>IFERROR(AC46*(1+PARAMETRES!AD$14),"")</f>
        <v>162093.61117742886</v>
      </c>
      <c r="AE46" s="399">
        <f>IFERROR(AD46*(1+PARAMETRES!AE$14),"")</f>
        <v>163756.38407224714</v>
      </c>
      <c r="AF46" s="399">
        <f>IFERROR(AE46*(1+PARAMETRES!AF$14),"")</f>
        <v>165373.40628010573</v>
      </c>
      <c r="AG46" s="399">
        <f>IFERROR(AF46*(1+PARAMETRES!AG$14),"")</f>
        <v>167025.87124651208</v>
      </c>
      <c r="AH46" s="399">
        <f>IFERROR(AG46*(1+PARAMETRES!AH$14),"")</f>
        <v>168647.76393626977</v>
      </c>
      <c r="AI46" s="399">
        <f>IFERROR(AH46*(1+PARAMETRES!AI$14),"")</f>
        <v>170153.09674713059</v>
      </c>
      <c r="AJ46" s="399">
        <f>IFERROR(AI46*(1+PARAMETRES!AJ$14),"")</f>
        <v>171605.37636755948</v>
      </c>
      <c r="AK46" s="399">
        <f>IFERROR(AJ46*(1+PARAMETRES!AK$14),"")</f>
        <v>173036.25560625049</v>
      </c>
      <c r="AL46" s="399">
        <f>IFERROR(AK46*(1+PARAMETRES!AL$14),"")</f>
        <v>174478.35849365612</v>
      </c>
      <c r="AM46" s="399">
        <f>IFERROR(AL46*(1+PARAMETRES!AM$14),"")</f>
        <v>175965.34719283099</v>
      </c>
      <c r="AN46" s="399">
        <f>IFERROR(AM46*(1+PARAMETRES!AN$14),"")</f>
        <v>177444.12967565889</v>
      </c>
      <c r="AO46" s="399">
        <f>IFERROR(AN46*(1+PARAMETRES!AO$14),"")</f>
        <v>178806.95090436566</v>
      </c>
      <c r="AP46" s="399">
        <f>IFERROR(AO46*(1+PARAMETRES!AP$14),"")</f>
        <v>180211.25698116506</v>
      </c>
      <c r="AQ46" s="399">
        <f>IFERROR(AP46*(1+PARAMETRES!AQ$14),"")</f>
        <v>181675.82824372934</v>
      </c>
      <c r="AR46" s="399">
        <f>IFERROR(AQ46*(1+PARAMETRES!AR$14),"")</f>
        <v>183238.27567544088</v>
      </c>
      <c r="AS46" s="399">
        <f>IFERROR(AR46*(1+PARAMETRES!AS$14),"")</f>
        <v>184754.59387640594</v>
      </c>
      <c r="AT46" s="399">
        <f>IFERROR(AS46*(1+PARAMETRES!AT$14),"")</f>
        <v>186316.13408775127</v>
      </c>
      <c r="AU46" s="399">
        <f>IFERROR(AT46*(1+PARAMETRES!AU$14),"")</f>
        <v>187980.04480340987</v>
      </c>
      <c r="AV46" s="399">
        <f>IFERROR(AU46*(1+PARAMETRES!AV$14),"")</f>
        <v>189711.07232885531</v>
      </c>
      <c r="AW46" s="399">
        <f>IFERROR(AV46*(1+PARAMETRES!AW$14),"")</f>
        <v>191550.2477413608</v>
      </c>
      <c r="AX46" s="399">
        <f>IFERROR(AW46*(1+PARAMETRES!AX$14),"")</f>
        <v>193480.06110992329</v>
      </c>
      <c r="AY46" s="399">
        <f>IFERROR(AX46*(1+PARAMETRES!AY$14),"")</f>
        <v>195365.64169986063</v>
      </c>
      <c r="AZ46" s="399">
        <f>IFERROR(AY46*(1+PARAMETRES!AZ$14),"")</f>
        <v>197340.12776444331</v>
      </c>
      <c r="BA46" s="399">
        <f>IFERROR(AZ46*(1+PARAMETRES!BA$14),"")</f>
        <v>199363.79307930378</v>
      </c>
      <c r="BB46" s="399">
        <f>IFERROR(BA46*(1+PARAMETRES!BB$14),"")</f>
        <v>201454.78907910653</v>
      </c>
      <c r="BC46" s="399">
        <f>IFERROR(BB46*(1+PARAMETRES!BC$14),"")</f>
        <v>203551.31457488047</v>
      </c>
      <c r="BD46" s="399">
        <f>IFERROR(BC46*(1+PARAMETRES!BD$14),"")</f>
        <v>205629.63971427822</v>
      </c>
      <c r="BE46" s="399">
        <f>IFERROR(BD46*(1+PARAMETRES!BE$14),"")</f>
        <v>207747.61577034777</v>
      </c>
      <c r="BF46" s="399">
        <f>IFERROR(BE46*(1+PARAMETRES!BF$14),"")</f>
        <v>209903.34704598447</v>
      </c>
      <c r="BG46" s="399">
        <f>IFERROR(BF46*(1+PARAMETRES!BG$14),"")</f>
        <v>212032.01856513481</v>
      </c>
      <c r="BH46" s="399">
        <f>IFERROR(BG46*(1+PARAMETRES!BH$14),"")</f>
        <v>214087.90188073134</v>
      </c>
      <c r="BI46" s="399">
        <f>IFERROR(BH46*(1+PARAMETRES!BI$14),"")</f>
        <v>216045.23154042716</v>
      </c>
      <c r="BJ46" s="399">
        <f>IFERROR(BI46*(1+PARAMETRES!BJ$14),"")</f>
        <v>218029.45966504409</v>
      </c>
      <c r="BK46" s="399">
        <f>IFERROR(BJ46*(1+PARAMETRES!BK$14),"")</f>
        <v>219996.91246243069</v>
      </c>
      <c r="BL46" s="399">
        <f>IFERROR(BK46*(1+PARAMETRES!BL$14),"")</f>
        <v>221946.98736052829</v>
      </c>
      <c r="BM46" s="400">
        <f>IFERROR(BL46*(1+PARAMETRES!BM$14),"")</f>
        <v>223813.31938323594</v>
      </c>
    </row>
    <row r="47" spans="1:65" ht="23.25" customHeight="1" x14ac:dyDescent="0.25">
      <c r="A47" s="940"/>
      <c r="B47" s="365" t="s">
        <v>299</v>
      </c>
      <c r="C47" s="393">
        <f>IFERROR($F$13*Transf2013,"")</f>
        <v>39854.589372612732</v>
      </c>
      <c r="D47" s="393">
        <f>IFERROR(C47*(1+PARAMETRES!D$14),"")</f>
        <v>38503.177421283704</v>
      </c>
      <c r="E47" s="393">
        <f>IFERROR(D47*(1+PARAMETRES!E$14),"")</f>
        <v>39066.397567703229</v>
      </c>
      <c r="F47" s="393">
        <f>IFERROR(E47*(1+PARAMETRES!F$14),"")</f>
        <v>39725.969524901018</v>
      </c>
      <c r="G47" s="393">
        <f>IFERROR(F47*(1+PARAMETRES!G$14),"")</f>
        <v>39662.343017434549</v>
      </c>
      <c r="H47" s="393">
        <f>IFERROR(G47*(1+PARAMETRES!H$14),"")</f>
        <v>39694.093365571505</v>
      </c>
      <c r="I47" s="393">
        <f>IFERROR(H47*(1+PARAMETRES!I$14),"")</f>
        <v>39863.379096282915</v>
      </c>
      <c r="J47" s="393">
        <f>IFERROR(I47*(1+PARAMETRES!J$14),"")</f>
        <v>40130.074902631903</v>
      </c>
      <c r="K47" s="393">
        <f>IFERROR(J47*(1+PARAMETRES!K$14),"")</f>
        <v>40459.934208840903</v>
      </c>
      <c r="L47" s="393">
        <f>IFERROR(K47*(1+PARAMETRES!L$14),"")</f>
        <v>41280.53106669215</v>
      </c>
      <c r="M47" s="393">
        <f>IFERROR(L47*(1+PARAMETRES!M$14),"")</f>
        <v>41913.819500413585</v>
      </c>
      <c r="N47" s="393">
        <f>IFERROR(M47*(1+PARAMETRES!N$14),"")</f>
        <v>42589.682449472093</v>
      </c>
      <c r="O47" s="393">
        <f>IFERROR(N47*(1+PARAMETRES!O$14),"")</f>
        <v>39190.700352079417</v>
      </c>
      <c r="P47" s="393">
        <f>IFERROR(O47*(1+PARAMETRES!P$14),"")</f>
        <v>41787.641695522449</v>
      </c>
      <c r="Q47" s="393">
        <f>IFERROR(P47*(1+PARAMETRES!Q$14),"")</f>
        <v>42776.303570284785</v>
      </c>
      <c r="R47" s="393">
        <f>IFERROR(Q47*(1+PARAMETRES!R$14),"")</f>
        <v>43282.855328299614</v>
      </c>
      <c r="S47" s="393">
        <f>IFERROR(R47*(1+PARAMETRES!S$14),"")</f>
        <v>43876.379917594386</v>
      </c>
      <c r="T47" s="393">
        <f>IFERROR(S47*(1+PARAMETRES!T$14),"")</f>
        <v>44536.868210362227</v>
      </c>
      <c r="U47" s="393">
        <f>IFERROR(T47*(1+PARAMETRES!U$14),"")</f>
        <v>45213.304558388045</v>
      </c>
      <c r="V47" s="393">
        <f>IFERROR(U47*(1+PARAMETRES!V$14),"")</f>
        <v>45950.744261497784</v>
      </c>
      <c r="W47" s="393">
        <f>IFERROR(V47*(1+PARAMETRES!W$14),"")</f>
        <v>46173.347876151813</v>
      </c>
      <c r="X47" s="393">
        <f>IFERROR(W47*(1+PARAMETRES!X$14),"")</f>
        <v>46397.240405012744</v>
      </c>
      <c r="Y47" s="393">
        <f>IFERROR(X47*(1+PARAMETRES!Y$14),"")</f>
        <v>46645.337699264725</v>
      </c>
      <c r="Z47" s="393">
        <f>IFERROR(Y47*(1+PARAMETRES!Z$14),"")</f>
        <v>46913.263255155471</v>
      </c>
      <c r="AA47" s="393">
        <f>IFERROR(Z47*(1+PARAMETRES!AA$14),"")</f>
        <v>47173.246972943904</v>
      </c>
      <c r="AB47" s="393">
        <f>IFERROR(AA47*(1+PARAMETRES!AB$14),"")</f>
        <v>47632.538051355426</v>
      </c>
      <c r="AC47" s="393">
        <f>IFERROR(AB47*(1+PARAMETRES!AC$14),"")</f>
        <v>48115.484809126821</v>
      </c>
      <c r="AD47" s="393">
        <f>IFERROR(AC47*(1+PARAMETRES!AD$14),"")</f>
        <v>48627.711012409287</v>
      </c>
      <c r="AE47" s="393">
        <f>IFERROR(AD47*(1+PARAMETRES!AE$14),"")</f>
        <v>49126.53906134444</v>
      </c>
      <c r="AF47" s="393">
        <f>IFERROR(AE47*(1+PARAMETRES!AF$14),"")</f>
        <v>49611.642009284347</v>
      </c>
      <c r="AG47" s="393">
        <f>IFERROR(AF47*(1+PARAMETRES!AG$14),"")</f>
        <v>50107.37770337399</v>
      </c>
      <c r="AH47" s="393">
        <f>IFERROR(AG47*(1+PARAMETRES!AH$14),"")</f>
        <v>50593.941784695766</v>
      </c>
      <c r="AI47" s="393">
        <f>IFERROR(AH47*(1+PARAMETRES!AI$14),"")</f>
        <v>51045.538170095017</v>
      </c>
      <c r="AJ47" s="393">
        <f>IFERROR(AI47*(1+PARAMETRES!AJ$14),"")</f>
        <v>51481.218720231722</v>
      </c>
      <c r="AK47" s="393">
        <f>IFERROR(AJ47*(1+PARAMETRES!AK$14),"")</f>
        <v>51910.479205005293</v>
      </c>
      <c r="AL47" s="393">
        <f>IFERROR(AK47*(1+PARAMETRES!AL$14),"")</f>
        <v>52343.106758611721</v>
      </c>
      <c r="AM47" s="393">
        <f>IFERROR(AL47*(1+PARAMETRES!AM$14),"")</f>
        <v>52789.199952642943</v>
      </c>
      <c r="AN47" s="393">
        <f>IFERROR(AM47*(1+PARAMETRES!AN$14),"")</f>
        <v>53232.831300620346</v>
      </c>
      <c r="AO47" s="393">
        <f>IFERROR(AN47*(1+PARAMETRES!AO$14),"")</f>
        <v>53641.674538732848</v>
      </c>
      <c r="AP47" s="393">
        <f>IFERROR(AO47*(1+PARAMETRES!AP$14),"")</f>
        <v>54062.963135979422</v>
      </c>
      <c r="AQ47" s="393">
        <f>IFERROR(AP47*(1+PARAMETRES!AQ$14),"")</f>
        <v>54502.331150521946</v>
      </c>
      <c r="AR47" s="393">
        <f>IFERROR(AQ47*(1+PARAMETRES!AR$14),"")</f>
        <v>54971.061790979969</v>
      </c>
      <c r="AS47" s="393">
        <f>IFERROR(AR47*(1+PARAMETRES!AS$14),"")</f>
        <v>55425.953768176245</v>
      </c>
      <c r="AT47" s="393">
        <f>IFERROR(AS47*(1+PARAMETRES!AT$14),"")</f>
        <v>55894.412244608349</v>
      </c>
      <c r="AU47" s="393">
        <f>IFERROR(AT47*(1+PARAMETRES!AU$14),"")</f>
        <v>56393.581637181938</v>
      </c>
      <c r="AV47" s="393">
        <f>IFERROR(AU47*(1+PARAMETRES!AV$14),"")</f>
        <v>56912.885918519387</v>
      </c>
      <c r="AW47" s="393">
        <f>IFERROR(AV47*(1+PARAMETRES!AW$14),"")</f>
        <v>57464.634317551288</v>
      </c>
      <c r="AX47" s="393">
        <f>IFERROR(AW47*(1+PARAMETRES!AX$14),"")</f>
        <v>58043.573895198308</v>
      </c>
      <c r="AY47" s="393">
        <f>IFERROR(AX47*(1+PARAMETRES!AY$14),"")</f>
        <v>58609.243740863698</v>
      </c>
      <c r="AZ47" s="393">
        <f>IFERROR(AY47*(1+PARAMETRES!AZ$14),"")</f>
        <v>59201.585024700347</v>
      </c>
      <c r="BA47" s="393">
        <f>IFERROR(AZ47*(1+PARAMETRES!BA$14),"")</f>
        <v>59808.679970652003</v>
      </c>
      <c r="BB47" s="393">
        <f>IFERROR(BA47*(1+PARAMETRES!BB$14),"")</f>
        <v>60435.973967422869</v>
      </c>
      <c r="BC47" s="393">
        <f>IFERROR(BB47*(1+PARAMETRES!BC$14),"")</f>
        <v>61064.926800283443</v>
      </c>
      <c r="BD47" s="393">
        <f>IFERROR(BC47*(1+PARAMETRES!BD$14),"")</f>
        <v>61688.419568038698</v>
      </c>
      <c r="BE47" s="393">
        <f>IFERROR(BD47*(1+PARAMETRES!BE$14),"")</f>
        <v>62323.80751971445</v>
      </c>
      <c r="BF47" s="393">
        <f>IFERROR(BE47*(1+PARAMETRES!BF$14),"")</f>
        <v>62970.521950533868</v>
      </c>
      <c r="BG47" s="393">
        <f>IFERROR(BF47*(1+PARAMETRES!BG$14),"")</f>
        <v>63609.118516565606</v>
      </c>
      <c r="BH47" s="393">
        <f>IFERROR(BG47*(1+PARAMETRES!BH$14),"")</f>
        <v>64225.878788730995</v>
      </c>
      <c r="BI47" s="393">
        <f>IFERROR(BH47*(1+PARAMETRES!BI$14),"")</f>
        <v>64813.073190511095</v>
      </c>
      <c r="BJ47" s="393">
        <f>IFERROR(BI47*(1+PARAMETRES!BJ$14),"")</f>
        <v>65408.337069979796</v>
      </c>
      <c r="BK47" s="393">
        <f>IFERROR(BJ47*(1+PARAMETRES!BK$14),"")</f>
        <v>65998.568389813532</v>
      </c>
      <c r="BL47" s="393">
        <f>IFERROR(BK47*(1+PARAMETRES!BL$14),"")</f>
        <v>66583.586379778877</v>
      </c>
      <c r="BM47" s="394">
        <f>IFERROR(BL47*(1+PARAMETRES!BM$14),"")</f>
        <v>67143.481699490716</v>
      </c>
    </row>
    <row r="48" spans="1:65" ht="23.25" customHeight="1" x14ac:dyDescent="0.25">
      <c r="A48" s="941"/>
      <c r="B48" s="367" t="s">
        <v>298</v>
      </c>
      <c r="C48" s="399">
        <f>IFERROR($G$13*Transf2013,"")</f>
        <v>17108.584447625664</v>
      </c>
      <c r="D48" s="399">
        <f>IFERROR(C48*(1+PARAMETRES!D$14),"")</f>
        <v>16528.456892510738</v>
      </c>
      <c r="E48" s="399">
        <f>IFERROR(D48*(1+PARAMETRES!E$14),"")</f>
        <v>16770.23329992855</v>
      </c>
      <c r="F48" s="399">
        <f>IFERROR(E48*(1+PARAMETRES!F$14),"")</f>
        <v>17053.371144443856</v>
      </c>
      <c r="G48" s="399">
        <f>IFERROR(F48*(1+PARAMETRES!G$14),"")</f>
        <v>17026.057866519441</v>
      </c>
      <c r="H48" s="399">
        <f>IFERROR(G48*(1+PARAMETRES!H$14),"")</f>
        <v>17039.687501672975</v>
      </c>
      <c r="I48" s="399">
        <f>IFERROR(H48*(1+PARAMETRES!I$14),"")</f>
        <v>17112.357657488064</v>
      </c>
      <c r="J48" s="399">
        <f>IFERROR(I48*(1+PARAMETRES!J$14),"")</f>
        <v>17226.843537196681</v>
      </c>
      <c r="K48" s="399">
        <f>IFERROR(J48*(1+PARAMETRES!K$14),"")</f>
        <v>17368.443937174452</v>
      </c>
      <c r="L48" s="399">
        <f>IFERROR(K48*(1+PARAMETRES!L$14),"")</f>
        <v>17720.705768522083</v>
      </c>
      <c r="M48" s="399">
        <f>IFERROR(L48*(1+PARAMETRES!M$14),"")</f>
        <v>17992.560749807453</v>
      </c>
      <c r="N48" s="399">
        <f>IFERROR(M48*(1+PARAMETRES!N$14),"")</f>
        <v>18282.691912140661</v>
      </c>
      <c r="O48" s="399">
        <f>IFERROR(N48*(1+PARAMETRES!O$14),"")</f>
        <v>16823.593395140982</v>
      </c>
      <c r="P48" s="399">
        <f>IFERROR(O48*(1+PARAMETRES!P$14),"")</f>
        <v>17938.395754900255</v>
      </c>
      <c r="Q48" s="399">
        <f>IFERROR(P48*(1+PARAMETRES!Q$14),"")</f>
        <v>18362.803719974978</v>
      </c>
      <c r="R48" s="399">
        <f>IFERROR(Q48*(1+PARAMETRES!R$14),"")</f>
        <v>18580.253797005385</v>
      </c>
      <c r="S48" s="399">
        <f>IFERROR(R48*(1+PARAMETRES!S$14),"")</f>
        <v>18835.039148392541</v>
      </c>
      <c r="T48" s="399">
        <f>IFERROR(S48*(1+PARAMETRES!T$14),"")</f>
        <v>19118.57035298831</v>
      </c>
      <c r="U48" s="399">
        <f>IFERROR(T48*(1+PARAMETRES!U$14),"")</f>
        <v>19408.947661243703</v>
      </c>
      <c r="V48" s="399">
        <f>IFERROR(U48*(1+PARAMETRES!V$14),"")</f>
        <v>19725.512193316259</v>
      </c>
      <c r="W48" s="399">
        <f>IFERROR(V48*(1+PARAMETRES!W$14),"")</f>
        <v>19821.070391245463</v>
      </c>
      <c r="X48" s="399">
        <f>IFERROR(W48*(1+PARAMETRES!X$14),"")</f>
        <v>19917.181888001767</v>
      </c>
      <c r="Y48" s="399">
        <f>IFERROR(X48*(1+PARAMETRES!Y$14),"")</f>
        <v>20023.683888819123</v>
      </c>
      <c r="Z48" s="399">
        <f>IFERROR(Y48*(1+PARAMETRES!Z$14),"")</f>
        <v>20138.69766943491</v>
      </c>
      <c r="AA48" s="399">
        <f>IFERROR(Z48*(1+PARAMETRES!AA$14),"")</f>
        <v>20250.302216384469</v>
      </c>
      <c r="AB48" s="399">
        <f>IFERROR(AA48*(1+PARAMETRES!AB$14),"")</f>
        <v>20447.464458543822</v>
      </c>
      <c r="AC48" s="399">
        <f>IFERROR(AB48*(1+PARAMETRES!AC$14),"")</f>
        <v>20654.781495781113</v>
      </c>
      <c r="AD48" s="399">
        <f>IFERROR(AC48*(1+PARAMETRES!AD$14),"")</f>
        <v>20874.667471100351</v>
      </c>
      <c r="AE48" s="399">
        <f>IFERROR(AD48*(1+PARAMETRES!AE$14),"")</f>
        <v>21088.801951831345</v>
      </c>
      <c r="AF48" s="399">
        <f>IFERROR(AE48*(1+PARAMETRES!AF$14),"")</f>
        <v>21297.044587905904</v>
      </c>
      <c r="AG48" s="399">
        <f>IFERROR(AF48*(1+PARAMETRES!AG$14),"")</f>
        <v>21509.851597576493</v>
      </c>
      <c r="AH48" s="399">
        <f>IFERROR(AG48*(1+PARAMETRES!AH$14),"")</f>
        <v>21718.721461888668</v>
      </c>
      <c r="AI48" s="399">
        <f>IFERROR(AH48*(1+PARAMETRES!AI$14),"")</f>
        <v>21912.580563625012</v>
      </c>
      <c r="AJ48" s="399">
        <f>IFERROR(AI48*(1+PARAMETRES!AJ$14),"")</f>
        <v>22099.607392944796</v>
      </c>
      <c r="AK48" s="399">
        <f>IFERROR(AJ48*(1+PARAMETRES!AK$14),"")</f>
        <v>22283.878247804587</v>
      </c>
      <c r="AL48" s="399">
        <f>IFERROR(AK48*(1+PARAMETRES!AL$14),"")</f>
        <v>22469.594501610267</v>
      </c>
      <c r="AM48" s="399">
        <f>IFERROR(AL48*(1+PARAMETRES!AM$14),"")</f>
        <v>22661.091220099574</v>
      </c>
      <c r="AN48" s="399">
        <f>IFERROR(AM48*(1+PARAMETRES!AN$14),"")</f>
        <v>22851.531129278541</v>
      </c>
      <c r="AO48" s="399">
        <f>IFERROR(AN48*(1+PARAMETRES!AO$14),"")</f>
        <v>23027.037367711775</v>
      </c>
      <c r="AP48" s="399">
        <f>IFERROR(AO48*(1+PARAMETRES!AP$14),"")</f>
        <v>23207.886089434342</v>
      </c>
      <c r="AQ48" s="399">
        <f>IFERROR(AP48*(1+PARAMETRES!AQ$14),"")</f>
        <v>23396.495855554575</v>
      </c>
      <c r="AR48" s="399">
        <f>IFERROR(AQ48*(1+PARAMETRES!AR$14),"")</f>
        <v>23597.710267036542</v>
      </c>
      <c r="AS48" s="399">
        <f>IFERROR(AR48*(1+PARAMETRES!AS$14),"")</f>
        <v>23792.984084404183</v>
      </c>
      <c r="AT48" s="399">
        <f>IFERROR(AS48*(1+PARAMETRES!AT$14),"")</f>
        <v>23994.081662635719</v>
      </c>
      <c r="AU48" s="399">
        <f>IFERROR(AT48*(1+PARAMETRES!AU$14),"")</f>
        <v>24208.362673705022</v>
      </c>
      <c r="AV48" s="399">
        <f>IFERROR(AU48*(1+PARAMETRES!AV$14),"")</f>
        <v>24431.287091974918</v>
      </c>
      <c r="AW48" s="399">
        <f>IFERROR(AV48*(1+PARAMETRES!AW$14),"")</f>
        <v>24668.138963422531</v>
      </c>
      <c r="AX48" s="399">
        <f>IFERROR(AW48*(1+PARAMETRES!AX$14),"")</f>
        <v>24916.663331887186</v>
      </c>
      <c r="AY48" s="399">
        <f>IFERROR(AX48*(1+PARAMETRES!AY$14),"")</f>
        <v>25159.491334292652</v>
      </c>
      <c r="AZ48" s="399">
        <f>IFERROR(AY48*(1+PARAMETRES!AZ$14),"")</f>
        <v>25413.768722063163</v>
      </c>
      <c r="BA48" s="399">
        <f>IFERROR(AZ48*(1+PARAMETRES!BA$14),"")</f>
        <v>25674.379490209179</v>
      </c>
      <c r="BB48" s="399">
        <f>IFERROR(BA48*(1+PARAMETRES!BB$14),"")</f>
        <v>25943.661208731108</v>
      </c>
      <c r="BC48" s="399">
        <f>IFERROR(BB48*(1+PARAMETRES!BC$14),"")</f>
        <v>26213.655024348311</v>
      </c>
      <c r="BD48" s="399">
        <f>IFERROR(BC48*(1+PARAMETRES!BD$14),"")</f>
        <v>26481.304969750956</v>
      </c>
      <c r="BE48" s="399">
        <f>IFERROR(BD48*(1+PARAMETRES!BE$14),"")</f>
        <v>26754.061221900891</v>
      </c>
      <c r="BF48" s="399">
        <f>IFERROR(BE48*(1+PARAMETRES!BF$14),"")</f>
        <v>27031.679649975209</v>
      </c>
      <c r="BG48" s="399">
        <f>IFERROR(BF48*(1+PARAMETRES!BG$14),"")</f>
        <v>27305.813280503229</v>
      </c>
      <c r="BH48" s="399">
        <f>IFERROR(BG48*(1+PARAMETRES!BH$14),"")</f>
        <v>27570.573132916441</v>
      </c>
      <c r="BI48" s="399">
        <f>IFERROR(BH48*(1+PARAMETRES!BI$14),"")</f>
        <v>27822.641092169615</v>
      </c>
      <c r="BJ48" s="399">
        <f>IFERROR(BI48*(1+PARAMETRES!BJ$14),"")</f>
        <v>28078.173077590342</v>
      </c>
      <c r="BK48" s="399">
        <f>IFERROR(BJ48*(1+PARAMETRES!BK$14),"")</f>
        <v>28331.54471026731</v>
      </c>
      <c r="BL48" s="399">
        <f>IFERROR(BK48*(1+PARAMETRES!BL$14),"")</f>
        <v>28582.67839003319</v>
      </c>
      <c r="BM48" s="400">
        <f>IFERROR(BL48*(1+PARAMETRES!BM$14),"")</f>
        <v>28823.027531999331</v>
      </c>
    </row>
  </sheetData>
  <mergeCells count="13">
    <mergeCell ref="B2:D2"/>
    <mergeCell ref="E2:F2"/>
    <mergeCell ref="H6:H13"/>
    <mergeCell ref="I6:I7"/>
    <mergeCell ref="A41:A44"/>
    <mergeCell ref="A45:A48"/>
    <mergeCell ref="B4:G4"/>
    <mergeCell ref="A17:A20"/>
    <mergeCell ref="A21:A24"/>
    <mergeCell ref="A25:A28"/>
    <mergeCell ref="A29:A32"/>
    <mergeCell ref="A33:A36"/>
    <mergeCell ref="A37:A40"/>
  </mergeCells>
  <pageMargins left="0.7" right="0.7" top="0.75" bottom="0.75" header="0.3" footer="0.3"/>
  <pageSetup paperSize="9" orientation="portrait"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A5" sqref="A5"/>
    </sheetView>
  </sheetViews>
  <sheetFormatPr baseColWidth="10" defaultRowHeight="15" x14ac:dyDescent="0.25"/>
  <cols>
    <col min="1" max="1" width="89.85546875" customWidth="1"/>
  </cols>
  <sheetData>
    <row r="1" spans="1:1" ht="96.75" customHeight="1" x14ac:dyDescent="0.25">
      <c r="A1" s="345" t="s">
        <v>244</v>
      </c>
    </row>
    <row r="2" spans="1:1" ht="60" customHeight="1" x14ac:dyDescent="0.25">
      <c r="A2" s="345" t="s">
        <v>246</v>
      </c>
    </row>
    <row r="3" spans="1:1" ht="71.25" x14ac:dyDescent="0.25">
      <c r="A3" s="345" t="s">
        <v>245</v>
      </c>
    </row>
    <row r="4" spans="1:1" ht="41.25" customHeight="1" x14ac:dyDescent="0.25">
      <c r="A4" s="345" t="s">
        <v>330</v>
      </c>
    </row>
  </sheetData>
  <hyperlinks>
    <hyperlink ref="A4" r:id="rId1" display="mailto:evaluation-socio-economique@pm.gouv.fr"/>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9</vt:i4>
      </vt:variant>
      <vt:variant>
        <vt:lpstr>Plages nommées</vt:lpstr>
      </vt:variant>
      <vt:variant>
        <vt:i4>8</vt:i4>
      </vt:variant>
    </vt:vector>
  </HeadingPairs>
  <TitlesOfParts>
    <vt:vector size="17" baseType="lpstr">
      <vt:lpstr>INTRODUCTION</vt:lpstr>
      <vt:lpstr>PARAMETRES</vt:lpstr>
      <vt:lpstr>I.SANTE</vt:lpstr>
      <vt:lpstr>II.CLIMAT</vt:lpstr>
      <vt:lpstr>III.ENVIRONNEMENT</vt:lpstr>
      <vt:lpstr>IV. TEMPS</vt:lpstr>
      <vt:lpstr>V. BRUIT</vt:lpstr>
      <vt:lpstr>VI. DIPLÔME</vt:lpstr>
      <vt:lpstr>Pour information</vt:lpstr>
      <vt:lpstr>Lden</vt:lpstr>
      <vt:lpstr>ta</vt:lpstr>
      <vt:lpstr>tf</vt:lpstr>
      <vt:lpstr>tr</vt:lpstr>
      <vt:lpstr>Transf2010</vt:lpstr>
      <vt:lpstr>Transf2013</vt:lpstr>
      <vt:lpstr>Transf2015</vt:lpstr>
      <vt:lpstr>Transf2018</vt:lpstr>
    </vt:vector>
  </TitlesOfParts>
  <Company>SPM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SPM</dc:creator>
  <cp:lastModifiedBy>NI Jincheng</cp:lastModifiedBy>
  <cp:lastPrinted>2017-05-19T13:49:06Z</cp:lastPrinted>
  <dcterms:created xsi:type="dcterms:W3CDTF">2017-05-04T13:51:38Z</dcterms:created>
  <dcterms:modified xsi:type="dcterms:W3CDTF">2022-12-13T08:37:30Z</dcterms:modified>
</cp:coreProperties>
</file>