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codeName="ThisWorkbook" defaultThemeVersion="166925"/>
  <mc:AlternateContent xmlns:mc="http://schemas.openxmlformats.org/markup-compatibility/2006">
    <mc:Choice Requires="x15">
      <x15ac:absPath xmlns:x15ac="http://schemas.microsoft.com/office/spreadsheetml/2010/11/ac" url="/Users/xilin/Desktop/"/>
    </mc:Choice>
  </mc:AlternateContent>
  <xr:revisionPtr revIDLastSave="0" documentId="8_{BDF9A380-BEBF-C144-AABB-191B01A291ED}" xr6:coauthVersionLast="46" xr6:coauthVersionMax="46" xr10:uidLastSave="{00000000-0000-0000-0000-000000000000}"/>
  <bookViews>
    <workbookView xWindow="0" yWindow="460" windowWidth="18320" windowHeight="16200" activeTab="2" xr2:uid="{00000000-000D-0000-FFFF-FFFF00000000}"/>
  </bookViews>
  <sheets>
    <sheet name="Read me" sheetId="11" r:id="rId1"/>
    <sheet name="Sheet Supply-demand-mixed" sheetId="1" r:id="rId2"/>
    <sheet name="Sheet Safeguard-reallocation" sheetId="17" r:id="rId3"/>
    <sheet name="Figures Supply-demand-mixed" sheetId="2" r:id="rId4"/>
    <sheet name="Figures Safeguard-reallocation" sheetId="18" r:id="rId5"/>
    <sheet name="Feuil7" sheetId="10" state="hidden" r:id="rId6"/>
    <sheet name="Annexes Mesures d'Urgence" sheetId="5" state="hidden" r:id="rId7"/>
  </sheets>
  <externalReferences>
    <externalReference r:id="rId8"/>
  </externalReferences>
  <definedNames>
    <definedName name="nom">OFFSET([1]Feuil1!$A$2,,,COUNT([1]Feuil1!$B:$B))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6" i="17" l="1"/>
  <c r="AN7" i="17"/>
  <c r="AN8" i="17"/>
  <c r="AN9" i="17"/>
  <c r="AN10" i="17"/>
  <c r="AN11" i="17"/>
  <c r="AN12" i="17"/>
  <c r="AN13" i="17"/>
  <c r="AN14" i="17"/>
  <c r="AN15" i="17"/>
  <c r="AN16" i="17"/>
  <c r="AN17" i="17"/>
  <c r="AN18" i="17"/>
  <c r="AN19" i="17"/>
  <c r="AN20" i="17"/>
  <c r="AN21" i="17"/>
  <c r="AN22" i="17"/>
  <c r="AN23" i="17"/>
  <c r="AN24" i="17"/>
  <c r="AN25" i="17"/>
  <c r="AN26" i="17"/>
  <c r="AN5" i="17"/>
  <c r="AN6" i="1" l="1"/>
  <c r="AN7" i="1"/>
  <c r="AN8" i="1"/>
  <c r="AN9" i="1"/>
  <c r="AN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 i="1"/>
  <c r="G56" i="18" l="1"/>
  <c r="AG13" i="1" l="1"/>
  <c r="AG14" i="1"/>
  <c r="AG15" i="1"/>
  <c r="AG16" i="1"/>
  <c r="AG17" i="1"/>
  <c r="AG18" i="1"/>
  <c r="AG19" i="1"/>
  <c r="AG20" i="1"/>
  <c r="AG22" i="1"/>
  <c r="AG23" i="1"/>
  <c r="AG37" i="1"/>
  <c r="AG38" i="1"/>
  <c r="AG39" i="1"/>
  <c r="AG40" i="1"/>
  <c r="AG41" i="1"/>
  <c r="AG42" i="1"/>
  <c r="AG43" i="1"/>
  <c r="AG44" i="1"/>
  <c r="AG45" i="1"/>
  <c r="AG46" i="1"/>
  <c r="AG47" i="1"/>
  <c r="AG48" i="1"/>
  <c r="AG49" i="1"/>
  <c r="AG51" i="1"/>
  <c r="AG53" i="1" s="1"/>
  <c r="AG52" i="1"/>
  <c r="AG54" i="1"/>
  <c r="AG12" i="1"/>
  <c r="AG6" i="1"/>
  <c r="AG7" i="1"/>
  <c r="AG8" i="1"/>
  <c r="AG9" i="1"/>
  <c r="AG10" i="1"/>
  <c r="AG5" i="1"/>
  <c r="AG24" i="17"/>
  <c r="AG23" i="17"/>
  <c r="AG22" i="17"/>
  <c r="AG6" i="17"/>
  <c r="AG7" i="17"/>
  <c r="AG8" i="17"/>
  <c r="AG9" i="17"/>
  <c r="AG10" i="17"/>
  <c r="AG11" i="17"/>
  <c r="AG12" i="17"/>
  <c r="AG13" i="17"/>
  <c r="AG14" i="17"/>
  <c r="AG15" i="17"/>
  <c r="AG16" i="17"/>
  <c r="AG17" i="17"/>
  <c r="AG21" i="17" s="1"/>
  <c r="AG18" i="17"/>
  <c r="AG19" i="17"/>
  <c r="AG5" i="17"/>
  <c r="AG21" i="1" l="1"/>
  <c r="AG50" i="1"/>
  <c r="AG55" i="1" s="1"/>
  <c r="AG24" i="1"/>
  <c r="AG11" i="1"/>
  <c r="AG25" i="17"/>
  <c r="AG26" i="17" s="1"/>
  <c r="AG25" i="1" l="1"/>
  <c r="AG56" i="1" s="1"/>
  <c r="V30" i="1" l="1"/>
  <c r="K34" i="1"/>
  <c r="Q24" i="17" l="1"/>
  <c r="Q20" i="17"/>
  <c r="Q17" i="17"/>
  <c r="Q20" i="1"/>
  <c r="Q26" i="1"/>
  <c r="Q27" i="1"/>
  <c r="Q28" i="1"/>
  <c r="Q29" i="1"/>
  <c r="Q31" i="1"/>
  <c r="Q32" i="1"/>
  <c r="Q33" i="1"/>
  <c r="Q35" i="1"/>
  <c r="V34" i="1"/>
  <c r="V36" i="1" s="1"/>
  <c r="P8" i="1" l="1"/>
  <c r="Q8" i="1" s="1"/>
  <c r="K13" i="1"/>
  <c r="K12" i="1"/>
  <c r="K22" i="17" l="1"/>
  <c r="V20" i="1" l="1"/>
  <c r="AH36" i="1" l="1"/>
  <c r="I59" i="2" l="1"/>
  <c r="I58" i="2"/>
  <c r="I57" i="2"/>
  <c r="H59" i="2"/>
  <c r="G59" i="2"/>
  <c r="F59" i="2"/>
  <c r="E59" i="2"/>
  <c r="D59" i="2"/>
  <c r="AC60" i="2"/>
  <c r="G53" i="18"/>
  <c r="F53" i="18"/>
  <c r="E53" i="18"/>
  <c r="G34" i="18"/>
  <c r="F34" i="18"/>
  <c r="E34" i="18"/>
  <c r="I12" i="2"/>
  <c r="V16" i="1" l="1"/>
  <c r="W16" i="1" s="1"/>
  <c r="AM20" i="17"/>
  <c r="AM24" i="17"/>
  <c r="W35" i="1"/>
  <c r="Z60" i="2" s="1"/>
  <c r="AH35" i="1"/>
  <c r="AA60" i="2" s="1"/>
  <c r="AM35" i="1"/>
  <c r="AB60" i="2" s="1"/>
  <c r="Y60" i="2"/>
  <c r="L35" i="1"/>
  <c r="X60" i="2" s="1"/>
  <c r="AM26" i="1"/>
  <c r="AM27" i="1"/>
  <c r="AM28" i="1"/>
  <c r="AM29" i="1"/>
  <c r="AM31" i="1"/>
  <c r="AM32" i="1"/>
  <c r="AM33" i="1"/>
  <c r="AH27" i="1"/>
  <c r="AH28" i="1"/>
  <c r="AH29" i="1"/>
  <c r="AH31" i="1"/>
  <c r="AH32" i="1"/>
  <c r="AH33" i="1"/>
  <c r="AH20" i="1"/>
  <c r="AB26" i="1"/>
  <c r="AB27" i="1"/>
  <c r="AB28" i="1"/>
  <c r="AB29" i="1"/>
  <c r="AB30" i="1"/>
  <c r="AC58" i="2" s="1"/>
  <c r="AC61" i="2" s="1"/>
  <c r="AB31" i="1"/>
  <c r="AB32" i="1"/>
  <c r="AB33" i="1"/>
  <c r="AB34" i="1"/>
  <c r="AC59" i="2" s="1"/>
  <c r="AB36" i="1"/>
  <c r="AC13" i="2" s="1"/>
  <c r="W28" i="1"/>
  <c r="W29" i="1"/>
  <c r="W31" i="1"/>
  <c r="W32" i="1"/>
  <c r="W33" i="1"/>
  <c r="W36" i="1"/>
  <c r="W20" i="1"/>
  <c r="W26" i="1"/>
  <c r="W27" i="1"/>
  <c r="L13" i="1"/>
  <c r="L20" i="1"/>
  <c r="L26" i="1"/>
  <c r="L27" i="1"/>
  <c r="L28" i="1"/>
  <c r="L29" i="1"/>
  <c r="L31" i="1"/>
  <c r="L32" i="1"/>
  <c r="L33" i="1"/>
  <c r="AA17" i="17" l="1"/>
  <c r="AA20" i="1"/>
  <c r="AB20" i="1" s="1"/>
  <c r="D53" i="18"/>
  <c r="C53" i="18"/>
  <c r="B53" i="18"/>
  <c r="D34" i="18"/>
  <c r="C34" i="18"/>
  <c r="B34" i="18"/>
  <c r="I60" i="2"/>
  <c r="F57" i="2"/>
  <c r="Z13" i="2"/>
  <c r="F12" i="2"/>
  <c r="AH24" i="17"/>
  <c r="W24" i="17"/>
  <c r="L24" i="17"/>
  <c r="AH20" i="17"/>
  <c r="W20" i="17"/>
  <c r="L20" i="17"/>
  <c r="AL19" i="17"/>
  <c r="AM19" i="17" s="1"/>
  <c r="AA19" i="17"/>
  <c r="AB19" i="17" s="1"/>
  <c r="V19" i="17"/>
  <c r="W19" i="17" s="1"/>
  <c r="P19" i="17"/>
  <c r="Q19" i="17" s="1"/>
  <c r="K19" i="17"/>
  <c r="AL18" i="17"/>
  <c r="AM18" i="17" s="1"/>
  <c r="AA18" i="17"/>
  <c r="AB18" i="17" s="1"/>
  <c r="V18" i="17"/>
  <c r="W18" i="17" s="1"/>
  <c r="P18" i="17"/>
  <c r="Q18" i="17" s="1"/>
  <c r="K18" i="17"/>
  <c r="AL17" i="17"/>
  <c r="AM17" i="17" s="1"/>
  <c r="AL23" i="17"/>
  <c r="AM23" i="17" s="1"/>
  <c r="AH23" i="17"/>
  <c r="AA23" i="17"/>
  <c r="AB23" i="17" s="1"/>
  <c r="V23" i="17"/>
  <c r="W23" i="17" s="1"/>
  <c r="P23" i="17"/>
  <c r="Q23" i="17" s="1"/>
  <c r="K23" i="17"/>
  <c r="AL22" i="17"/>
  <c r="AA22" i="17"/>
  <c r="V22" i="17"/>
  <c r="P22" i="17"/>
  <c r="Q22" i="17" s="1"/>
  <c r="L22" i="17"/>
  <c r="AL16" i="17"/>
  <c r="AM16" i="17" s="1"/>
  <c r="AA16" i="17"/>
  <c r="AB16" i="17" s="1"/>
  <c r="V16" i="17"/>
  <c r="W16" i="17" s="1"/>
  <c r="P16" i="17"/>
  <c r="Q16" i="17" s="1"/>
  <c r="K16" i="17"/>
  <c r="L16" i="17" s="1"/>
  <c r="AL15" i="17"/>
  <c r="AM15" i="17" s="1"/>
  <c r="AH15" i="17"/>
  <c r="AA15" i="17"/>
  <c r="AB15" i="17" s="1"/>
  <c r="V15" i="17"/>
  <c r="W15" i="17" s="1"/>
  <c r="P15" i="17"/>
  <c r="Q15" i="17" s="1"/>
  <c r="K15" i="17"/>
  <c r="AL14" i="17"/>
  <c r="AM14" i="17" s="1"/>
  <c r="AH14" i="17"/>
  <c r="AA14" i="17"/>
  <c r="AB14" i="17" s="1"/>
  <c r="V14" i="17"/>
  <c r="W14" i="17" s="1"/>
  <c r="P14" i="17"/>
  <c r="Q14" i="17" s="1"/>
  <c r="K14" i="17"/>
  <c r="L14" i="17" s="1"/>
  <c r="AL13" i="17"/>
  <c r="AM13" i="17" s="1"/>
  <c r="AH13" i="17"/>
  <c r="AA13" i="17"/>
  <c r="AB13" i="17" s="1"/>
  <c r="V13" i="17"/>
  <c r="W13" i="17" s="1"/>
  <c r="P13" i="17"/>
  <c r="Q13" i="17" s="1"/>
  <c r="K13" i="17"/>
  <c r="AL12" i="17"/>
  <c r="AM12" i="17" s="1"/>
  <c r="AH12" i="17"/>
  <c r="AA12" i="17"/>
  <c r="AB12" i="17" s="1"/>
  <c r="V12" i="17"/>
  <c r="W12" i="17" s="1"/>
  <c r="P12" i="17"/>
  <c r="Q12" i="17" s="1"/>
  <c r="K12" i="17"/>
  <c r="L12" i="17" s="1"/>
  <c r="AL11" i="17"/>
  <c r="AM11" i="17" s="1"/>
  <c r="AA11" i="17"/>
  <c r="AB11" i="17" s="1"/>
  <c r="V11" i="17"/>
  <c r="W11" i="17" s="1"/>
  <c r="P11" i="17"/>
  <c r="Q11" i="17" s="1"/>
  <c r="K11" i="17"/>
  <c r="AL10" i="17"/>
  <c r="AM10" i="17" s="1"/>
  <c r="AH10" i="17"/>
  <c r="AA10" i="17"/>
  <c r="AB10" i="17" s="1"/>
  <c r="V10" i="17"/>
  <c r="P10" i="17"/>
  <c r="Q10" i="17" s="1"/>
  <c r="K10" i="17"/>
  <c r="L10" i="17" s="1"/>
  <c r="AL9" i="17"/>
  <c r="AM9" i="17" s="1"/>
  <c r="AH9" i="17"/>
  <c r="AA9" i="17"/>
  <c r="AB9" i="17" s="1"/>
  <c r="V9" i="17"/>
  <c r="W9" i="17" s="1"/>
  <c r="P9" i="17"/>
  <c r="Q9" i="17" s="1"/>
  <c r="K9" i="17"/>
  <c r="L9" i="17" s="1"/>
  <c r="AL8" i="17"/>
  <c r="AM8" i="17" s="1"/>
  <c r="AH8" i="17"/>
  <c r="AA8" i="17"/>
  <c r="AB8" i="17" s="1"/>
  <c r="V8" i="17"/>
  <c r="W8" i="17" s="1"/>
  <c r="P8" i="17"/>
  <c r="Q8" i="17" s="1"/>
  <c r="K8" i="17"/>
  <c r="AL7" i="17"/>
  <c r="AM7" i="17" s="1"/>
  <c r="AH7" i="17"/>
  <c r="AA7" i="17"/>
  <c r="AB7" i="17" s="1"/>
  <c r="V7" i="17"/>
  <c r="W7" i="17" s="1"/>
  <c r="P7" i="17"/>
  <c r="Q7" i="17" s="1"/>
  <c r="K7" i="17"/>
  <c r="L7" i="17" s="1"/>
  <c r="AL6" i="17"/>
  <c r="AM6" i="17" s="1"/>
  <c r="AA6" i="17"/>
  <c r="AB6" i="17" s="1"/>
  <c r="V6" i="17"/>
  <c r="W6" i="17" s="1"/>
  <c r="P6" i="17"/>
  <c r="Q6" i="17" s="1"/>
  <c r="K6" i="17"/>
  <c r="AL5" i="17"/>
  <c r="AA5" i="17"/>
  <c r="V5" i="17"/>
  <c r="P5" i="17"/>
  <c r="Q5" i="17" s="1"/>
  <c r="K5" i="17"/>
  <c r="L5" i="17" s="1"/>
  <c r="W34" i="1"/>
  <c r="Z59" i="2" s="1"/>
  <c r="W30" i="1"/>
  <c r="Z58" i="2" s="1"/>
  <c r="AL34" i="1"/>
  <c r="AL30" i="1"/>
  <c r="P34" i="1"/>
  <c r="P30" i="1"/>
  <c r="L34" i="1"/>
  <c r="X59" i="2" s="1"/>
  <c r="K30" i="1"/>
  <c r="H58" i="2" l="1"/>
  <c r="AM34" i="1"/>
  <c r="AB59" i="2" s="1"/>
  <c r="H57" i="2"/>
  <c r="AL36" i="1"/>
  <c r="AM30" i="1"/>
  <c r="AB58" i="2" s="1"/>
  <c r="P36" i="1"/>
  <c r="Q36" i="1" s="1"/>
  <c r="Q30" i="1"/>
  <c r="Y58" i="2" s="1"/>
  <c r="E58" i="2"/>
  <c r="Q34" i="1"/>
  <c r="Y59" i="2" s="1"/>
  <c r="AH5" i="17"/>
  <c r="D57" i="2"/>
  <c r="K36" i="1"/>
  <c r="AL21" i="17"/>
  <c r="F33" i="18"/>
  <c r="F52" i="18"/>
  <c r="AM22" i="17"/>
  <c r="W5" i="17"/>
  <c r="V21" i="17"/>
  <c r="W21" i="17" s="1"/>
  <c r="E14" i="18" s="1"/>
  <c r="W22" i="17"/>
  <c r="V25" i="17"/>
  <c r="E5" i="18" s="1"/>
  <c r="L23" i="17"/>
  <c r="K25" i="17"/>
  <c r="C5" i="18" s="1"/>
  <c r="B33" i="18"/>
  <c r="B35" i="18" s="1"/>
  <c r="B37" i="18" s="1"/>
  <c r="E52" i="18"/>
  <c r="E54" i="18" s="1"/>
  <c r="E57" i="18" s="1"/>
  <c r="D52" i="18"/>
  <c r="AB5" i="17"/>
  <c r="G33" i="18"/>
  <c r="G35" i="18" s="1"/>
  <c r="G38" i="18" s="1"/>
  <c r="AB22" i="17"/>
  <c r="G52" i="18"/>
  <c r="G54" i="18" s="1"/>
  <c r="L11" i="17"/>
  <c r="K21" i="17"/>
  <c r="AH6" i="17"/>
  <c r="G58" i="2"/>
  <c r="AH34" i="1"/>
  <c r="AA59" i="2" s="1"/>
  <c r="F58" i="2"/>
  <c r="F60" i="2" s="1"/>
  <c r="Z61" i="2"/>
  <c r="D58" i="2"/>
  <c r="L30" i="1"/>
  <c r="X58" i="2" s="1"/>
  <c r="X61" i="2" s="1"/>
  <c r="I65" i="2"/>
  <c r="I66" i="2"/>
  <c r="I64" i="2"/>
  <c r="I67" i="2" s="1"/>
  <c r="AH16" i="17"/>
  <c r="AH18" i="17"/>
  <c r="AL25" i="17"/>
  <c r="D33" i="18"/>
  <c r="P25" i="17"/>
  <c r="Q25" i="17" s="1"/>
  <c r="C52" i="18"/>
  <c r="AH19" i="17"/>
  <c r="AA25" i="17"/>
  <c r="H5" i="18" s="1"/>
  <c r="B52" i="18"/>
  <c r="B54" i="18" s="1"/>
  <c r="B56" i="18" s="1"/>
  <c r="AA21" i="17"/>
  <c r="H4" i="18" s="1"/>
  <c r="D54" i="18"/>
  <c r="D56" i="18" s="1"/>
  <c r="C33" i="18"/>
  <c r="P21" i="17"/>
  <c r="Q21" i="17" s="1"/>
  <c r="E57" i="2"/>
  <c r="C54" i="18"/>
  <c r="C57" i="18" s="1"/>
  <c r="L8" i="17"/>
  <c r="L15" i="17"/>
  <c r="L13" i="17"/>
  <c r="L6" i="17"/>
  <c r="W10" i="17"/>
  <c r="AH11" i="17"/>
  <c r="AM5" i="17"/>
  <c r="L18" i="17"/>
  <c r="L19" i="17"/>
  <c r="Y61" i="2" l="1"/>
  <c r="H60" i="2"/>
  <c r="AB61" i="2"/>
  <c r="H12" i="2"/>
  <c r="AM36" i="1"/>
  <c r="AB13" i="2" s="1"/>
  <c r="H64" i="2"/>
  <c r="D60" i="2"/>
  <c r="D64" i="2" s="1"/>
  <c r="AH22" i="17"/>
  <c r="E56" i="18"/>
  <c r="E58" i="18" s="1"/>
  <c r="K26" i="17"/>
  <c r="L25" i="17"/>
  <c r="C15" i="18" s="1"/>
  <c r="E33" i="18"/>
  <c r="E35" i="18" s="1"/>
  <c r="E38" i="18" s="1"/>
  <c r="G37" i="18"/>
  <c r="C4" i="18"/>
  <c r="C6" i="18" s="1"/>
  <c r="C10" i="18" s="1"/>
  <c r="G5" i="18"/>
  <c r="AM25" i="17"/>
  <c r="G15" i="18" s="1"/>
  <c r="G4" i="18"/>
  <c r="AM21" i="17"/>
  <c r="G14" i="18" s="1"/>
  <c r="B38" i="18"/>
  <c r="B39" i="18" s="1"/>
  <c r="F65" i="2"/>
  <c r="F64" i="2"/>
  <c r="F66" i="2"/>
  <c r="L36" i="1"/>
  <c r="X13" i="2" s="1"/>
  <c r="D12" i="2"/>
  <c r="D14" i="18"/>
  <c r="D5" i="18"/>
  <c r="D15" i="18"/>
  <c r="E60" i="2"/>
  <c r="E64" i="2" s="1"/>
  <c r="D57" i="18"/>
  <c r="D58" i="18" s="1"/>
  <c r="D35" i="18"/>
  <c r="D38" i="18" s="1"/>
  <c r="AA26" i="17"/>
  <c r="AB26" i="17" s="1"/>
  <c r="AB21" i="17"/>
  <c r="H14" i="18" s="1"/>
  <c r="E4" i="18"/>
  <c r="E6" i="18" s="1"/>
  <c r="E9" i="18" s="1"/>
  <c r="V26" i="17"/>
  <c r="W26" i="17" s="1"/>
  <c r="AL26" i="17"/>
  <c r="AM26" i="17" s="1"/>
  <c r="G57" i="18"/>
  <c r="G58" i="18" s="1"/>
  <c r="G39" i="18"/>
  <c r="B57" i="18"/>
  <c r="B58" i="18" s="1"/>
  <c r="C56" i="18"/>
  <c r="C58" i="18" s="1"/>
  <c r="P26" i="17"/>
  <c r="Q26" i="17" s="1"/>
  <c r="D4" i="18"/>
  <c r="C35" i="18"/>
  <c r="C38" i="18" s="1"/>
  <c r="Y13" i="2"/>
  <c r="E12" i="2"/>
  <c r="F54" i="18"/>
  <c r="F57" i="18" s="1"/>
  <c r="L26" i="17"/>
  <c r="L21" i="17"/>
  <c r="C14" i="18" s="1"/>
  <c r="F5" i="18"/>
  <c r="AB25" i="17"/>
  <c r="H15" i="18" s="1"/>
  <c r="W25" i="17"/>
  <c r="E15" i="18" s="1"/>
  <c r="E16" i="18" s="1"/>
  <c r="H66" i="2" l="1"/>
  <c r="H67" i="2" s="1"/>
  <c r="H65" i="2"/>
  <c r="D65" i="2"/>
  <c r="D66" i="2"/>
  <c r="D67" i="2" s="1"/>
  <c r="E37" i="18"/>
  <c r="E39" i="18" s="1"/>
  <c r="C16" i="18"/>
  <c r="C9" i="18"/>
  <c r="C11" i="18" s="1"/>
  <c r="D6" i="18"/>
  <c r="D10" i="18" s="1"/>
  <c r="D37" i="18"/>
  <c r="D39" i="18" s="1"/>
  <c r="F67" i="2"/>
  <c r="D16" i="18"/>
  <c r="E66" i="2"/>
  <c r="E65" i="2"/>
  <c r="H16" i="18"/>
  <c r="F56" i="18"/>
  <c r="F58" i="18" s="1"/>
  <c r="E10" i="18"/>
  <c r="E11" i="18" s="1"/>
  <c r="H6" i="18"/>
  <c r="H10" i="18" s="1"/>
  <c r="C37" i="18"/>
  <c r="C39" i="18" s="1"/>
  <c r="AH25" i="17"/>
  <c r="F15" i="18" s="1"/>
  <c r="E67" i="2" l="1"/>
  <c r="D9" i="18"/>
  <c r="D11" i="18" s="1"/>
  <c r="H9" i="18"/>
  <c r="H11" i="18" s="1"/>
  <c r="K54" i="1" l="1"/>
  <c r="AL43" i="1"/>
  <c r="AA43" i="1"/>
  <c r="V43" i="1"/>
  <c r="P43" i="1"/>
  <c r="K43" i="1"/>
  <c r="K6" i="1"/>
  <c r="L6" i="1" s="1"/>
  <c r="K7" i="1"/>
  <c r="L7" i="1" s="1"/>
  <c r="K8" i="1"/>
  <c r="L8" i="1" s="1"/>
  <c r="K9" i="1"/>
  <c r="L9" i="1" s="1"/>
  <c r="K10" i="1"/>
  <c r="L10" i="1" s="1"/>
  <c r="K5" i="1"/>
  <c r="AL20" i="1"/>
  <c r="AM20" i="1" s="1"/>
  <c r="AL19" i="1"/>
  <c r="AM19" i="1" s="1"/>
  <c r="AA19" i="1"/>
  <c r="AB19" i="1" s="1"/>
  <c r="V19" i="1"/>
  <c r="W19" i="1" s="1"/>
  <c r="P19" i="1"/>
  <c r="Q19" i="1" s="1"/>
  <c r="K19" i="1"/>
  <c r="L19" i="1" s="1"/>
  <c r="AL7" i="1"/>
  <c r="AM7" i="1" s="1"/>
  <c r="AH7" i="1"/>
  <c r="AA7" i="1"/>
  <c r="AB7" i="1" s="1"/>
  <c r="V7" i="1"/>
  <c r="W7" i="1" s="1"/>
  <c r="P7" i="1"/>
  <c r="Q7" i="1" s="1"/>
  <c r="AL6" i="1"/>
  <c r="AM6" i="1" s="1"/>
  <c r="AA6" i="1"/>
  <c r="AB6" i="1" s="1"/>
  <c r="V6" i="1"/>
  <c r="W6" i="1" s="1"/>
  <c r="P6" i="1"/>
  <c r="Q6" i="1" s="1"/>
  <c r="AL5" i="1"/>
  <c r="AM5" i="1" s="1"/>
  <c r="AA5" i="1"/>
  <c r="V5" i="1"/>
  <c r="P5" i="1"/>
  <c r="AL17" i="1"/>
  <c r="AM17" i="1" s="1"/>
  <c r="AH17" i="1"/>
  <c r="AA17" i="1"/>
  <c r="AB17" i="1" s="1"/>
  <c r="V17" i="1"/>
  <c r="W17" i="1" s="1"/>
  <c r="P17" i="1"/>
  <c r="Q17" i="1" s="1"/>
  <c r="K17" i="1"/>
  <c r="L17" i="1" s="1"/>
  <c r="AL9" i="1"/>
  <c r="AM9" i="1" s="1"/>
  <c r="AH9" i="1"/>
  <c r="AA9" i="1"/>
  <c r="AB9" i="1" s="1"/>
  <c r="V9" i="1"/>
  <c r="W9" i="1" s="1"/>
  <c r="P9" i="1"/>
  <c r="Q9" i="1" s="1"/>
  <c r="AL48" i="1"/>
  <c r="AM48" i="1" s="1"/>
  <c r="AH48" i="1"/>
  <c r="AA48" i="1"/>
  <c r="AB48" i="1" s="1"/>
  <c r="V48" i="1"/>
  <c r="W48" i="1" s="1"/>
  <c r="P48" i="1"/>
  <c r="Q48" i="1" s="1"/>
  <c r="K48" i="1"/>
  <c r="L48" i="1" s="1"/>
  <c r="K22" i="1"/>
  <c r="L22" i="1" s="1"/>
  <c r="K23" i="1"/>
  <c r="L23" i="1" s="1"/>
  <c r="K14" i="1"/>
  <c r="L14" i="1" s="1"/>
  <c r="K15" i="1"/>
  <c r="L15" i="1" s="1"/>
  <c r="K16" i="1"/>
  <c r="L16" i="1" s="1"/>
  <c r="K18" i="1"/>
  <c r="L18" i="1" s="1"/>
  <c r="L12" i="1"/>
  <c r="AL23" i="1"/>
  <c r="AM23" i="1" s="1"/>
  <c r="AH23" i="1"/>
  <c r="AA23" i="1"/>
  <c r="AB23" i="1" s="1"/>
  <c r="V23" i="1"/>
  <c r="W23" i="1" s="1"/>
  <c r="P23" i="1"/>
  <c r="Q23" i="1" s="1"/>
  <c r="AL54" i="1"/>
  <c r="AL52" i="1"/>
  <c r="AM52" i="1" s="1"/>
  <c r="AL51" i="1"/>
  <c r="AH52" i="1"/>
  <c r="AA52" i="1"/>
  <c r="AB52" i="1" s="1"/>
  <c r="V51" i="1"/>
  <c r="V52" i="1"/>
  <c r="W52" i="1" s="1"/>
  <c r="K52" i="1"/>
  <c r="L52" i="1" s="1"/>
  <c r="P52" i="1"/>
  <c r="Q52" i="1" s="1"/>
  <c r="K51" i="1"/>
  <c r="AL42" i="1"/>
  <c r="AM42" i="1" s="1"/>
  <c r="AH42" i="1"/>
  <c r="AA42" i="1"/>
  <c r="AB42" i="1" s="1"/>
  <c r="V42" i="1"/>
  <c r="W42" i="1" s="1"/>
  <c r="P42" i="1"/>
  <c r="Q42" i="1" s="1"/>
  <c r="K42" i="1"/>
  <c r="L42" i="1" s="1"/>
  <c r="AL41" i="1"/>
  <c r="AM41" i="1" s="1"/>
  <c r="AH41" i="1"/>
  <c r="AA41" i="1"/>
  <c r="AB41" i="1" s="1"/>
  <c r="V41" i="1"/>
  <c r="W41" i="1" s="1"/>
  <c r="P41" i="1"/>
  <c r="Q41" i="1" s="1"/>
  <c r="K41" i="1"/>
  <c r="L41" i="1" s="1"/>
  <c r="AL40" i="1"/>
  <c r="AM40" i="1" s="1"/>
  <c r="AH40" i="1"/>
  <c r="AA40" i="1"/>
  <c r="AB40" i="1" s="1"/>
  <c r="V40" i="1"/>
  <c r="W40" i="1" s="1"/>
  <c r="P40" i="1"/>
  <c r="Q40" i="1" s="1"/>
  <c r="K40" i="1"/>
  <c r="L40" i="1" s="1"/>
  <c r="AL39" i="1"/>
  <c r="AM39" i="1" s="1"/>
  <c r="AH39" i="1"/>
  <c r="AA39" i="1"/>
  <c r="AB39" i="1" s="1"/>
  <c r="V39" i="1"/>
  <c r="W39" i="1" s="1"/>
  <c r="P39" i="1"/>
  <c r="Q39" i="1" s="1"/>
  <c r="K39" i="1"/>
  <c r="L39" i="1" s="1"/>
  <c r="AL38" i="1"/>
  <c r="AM38" i="1" s="1"/>
  <c r="AH38" i="1"/>
  <c r="AA38" i="1"/>
  <c r="AB38" i="1" s="1"/>
  <c r="V38" i="1"/>
  <c r="W38" i="1" s="1"/>
  <c r="P38" i="1"/>
  <c r="Q38" i="1" s="1"/>
  <c r="K38" i="1"/>
  <c r="L38" i="1" s="1"/>
  <c r="AL37" i="1"/>
  <c r="AA37" i="1"/>
  <c r="V37" i="1"/>
  <c r="P37" i="1"/>
  <c r="K37" i="1"/>
  <c r="P22" i="1"/>
  <c r="Q22" i="1" s="1"/>
  <c r="AL22" i="1"/>
  <c r="AM22" i="1" s="1"/>
  <c r="W43" i="1" l="1"/>
  <c r="Z82" i="2" s="1"/>
  <c r="F81" i="2"/>
  <c r="Q37" i="1"/>
  <c r="Y81" i="2" s="1"/>
  <c r="E80" i="2"/>
  <c r="W37" i="1"/>
  <c r="Z81" i="2" s="1"/>
  <c r="F80" i="2"/>
  <c r="AM51" i="1"/>
  <c r="AC85" i="2" s="1"/>
  <c r="I84" i="2"/>
  <c r="Q5" i="1"/>
  <c r="AB43" i="1"/>
  <c r="AA82" i="2" s="1"/>
  <c r="G81" i="2"/>
  <c r="AB37" i="1"/>
  <c r="AA81" i="2" s="1"/>
  <c r="G80" i="2"/>
  <c r="K53" i="1"/>
  <c r="L53" i="1" s="1"/>
  <c r="L51" i="1"/>
  <c r="X85" i="2" s="1"/>
  <c r="D84" i="2"/>
  <c r="W51" i="1"/>
  <c r="Z85" i="2" s="1"/>
  <c r="F84" i="2"/>
  <c r="W5" i="1"/>
  <c r="AM43" i="1"/>
  <c r="AC82" i="2" s="1"/>
  <c r="I81" i="2"/>
  <c r="L37" i="1"/>
  <c r="X81" i="2" s="1"/>
  <c r="D80" i="2"/>
  <c r="AM37" i="1"/>
  <c r="AC81" i="2" s="1"/>
  <c r="I80" i="2"/>
  <c r="AM54" i="1"/>
  <c r="AC86" i="2" s="1"/>
  <c r="I85" i="2"/>
  <c r="AB5" i="1"/>
  <c r="Q43" i="1"/>
  <c r="Y82" i="2" s="1"/>
  <c r="E81" i="2"/>
  <c r="AH37" i="1"/>
  <c r="AB81" i="2" s="1"/>
  <c r="H80" i="2"/>
  <c r="AH43" i="1"/>
  <c r="AB82" i="2" s="1"/>
  <c r="H81" i="2"/>
  <c r="L43" i="1"/>
  <c r="X82" i="2" s="1"/>
  <c r="D81" i="2"/>
  <c r="L54" i="1"/>
  <c r="X86" i="2" s="1"/>
  <c r="D85" i="2"/>
  <c r="AH6" i="1"/>
  <c r="P24" i="1"/>
  <c r="Q24" i="1" s="1"/>
  <c r="Y46" i="2" s="1"/>
  <c r="K21" i="1"/>
  <c r="K24" i="1"/>
  <c r="K11" i="1"/>
  <c r="AL24" i="1"/>
  <c r="H39" i="2" s="1"/>
  <c r="AH19" i="1"/>
  <c r="L5" i="1"/>
  <c r="AL53" i="1"/>
  <c r="AM53" i="1" s="1"/>
  <c r="V53" i="1"/>
  <c r="W53" i="1" s="1"/>
  <c r="AH53" i="1"/>
  <c r="K25" i="1" l="1"/>
  <c r="L11" i="1"/>
  <c r="X44" i="2" s="1"/>
  <c r="L21" i="1"/>
  <c r="X45" i="2" s="1"/>
  <c r="L24" i="1"/>
  <c r="X46" i="2" s="1"/>
  <c r="D39" i="2"/>
  <c r="G39" i="2"/>
  <c r="AH24" i="1"/>
  <c r="AA46" i="2" s="1"/>
  <c r="AM24" i="1"/>
  <c r="AB46" i="2" s="1"/>
  <c r="E39" i="2"/>
  <c r="AH5" i="1"/>
  <c r="AA54" i="1"/>
  <c r="V54" i="1"/>
  <c r="P54" i="1"/>
  <c r="AA51" i="1"/>
  <c r="P51" i="1"/>
  <c r="AA22" i="1"/>
  <c r="V22" i="1"/>
  <c r="AA53" i="1" l="1"/>
  <c r="AB53" i="1" s="1"/>
  <c r="AB51" i="1"/>
  <c r="AA85" i="2" s="1"/>
  <c r="G84" i="2"/>
  <c r="V24" i="1"/>
  <c r="W22" i="1"/>
  <c r="AB22" i="1"/>
  <c r="AA24" i="1"/>
  <c r="W54" i="1"/>
  <c r="Z86" i="2" s="1"/>
  <c r="F85" i="2"/>
  <c r="P53" i="1"/>
  <c r="Q53" i="1" s="1"/>
  <c r="Q51" i="1"/>
  <c r="Y85" i="2" s="1"/>
  <c r="E84" i="2"/>
  <c r="AB54" i="1"/>
  <c r="AA86" i="2" s="1"/>
  <c r="G85" i="2"/>
  <c r="AH51" i="1"/>
  <c r="AB85" i="2" s="1"/>
  <c r="H84" i="2"/>
  <c r="Q54" i="1"/>
  <c r="Y86" i="2" s="1"/>
  <c r="E85" i="2"/>
  <c r="L25" i="1"/>
  <c r="D11" i="2"/>
  <c r="D13" i="2" s="1"/>
  <c r="AL47" i="1"/>
  <c r="AM47" i="1" s="1"/>
  <c r="AL49" i="1"/>
  <c r="AM49" i="1" s="1"/>
  <c r="AL10" i="1"/>
  <c r="AM10" i="1" s="1"/>
  <c r="AH10" i="1"/>
  <c r="AA10" i="1"/>
  <c r="AB10" i="1" s="1"/>
  <c r="V10" i="1"/>
  <c r="W10" i="1" s="1"/>
  <c r="P10" i="1"/>
  <c r="AH47" i="1"/>
  <c r="AH49" i="1"/>
  <c r="K47" i="1"/>
  <c r="L47" i="1" s="1"/>
  <c r="AA47" i="1"/>
  <c r="AB47" i="1" s="1"/>
  <c r="AA49" i="1"/>
  <c r="AB49" i="1" s="1"/>
  <c r="AA8" i="1"/>
  <c r="V46" i="1"/>
  <c r="V47" i="1"/>
  <c r="W47" i="1" s="1"/>
  <c r="V49" i="1"/>
  <c r="W49" i="1" s="1"/>
  <c r="V12" i="1"/>
  <c r="V8" i="1"/>
  <c r="P45" i="1"/>
  <c r="P46" i="1"/>
  <c r="P47" i="1"/>
  <c r="Q47" i="1" s="1"/>
  <c r="P49" i="1"/>
  <c r="Q49" i="1" s="1"/>
  <c r="K46" i="1"/>
  <c r="L46" i="1" s="1"/>
  <c r="K49" i="1"/>
  <c r="W46" i="1" l="1"/>
  <c r="Z84" i="2" s="1"/>
  <c r="F83" i="2"/>
  <c r="W12" i="1"/>
  <c r="AB8" i="1"/>
  <c r="AA11" i="1"/>
  <c r="W24" i="1"/>
  <c r="Z46" i="2" s="1"/>
  <c r="F39" i="2"/>
  <c r="W8" i="1"/>
  <c r="V11" i="1"/>
  <c r="Q46" i="1"/>
  <c r="Y84" i="2" s="1"/>
  <c r="E83" i="2"/>
  <c r="I39" i="2"/>
  <c r="AB24" i="1"/>
  <c r="AC46" i="2" s="1"/>
  <c r="Q10" i="1"/>
  <c r="P11" i="1"/>
  <c r="Q11" i="1" s="1"/>
  <c r="Y44" i="2" s="1"/>
  <c r="Q45" i="1"/>
  <c r="L49" i="1"/>
  <c r="X84" i="2" s="1"/>
  <c r="D83" i="2"/>
  <c r="X47" i="2"/>
  <c r="X12" i="2"/>
  <c r="X14" i="2" s="1"/>
  <c r="I5" i="5"/>
  <c r="W11" i="1" l="1"/>
  <c r="Z44" i="2" s="1"/>
  <c r="I37" i="2"/>
  <c r="AB11" i="1"/>
  <c r="AC44" i="2" s="1"/>
  <c r="AL12" i="1"/>
  <c r="AM12" i="1" s="1"/>
  <c r="AA12" i="1"/>
  <c r="P12" i="1"/>
  <c r="AB12" i="1" l="1"/>
  <c r="Q12" i="1"/>
  <c r="AH12" i="1"/>
  <c r="AL18" i="1" l="1"/>
  <c r="AM18" i="1" s="1"/>
  <c r="AA18" i="1"/>
  <c r="AB18" i="1" s="1"/>
  <c r="V18" i="1"/>
  <c r="W18" i="1" s="1"/>
  <c r="P13" i="1"/>
  <c r="P14" i="1"/>
  <c r="Q14" i="1" s="1"/>
  <c r="P15" i="1"/>
  <c r="Q15" i="1" s="1"/>
  <c r="P16" i="1"/>
  <c r="Q16" i="1" s="1"/>
  <c r="P18" i="1"/>
  <c r="Q18" i="1" s="1"/>
  <c r="K45" i="1"/>
  <c r="L45" i="1" s="1"/>
  <c r="K44" i="1"/>
  <c r="Q13" i="1" l="1"/>
  <c r="P21" i="1"/>
  <c r="L44" i="1"/>
  <c r="X83" i="2" s="1"/>
  <c r="X87" i="2" s="1"/>
  <c r="D82" i="2"/>
  <c r="AH18" i="1"/>
  <c r="K50" i="1"/>
  <c r="L50" i="1" s="1"/>
  <c r="D86" i="2" l="1"/>
  <c r="D91" i="2" s="1"/>
  <c r="Q21" i="1"/>
  <c r="Y45" i="2" s="1"/>
  <c r="P25" i="1"/>
  <c r="D38" i="2"/>
  <c r="X40" i="2"/>
  <c r="D37" i="2"/>
  <c r="Q25" i="1" l="1"/>
  <c r="Y12" i="2" s="1"/>
  <c r="Y14" i="2" s="1"/>
  <c r="D92" i="2"/>
  <c r="D93" i="2"/>
  <c r="D89" i="2"/>
  <c r="D94" i="2"/>
  <c r="D90" i="2"/>
  <c r="D95" i="2"/>
  <c r="X38" i="2"/>
  <c r="X39" i="2"/>
  <c r="D40" i="2"/>
  <c r="D45" i="2" s="1"/>
  <c r="Y47" i="2" l="1"/>
  <c r="D44" i="2"/>
  <c r="D43" i="2"/>
  <c r="X41" i="2"/>
  <c r="D46" i="2" l="1"/>
  <c r="AL46" i="1" l="1"/>
  <c r="AA46" i="1"/>
  <c r="AL45" i="1"/>
  <c r="AM45" i="1" s="1"/>
  <c r="AA45" i="1"/>
  <c r="AB45" i="1" s="1"/>
  <c r="V45" i="1"/>
  <c r="W45" i="1" s="1"/>
  <c r="AL44" i="1"/>
  <c r="AA44" i="1"/>
  <c r="V44" i="1"/>
  <c r="P44" i="1"/>
  <c r="AL16" i="1"/>
  <c r="AM16" i="1" s="1"/>
  <c r="AA16" i="1"/>
  <c r="AB16" i="1" s="1"/>
  <c r="AL15" i="1"/>
  <c r="AM15" i="1" s="1"/>
  <c r="AH15" i="1"/>
  <c r="AA15" i="1"/>
  <c r="AB15" i="1" s="1"/>
  <c r="V15" i="1"/>
  <c r="W15" i="1" s="1"/>
  <c r="AL14" i="1"/>
  <c r="AM14" i="1" s="1"/>
  <c r="AH14" i="1"/>
  <c r="AA14" i="1"/>
  <c r="AB14" i="1" s="1"/>
  <c r="V14" i="1"/>
  <c r="W14" i="1" s="1"/>
  <c r="AL13" i="1"/>
  <c r="AM13" i="1" s="1"/>
  <c r="AA13" i="1"/>
  <c r="V13" i="1"/>
  <c r="AL8" i="1"/>
  <c r="AM8" i="1" s="1"/>
  <c r="AB46" i="1" l="1"/>
  <c r="AA84" i="2" s="1"/>
  <c r="G83" i="2"/>
  <c r="W44" i="1"/>
  <c r="Z83" i="2" s="1"/>
  <c r="Z87" i="2" s="1"/>
  <c r="F82" i="2"/>
  <c r="AB44" i="1"/>
  <c r="AA83" i="2" s="1"/>
  <c r="AA87" i="2" s="1"/>
  <c r="G82" i="2"/>
  <c r="AA50" i="1"/>
  <c r="W13" i="1"/>
  <c r="V21" i="1"/>
  <c r="V25" i="1" s="1"/>
  <c r="AM44" i="1"/>
  <c r="AC83" i="2" s="1"/>
  <c r="I82" i="2"/>
  <c r="AB13" i="1"/>
  <c r="AA21" i="1"/>
  <c r="P50" i="1"/>
  <c r="Q44" i="1"/>
  <c r="Y83" i="2" s="1"/>
  <c r="Y87" i="2" s="1"/>
  <c r="E82" i="2"/>
  <c r="E86" i="2" s="1"/>
  <c r="AM46" i="1"/>
  <c r="AC84" i="2" s="1"/>
  <c r="I83" i="2"/>
  <c r="AH46" i="1"/>
  <c r="AB84" i="2" s="1"/>
  <c r="H83" i="2"/>
  <c r="AH54" i="1"/>
  <c r="AB86" i="2" s="1"/>
  <c r="H85" i="2"/>
  <c r="P55" i="1"/>
  <c r="Q50" i="1"/>
  <c r="AH16" i="1"/>
  <c r="AL21" i="1"/>
  <c r="AH8" i="1"/>
  <c r="AL11" i="1"/>
  <c r="V50" i="1"/>
  <c r="AH45" i="1"/>
  <c r="AL50" i="1"/>
  <c r="AH13" i="1"/>
  <c r="W21" i="1" l="1"/>
  <c r="Z45" i="2" s="1"/>
  <c r="AL55" i="1"/>
  <c r="AM55" i="1" s="1"/>
  <c r="AM50" i="1"/>
  <c r="E91" i="2"/>
  <c r="E95" i="2"/>
  <c r="E93" i="2"/>
  <c r="E89" i="2"/>
  <c r="E92" i="2"/>
  <c r="E90" i="2"/>
  <c r="E94" i="2"/>
  <c r="F86" i="2"/>
  <c r="I86" i="2"/>
  <c r="I91" i="2" s="1"/>
  <c r="AA55" i="1"/>
  <c r="AB55" i="1" s="1"/>
  <c r="AB50" i="1"/>
  <c r="V55" i="1"/>
  <c r="W55" i="1" s="1"/>
  <c r="W50" i="1"/>
  <c r="H38" i="2"/>
  <c r="AM21" i="1"/>
  <c r="AB45" i="2" s="1"/>
  <c r="AC87" i="2"/>
  <c r="G86" i="2"/>
  <c r="G92" i="2" s="1"/>
  <c r="H37" i="2"/>
  <c r="AM11" i="1"/>
  <c r="AB44" i="2" s="1"/>
  <c r="I38" i="2"/>
  <c r="AC39" i="2" s="1"/>
  <c r="AB21" i="1"/>
  <c r="AC45" i="2" s="1"/>
  <c r="AA25" i="1"/>
  <c r="AH44" i="1"/>
  <c r="AB83" i="2" s="1"/>
  <c r="AB87" i="2" s="1"/>
  <c r="H82" i="2"/>
  <c r="P56" i="1"/>
  <c r="Q56" i="1" s="1"/>
  <c r="Q55" i="1"/>
  <c r="W25" i="1"/>
  <c r="AC38" i="2"/>
  <c r="AL25" i="1"/>
  <c r="E37" i="2"/>
  <c r="Y38" i="2" s="1"/>
  <c r="E11" i="2"/>
  <c r="AA40" i="2"/>
  <c r="Z40" i="2"/>
  <c r="F38" i="2"/>
  <c r="Z39" i="2" s="1"/>
  <c r="E38" i="2"/>
  <c r="Y39" i="2" s="1"/>
  <c r="AB39" i="2"/>
  <c r="AC40" i="2"/>
  <c r="Y40" i="2"/>
  <c r="F37" i="2"/>
  <c r="Z38" i="2" s="1"/>
  <c r="AH50" i="1"/>
  <c r="AH55" i="1"/>
  <c r="I92" i="2" l="1"/>
  <c r="AM25" i="1"/>
  <c r="H11" i="2"/>
  <c r="G90" i="2"/>
  <c r="G95" i="2"/>
  <c r="G89" i="2"/>
  <c r="G94" i="2"/>
  <c r="G93" i="2"/>
  <c r="F95" i="2"/>
  <c r="F89" i="2"/>
  <c r="F93" i="2"/>
  <c r="F90" i="2"/>
  <c r="F94" i="2"/>
  <c r="F92" i="2"/>
  <c r="G91" i="2"/>
  <c r="F91" i="2"/>
  <c r="I11" i="2"/>
  <c r="AB25" i="1"/>
  <c r="I95" i="2"/>
  <c r="I90" i="2"/>
  <c r="I89" i="2"/>
  <c r="I94" i="2"/>
  <c r="I93" i="2"/>
  <c r="H86" i="2"/>
  <c r="Z12" i="2"/>
  <c r="Z14" i="2" s="1"/>
  <c r="Z47" i="2"/>
  <c r="AB40" i="2"/>
  <c r="AH22" i="1"/>
  <c r="G38" i="2"/>
  <c r="AA39" i="2" s="1"/>
  <c r="AH21" i="1"/>
  <c r="AA45" i="2" s="1"/>
  <c r="G37" i="2"/>
  <c r="AA38" i="2" s="1"/>
  <c r="AH11" i="1"/>
  <c r="AA44" i="2" s="1"/>
  <c r="G11" i="2"/>
  <c r="AH25" i="1"/>
  <c r="I13" i="2"/>
  <c r="E13" i="2"/>
  <c r="V56" i="1"/>
  <c r="W56" i="1" s="1"/>
  <c r="AB38" i="2"/>
  <c r="AL56" i="1"/>
  <c r="AM56" i="1" s="1"/>
  <c r="AH56" i="1"/>
  <c r="AA56" i="1"/>
  <c r="AB56" i="1" s="1"/>
  <c r="F11" i="2"/>
  <c r="E40" i="2"/>
  <c r="I40" i="2"/>
  <c r="F40" i="2"/>
  <c r="H40" i="2"/>
  <c r="H13" i="2"/>
  <c r="AC47" i="2" l="1"/>
  <c r="AC12" i="2"/>
  <c r="AC14" i="2" s="1"/>
  <c r="AB12" i="2"/>
  <c r="AB14" i="2" s="1"/>
  <c r="AB47" i="2"/>
  <c r="G40" i="2"/>
  <c r="G44" i="2" s="1"/>
  <c r="H89" i="2"/>
  <c r="H95" i="2"/>
  <c r="H90" i="2"/>
  <c r="H93" i="2"/>
  <c r="H92" i="2"/>
  <c r="H94" i="2"/>
  <c r="H91" i="2"/>
  <c r="AA12" i="2"/>
  <c r="AA47" i="2"/>
  <c r="F13" i="2"/>
  <c r="E43" i="2"/>
  <c r="Y41" i="2"/>
  <c r="I43" i="2"/>
  <c r="AC41" i="2"/>
  <c r="H44" i="2"/>
  <c r="AB41" i="2"/>
  <c r="F43" i="2"/>
  <c r="Z41" i="2"/>
  <c r="I44" i="2"/>
  <c r="E44" i="2"/>
  <c r="E45" i="2"/>
  <c r="F45" i="2"/>
  <c r="F44" i="2"/>
  <c r="I45" i="2"/>
  <c r="H43" i="2"/>
  <c r="H45" i="2"/>
  <c r="G45" i="2" l="1"/>
  <c r="AA41" i="2"/>
  <c r="G43" i="2"/>
  <c r="I46" i="2"/>
  <c r="E46" i="2"/>
  <c r="H46" i="2"/>
  <c r="F46" i="2"/>
  <c r="G46" i="2" l="1"/>
  <c r="K55" i="1"/>
  <c r="L55" i="1" l="1"/>
  <c r="K56" i="1"/>
  <c r="L56" i="1" l="1"/>
  <c r="F35" i="18"/>
  <c r="F37" i="18" s="1"/>
  <c r="F4" i="18"/>
  <c r="F6" i="18" l="1"/>
  <c r="F10" i="18" s="1"/>
  <c r="F38" i="18"/>
  <c r="F39" i="18" s="1"/>
  <c r="F9" i="18" l="1"/>
  <c r="F11" i="18" s="1"/>
  <c r="AH26" i="17"/>
  <c r="AH21" i="17"/>
  <c r="G16" i="18" l="1"/>
  <c r="F14" i="18"/>
  <c r="F16" i="18" s="1"/>
  <c r="G6" i="18"/>
  <c r="G10" i="18" s="1"/>
  <c r="G9" i="18" l="1"/>
  <c r="G11" i="18" s="1"/>
  <c r="AH30" i="1" l="1"/>
  <c r="AA58" i="2" s="1"/>
  <c r="G57" i="2"/>
  <c r="AH26" i="1"/>
  <c r="G60" i="2" l="1"/>
  <c r="G64" i="2" s="1"/>
  <c r="AA61" i="2"/>
  <c r="AA13" i="2"/>
  <c r="AA14" i="2" s="1"/>
  <c r="G12" i="2"/>
  <c r="G13" i="2" l="1"/>
  <c r="G66" i="2"/>
  <c r="G65" i="2"/>
  <c r="G67" i="2" l="1"/>
</calcChain>
</file>

<file path=xl/sharedStrings.xml><?xml version="1.0" encoding="utf-8"?>
<sst xmlns="http://schemas.openxmlformats.org/spreadsheetml/2006/main" count="586" uniqueCount="245">
  <si>
    <t>MESURES ADOPTEES</t>
  </si>
  <si>
    <t>PAYS</t>
  </si>
  <si>
    <t>France</t>
  </si>
  <si>
    <t>Allemagne</t>
  </si>
  <si>
    <t>Espagne</t>
  </si>
  <si>
    <t>Italie</t>
  </si>
  <si>
    <t>Royaume-Uni</t>
  </si>
  <si>
    <t>Pays-Bas</t>
  </si>
  <si>
    <t>TOTAL</t>
  </si>
  <si>
    <t xml:space="preserve">Mesures </t>
  </si>
  <si>
    <t>Total</t>
  </si>
  <si>
    <t>En % PIB</t>
  </si>
  <si>
    <t>Mesures</t>
  </si>
  <si>
    <t>Total €</t>
  </si>
  <si>
    <t>Effort Budgétaire
Immédiat</t>
  </si>
  <si>
    <t>OFFRE</t>
  </si>
  <si>
    <t>Mesures de maintien de l'emploi
et des capacités de production</t>
  </si>
  <si>
    <t>Prime aux entreprises pour le maintien de l'emploi</t>
  </si>
  <si>
    <t xml:space="preserve">Subventions d'amortissement </t>
  </si>
  <si>
    <t>Subventions à l'investissement en efficacité énergétique</t>
  </si>
  <si>
    <t>Subventions à l'investissement en R&amp;D</t>
  </si>
  <si>
    <t>Report en arrière des pertes subies par les entreprises en 2020</t>
  </si>
  <si>
    <t>Crédit d'impôt sur les apports de capitaux</t>
  </si>
  <si>
    <t>Remboursement anticipé des crédits d'impôts</t>
  </si>
  <si>
    <t>Modification du régime juridique de l'impôt sur les sociétés</t>
  </si>
  <si>
    <t>Crédits d'impôt sur les loyers professionnels versés par les PME</t>
  </si>
  <si>
    <t>Suspensions de l'impôt foncier des entreprises</t>
  </si>
  <si>
    <t>Recapitalisations et prises de participations publiques en faveur des entreprises en difficulté</t>
  </si>
  <si>
    <t>Baisse des taux d'intérêt sur les micro-crédits accordés aux PME</t>
  </si>
  <si>
    <t>Aide d'urgence aux entreprises contraintes de fermer en raison des mesures sanitaires</t>
  </si>
  <si>
    <t>Réduction des factures de service public pour les PME</t>
  </si>
  <si>
    <t xml:space="preserve">DEMANDE </t>
  </si>
  <si>
    <t>Mesures de protection des 
travailleurs</t>
  </si>
  <si>
    <t>Financement public des dispositifs d'activité partielle</t>
  </si>
  <si>
    <t>Report des réformes du droit du travail</t>
  </si>
  <si>
    <t>Autres mesures liées à l'emploi et à la protection des travailleurs</t>
  </si>
  <si>
    <t>Projets de numérisation et de mise au norme écologique des administrations publiques</t>
  </si>
  <si>
    <t>Mises en place d'infrastructures et de dispositifs de mobilité verte à destination du public</t>
  </si>
  <si>
    <t>Mesures de soutien au 
revenu des ménages et des
 personnes vulnérables</t>
  </si>
  <si>
    <t>Renforcement des dispositifs de formation, de recherche d'emploi et d'apprentissage à destination des personnes sans emploi</t>
  </si>
  <si>
    <t>Prestations sociales d'urgence versées par les collectivités</t>
  </si>
  <si>
    <t>Diminution de la taxe foncière</t>
  </si>
  <si>
    <t>Indemnités versées aux personnes infectées ou mises en quarantaine</t>
  </si>
  <si>
    <t xml:space="preserve">Elargissement de la couverture maladie </t>
  </si>
  <si>
    <t>Réductions et aide au paiement des charges de service public (électricité,eau,gaz…)</t>
  </si>
  <si>
    <t>Elargissement de l'accès aux prestations sociales</t>
  </si>
  <si>
    <t>Aide publique au paiement des loyers</t>
  </si>
  <si>
    <t>Prolongation des versements de compensation aux personnes sans emploi</t>
  </si>
  <si>
    <t>Mesures de stimulation
 de la consommation</t>
  </si>
  <si>
    <t>Programme public d'aide aux dépenses de restauration des consommateurs</t>
  </si>
  <si>
    <t>Baisses de TVA</t>
  </si>
  <si>
    <t>Crédit d'impôt sur les dépenses liées aux départs vacances</t>
  </si>
  <si>
    <t>Subventions en faveur de l'amélioration énergétique des habitations</t>
  </si>
  <si>
    <t>Investissements publics dans le système santé (recrutement de personnel, matériel, recherche, mesures de distanciation sociale…)</t>
  </si>
  <si>
    <t>Transferts exceptionnels aux 
collectivités locales</t>
  </si>
  <si>
    <t>Transferts exceptionnels aux collectivités locales</t>
  </si>
  <si>
    <t>TOTAL EBI</t>
  </si>
  <si>
    <t>OFFRE+DEMANDE+AUTRES</t>
  </si>
  <si>
    <t>Reports et Délais
 de Paiement</t>
  </si>
  <si>
    <t>Reports d'impositions et de cotisations sociales</t>
  </si>
  <si>
    <t xml:space="preserve">Report du paiement de la TVA </t>
  </si>
  <si>
    <t>Report du paiement des taxes d'importations</t>
  </si>
  <si>
    <t>Reports de paiement des charges 
de service public des entreprises</t>
  </si>
  <si>
    <t>Report des paiements de charges de services publics en faveur des entreprises et travailleurs indépendants (eau, éléctricité, gaz, frais administratifs…)</t>
  </si>
  <si>
    <t>Report des obligations fiscales</t>
  </si>
  <si>
    <t>TOTAL RDP</t>
  </si>
  <si>
    <t>Autres mesures de 
liquidité
et de garantie</t>
  </si>
  <si>
    <t>PGE généraux</t>
  </si>
  <si>
    <t xml:space="preserve">PGE - Garantie publique des emprunts contractés par les entreprises </t>
  </si>
  <si>
    <t>PGE sectoriels</t>
  </si>
  <si>
    <t>PGE spécifiques au secteur agricole</t>
  </si>
  <si>
    <t>PGE sépcifiques au secteur culturel</t>
  </si>
  <si>
    <t>PGE saisonniers spécifiques au secteur du tourisme</t>
  </si>
  <si>
    <t xml:space="preserve">PGE spécifiques destinés à la recapitalisation des acteurs économiques stratégiques </t>
  </si>
  <si>
    <t>Autres garanties</t>
  </si>
  <si>
    <t>Garanties de paiement des loyers</t>
  </si>
  <si>
    <t>Garantie de paiement des loyers pour les locataires vulnérables</t>
  </si>
  <si>
    <t>Versements aux collectivités</t>
  </si>
  <si>
    <t>TOTAL AMLG</t>
  </si>
  <si>
    <t>Effort Budgétaire Immédiat + Report et Délais de Paiement + Autres Mesures de liquidité et de garantie</t>
  </si>
  <si>
    <t>Soutien aux entreprises et travailleurs indépendants subissant des pertes significatives</t>
  </si>
  <si>
    <t>Garanties accordées à d'autres entités publiques</t>
  </si>
  <si>
    <t>*0,3</t>
  </si>
  <si>
    <t>*1,5</t>
  </si>
  <si>
    <t>*3,8</t>
  </si>
  <si>
    <t>*6,5</t>
  </si>
  <si>
    <t>*0,2</t>
  </si>
  <si>
    <t>*0,1</t>
  </si>
  <si>
    <t>*3,6</t>
  </si>
  <si>
    <t>*6</t>
  </si>
  <si>
    <t>*0,8</t>
  </si>
  <si>
    <t>*18,4</t>
  </si>
  <si>
    <t>*5,2</t>
  </si>
  <si>
    <t>*2,1</t>
  </si>
  <si>
    <t>*4,3</t>
  </si>
  <si>
    <t>*0,025</t>
  </si>
  <si>
    <t>*0,058</t>
  </si>
  <si>
    <t>*4,6</t>
  </si>
  <si>
    <t>*4</t>
  </si>
  <si>
    <t>*2,4</t>
  </si>
  <si>
    <t>*0,6</t>
  </si>
  <si>
    <t>Report Impôt sur le revenu</t>
  </si>
  <si>
    <t>*0,27</t>
  </si>
  <si>
    <t>*10</t>
  </si>
  <si>
    <t>*0,5</t>
  </si>
  <si>
    <t>*1,6</t>
  </si>
  <si>
    <t>*1,3</t>
  </si>
  <si>
    <t>*1,2</t>
  </si>
  <si>
    <t>*2</t>
  </si>
  <si>
    <t>*11,8</t>
  </si>
  <si>
    <t>Garanties offertes par d'autres acteurs publics que l'Etat</t>
  </si>
  <si>
    <t>Financement des entreprises stratégiques / à forte croissance</t>
  </si>
  <si>
    <t>Garanties à l'exportation</t>
  </si>
  <si>
    <t>Aide à la numérisation des entreprises</t>
  </si>
  <si>
    <t>Aides aux employeurs d'apprentis, de personnes en contrats de professionnalisation…</t>
  </si>
  <si>
    <t>Aide publique au paiement des formations supérieures</t>
  </si>
  <si>
    <t>Aide à l'embauche des jeunes</t>
  </si>
  <si>
    <t>Aides aux personnes vulnérables (personnes handicapées, parents isolés, victimes de violences conjugale, enfants de familles défavorisées…)</t>
  </si>
  <si>
    <t xml:space="preserve">Crédits publics et Outils de recapitalisation </t>
  </si>
  <si>
    <t>12*</t>
  </si>
  <si>
    <t>Annulations / Diminutions d'impôts et de cotisations sociales</t>
  </si>
  <si>
    <t>*1</t>
  </si>
  <si>
    <t>*0,817</t>
  </si>
  <si>
    <t>*0,7</t>
  </si>
  <si>
    <t>*1,4</t>
  </si>
  <si>
    <t>Crédits publics d'urgence pour les entreprises en difficultés, provisions pour les pertes sur PGE et reports</t>
  </si>
  <si>
    <t>Réduction des taxes à l'achat d'un bien immobilier</t>
  </si>
  <si>
    <t>Programmes de travaux publics, et mise en place d'infrastructures</t>
  </si>
  <si>
    <t>Dépenses publiques inclassables hors système de santé (défense, sécurité, soutien aux administrations)</t>
  </si>
  <si>
    <t xml:space="preserve">France </t>
  </si>
  <si>
    <t>Mesures d'aide publique spécifique en faveur des familles (aides à la garde, primes familiales…)</t>
  </si>
  <si>
    <t>Subventions à l'achat d'un véhicule propre</t>
  </si>
  <si>
    <t>Autres reports fiscaux (impôts indirects,
taxes diverses…)</t>
  </si>
  <si>
    <t>Outils de suramortissement des entreprises</t>
  </si>
  <si>
    <t>*0,357</t>
  </si>
  <si>
    <t>*5,6</t>
  </si>
  <si>
    <t>Mesures fiscales de
soutien aux entreprises</t>
  </si>
  <si>
    <t>Mesures de soutien d'urgence à
l'investissement</t>
  </si>
  <si>
    <t>MIXTES</t>
  </si>
  <si>
    <t>Aides d'urgence aux
entreprises en difficulté</t>
  </si>
  <si>
    <t>Dépenses publiques de fonctionnement
et d'investissement</t>
  </si>
  <si>
    <t>Autres garanties à destination des entreprises (garanties sur obligations, réassurances publiques sur les encours d'assurance crédit…)</t>
  </si>
  <si>
    <r>
      <t xml:space="preserve">Aide aux entreprises des secteurs </t>
    </r>
    <r>
      <rPr>
        <i/>
        <sz val="12"/>
        <color rgb="FF000000"/>
        <rFont val="Calibri"/>
        <family val="2"/>
        <scheme val="minor"/>
      </rPr>
      <t>high tech</t>
    </r>
  </si>
  <si>
    <t>Report des obligations fiscalo-sociales principales des entreprises (IS, cotisations sociales…)</t>
  </si>
  <si>
    <t>NA</t>
  </si>
  <si>
    <t>N.A</t>
  </si>
  <si>
    <t>Innovation</t>
  </si>
  <si>
    <t xml:space="preserve">Total </t>
  </si>
  <si>
    <t>Safeguard measures</t>
  </si>
  <si>
    <t>Reallocation measures</t>
  </si>
  <si>
    <t>Germany</t>
  </si>
  <si>
    <t>Spain</t>
  </si>
  <si>
    <t>UK</t>
  </si>
  <si>
    <t>Netherlands</t>
  </si>
  <si>
    <t>Italy</t>
  </si>
  <si>
    <t>Emergency measures</t>
  </si>
  <si>
    <t>Recovery measures</t>
  </si>
  <si>
    <t>COUNTRY</t>
  </si>
  <si>
    <t>Measures</t>
  </si>
  <si>
    <t>% of GDP</t>
  </si>
  <si>
    <t>Supply</t>
  </si>
  <si>
    <t>Demand</t>
  </si>
  <si>
    <t>Mixed</t>
  </si>
  <si>
    <t xml:space="preserve">Amounts in €billions. As for the UK, the exchange rate applied is as follows: 1£=1,1€. </t>
  </si>
  <si>
    <t>IMPLEMENTED MEASURES</t>
  </si>
  <si>
    <t>COUNTRIES</t>
  </si>
  <si>
    <t>Emergency plan</t>
  </si>
  <si>
    <t>Recovery plan</t>
  </si>
  <si>
    <t>Immediate and definitive fiscal policies</t>
  </si>
  <si>
    <t>Liquidity and guarantee measures</t>
  </si>
  <si>
    <t>DEMAND</t>
  </si>
  <si>
    <t>Safeguard</t>
  </si>
  <si>
    <t>Reallocation</t>
  </si>
  <si>
    <t>SUPPLY</t>
  </si>
  <si>
    <t>MIXED</t>
  </si>
  <si>
    <t>Subsidies for businesses
(Note: measures targeting VSEs and SMEs, self-employed and liberal professions are considered under the "Mixed" category)</t>
  </si>
  <si>
    <t>Tax measures supporting businesses</t>
  </si>
  <si>
    <t>Public expenditure on health</t>
  </si>
  <si>
    <t>Support measures for household income</t>
  </si>
  <si>
    <t>Stimulus measures supporting household consumption and investment</t>
  </si>
  <si>
    <t>Public investments</t>
  </si>
  <si>
    <t>Other budget spendings and public expenditures other than public health administrations</t>
  </si>
  <si>
    <t>Support to SMEs, VSEs, micro-entrepreneurs, self-employed and liberal professions</t>
  </si>
  <si>
    <t>Partial employment schemes</t>
  </si>
  <si>
    <t>Company Taxation</t>
  </si>
  <si>
    <t>Skills and Employment</t>
  </si>
  <si>
    <t>Others</t>
  </si>
  <si>
    <t>Purchasing Power</t>
  </si>
  <si>
    <t>TOTAL EMERGENCY PLAN</t>
  </si>
  <si>
    <t>SUPPLY + DEMAND + MIXED POLICIES</t>
  </si>
  <si>
    <t>SUPPLY + DEMAND POLICIES</t>
  </si>
  <si>
    <t>TOTAL L and G measures</t>
  </si>
  <si>
    <t>TOTAL RECOVERY PLAN</t>
  </si>
  <si>
    <t>State Guaranteed Loans</t>
  </si>
  <si>
    <t>Deferral of direct taxes and social contributions</t>
  </si>
  <si>
    <t>Other tax deferrals (indirect taxes, miscellaneous taxes…)</t>
  </si>
  <si>
    <t>Capital intervention mechanisms</t>
  </si>
  <si>
    <t>Other guarantees for businesses</t>
  </si>
  <si>
    <t>Guarantees in rental payment</t>
  </si>
  <si>
    <t>Deferral of household tax obligations</t>
  </si>
  <si>
    <t>Liquidity measures for local authorities</t>
  </si>
  <si>
    <t>State Guaranteed Loans (SGL)</t>
  </si>
  <si>
    <t>General SGL</t>
  </si>
  <si>
    <t>Sectoral SGL</t>
  </si>
  <si>
    <t>Subsidies to companies in dire straights, regardless of their size</t>
  </si>
  <si>
    <t>Support to youth employment (hiring bonuses, apprenticeships support)</t>
  </si>
  <si>
    <t>Other support measures for businesses</t>
  </si>
  <si>
    <t>Exemptions / reductions of corporate tax and social security contributions</t>
  </si>
  <si>
    <t>Tax credit on contributions of capital</t>
  </si>
  <si>
    <t>Suspension of business tax</t>
  </si>
  <si>
    <t>Public expenditure within the health system (staff recruitment, equipment, research, social distancing measures, etc.)</t>
  </si>
  <si>
    <t>Support to vulnerable populations (disabled, single parents, victims of demestic violence, children from disadvantaged backgrounds, etc.)</t>
  </si>
  <si>
    <t>Expansion of already existing social benefits</t>
  </si>
  <si>
    <t xml:space="preserve">Extension of unemployment benefits and other support with possibility of complementing earned income </t>
  </si>
  <si>
    <t>VAT reductions</t>
  </si>
  <si>
    <t>Public aid programme for consumption (accommodation sectors, holidays, restaurants…)</t>
  </si>
  <si>
    <t>Public aid for investment expenditure (real estate…)</t>
  </si>
  <si>
    <t>Public investment in infrastructure</t>
  </si>
  <si>
    <t>Operating expenditure other than health (defence, security, aid to administrations) and other budget spendings</t>
  </si>
  <si>
    <t>Public finance of partial employment schemes</t>
  </si>
  <si>
    <t>Deferrals of deficits and other measures on tax base</t>
  </si>
  <si>
    <t>Early repayment of tax credits</t>
  </si>
  <si>
    <t>Depreciation measures for businesses</t>
  </si>
  <si>
    <t>Deferral of payment of import duties</t>
  </si>
  <si>
    <t>Recapitalisation and public shareholdings</t>
  </si>
  <si>
    <t>Public reinsurance on outstanding credit insurance loans</t>
  </si>
  <si>
    <t>Guarantees on market instruments (bonds) and bank loans</t>
  </si>
  <si>
    <t>Additional guarantees for bank liabilities</t>
  </si>
  <si>
    <t>Guarantees for export credit insurance</t>
  </si>
  <si>
    <t>Rental payment guarantee schemes</t>
  </si>
  <si>
    <t>Deferral of income tax payments</t>
  </si>
  <si>
    <t>Immediate Fiscal Effort + Postponement and Payment Delays + Other Liquidity and Guarantee Measures</t>
  </si>
  <si>
    <t>Part of recovery plan devoted to expenditure on Reallocation measures</t>
  </si>
  <si>
    <t>Part of recovery plan devoted to expenditure on Safeguard measures</t>
  </si>
  <si>
    <t>Figures in €billion (Source: DG Trésor)</t>
  </si>
  <si>
    <t>The following spreadsheets feature emergency and recovery measures implemented in the six countries of study. The resulting data thereof are collected from monitoring reports published periodically by the Directorate General of the Treasury (France, DG Trésor) jointly with its Treasury departments at French Embassies abroad.
Inputs and the disaggregation of data were verified against numerous institutional databanks such as the IMF's, the OECD's, as well as from the European think tank Bruegel and other national organisations : the High Council of Public Finances (France, le Haut Conseil des finances publiques), the Office for Budget Responsibility (UK), the Autoridad Independiente de Responsabilidad Fiscal (Spain) and at times, from newspaper articles.
***
The various measures were disaggregated at different levels: 
At the most aggregate level, immediate and definitive fiscal policies (subsidies, tax exemption, additional social benefits...) are to be distinguished from liquidity and guarantee measures (deferral of tax and social security obligations, state guaranteed loans...).
More precisely, immediate and definitive fiscal policies gather up not only emergency measures, but also recovery plans. As a complement to their emergency plans, Governments - except Italy especially - may have announced more structural recovery plans of a longer-term, yet, both policy packages seem at most similar, to the point that distinguising them both is irrelevant for our study.
***
At more disaggregated levels, several criteria for classying measures are adopted:
A first filter distinguishes mechanisms supporting whether supply, or demand, or both (under the "mixed" category).
A second criterion of distinction consists in separating mechanisms of safeguard - which aim is to support households and firms for alleviating emerging risks of the health crisis (bankruptcies, poverty, lack of healthcare access and of other public services...), as well as mechanisms of reallocation - that modify the allocation of resources for promoting ecological transition, social cohesion or firm competitiveness.
***
At the most aggregate level, the different categories of policies are more finely discerned (tax policies, aids and subsidies, health expenditure...).</t>
  </si>
  <si>
    <t>Figures as % of GDP (Source: DG Trésor)</t>
  </si>
  <si>
    <t>Deferral of corporate tax obligations</t>
  </si>
  <si>
    <t>Other guarantee measures for businesses</t>
  </si>
  <si>
    <t>Guarantees and moratoria for households</t>
  </si>
  <si>
    <t>Transfers and guarantees in favour of territorial communities</t>
  </si>
  <si>
    <t>Transfers, loans and guarantees without incidence on government balance</t>
  </si>
  <si>
    <t>Deferral of VAT payment</t>
  </si>
  <si>
    <t>Public investment in infrastructure as part of Emergency measures</t>
  </si>
  <si>
    <t>Public aid programme to support private investment expenditure (real estate, etc.) as part of Emergency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</si>
</sst>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39" x14ac:knownFonts="1">
    <font>
      <sz val="12"/>
      <color theme="1"/>
      <name val="Calibri"/>
      <family val="2"/>
      <scheme val="minor"/>
    </font>
    <font>
      <sz val="12"/>
      <color theme="1"/>
      <name val="Calibri"/>
      <family val="2"/>
      <scheme val="minor"/>
    </font>
    <font>
      <b/>
      <sz val="12"/>
      <color theme="0"/>
      <name val="Calibri"/>
      <family val="2"/>
      <scheme val="minor"/>
    </font>
    <font>
      <sz val="12"/>
      <color rgb="FFFF0000"/>
      <name val="Calibri"/>
      <family val="2"/>
      <scheme val="minor"/>
    </font>
    <font>
      <b/>
      <sz val="12"/>
      <color theme="1"/>
      <name val="Calibri"/>
      <family val="2"/>
      <scheme val="minor"/>
    </font>
    <font>
      <sz val="12"/>
      <color theme="0"/>
      <name val="Calibri"/>
      <family val="2"/>
      <scheme val="minor"/>
    </font>
    <font>
      <b/>
      <sz val="22"/>
      <color theme="0"/>
      <name val="Calibri (Corps)"/>
    </font>
    <font>
      <b/>
      <sz val="22"/>
      <color theme="1"/>
      <name val="Calibri"/>
      <family val="2"/>
      <scheme val="minor"/>
    </font>
    <font>
      <i/>
      <sz val="12"/>
      <color theme="1"/>
      <name val="Calibri"/>
      <family val="2"/>
      <scheme val="minor"/>
    </font>
    <font>
      <b/>
      <sz val="18"/>
      <color theme="0"/>
      <name val="Calibri (Corps)"/>
    </font>
    <font>
      <b/>
      <u/>
      <sz val="12"/>
      <color theme="1"/>
      <name val="Calibri"/>
      <family val="2"/>
      <scheme val="minor"/>
    </font>
    <font>
      <b/>
      <u/>
      <sz val="12"/>
      <color rgb="FFFF0000"/>
      <name val="Calibri"/>
      <family val="2"/>
      <scheme val="minor"/>
    </font>
    <font>
      <b/>
      <u/>
      <sz val="12"/>
      <color theme="4"/>
      <name val="Calibri"/>
      <family val="2"/>
      <scheme val="minor"/>
    </font>
    <font>
      <b/>
      <u/>
      <sz val="12"/>
      <color rgb="FF00B050"/>
      <name val="Calibri"/>
      <family val="2"/>
      <scheme val="minor"/>
    </font>
    <font>
      <b/>
      <u/>
      <sz val="26"/>
      <color theme="0"/>
      <name val="Calibri (Corps)"/>
    </font>
    <font>
      <b/>
      <u/>
      <sz val="22"/>
      <color theme="0"/>
      <name val="Calibri"/>
      <family val="2"/>
      <scheme val="minor"/>
    </font>
    <font>
      <b/>
      <u/>
      <sz val="18"/>
      <color theme="0"/>
      <name val="Calibri"/>
      <family val="2"/>
      <scheme val="minor"/>
    </font>
    <font>
      <sz val="12"/>
      <color theme="4"/>
      <name val="Calibri"/>
      <family val="2"/>
      <scheme val="minor"/>
    </font>
    <font>
      <b/>
      <sz val="12"/>
      <color rgb="FFFF0000"/>
      <name val="Calibri"/>
      <family val="2"/>
      <scheme val="minor"/>
    </font>
    <font>
      <sz val="12"/>
      <color rgb="FF00B050"/>
      <name val="Calibri"/>
      <family val="2"/>
      <scheme val="minor"/>
    </font>
    <font>
      <b/>
      <sz val="12"/>
      <color rgb="FFFF0000"/>
      <name val="Calibri (Corps)"/>
    </font>
    <font>
      <sz val="12"/>
      <color rgb="FF000000"/>
      <name val="Calibri"/>
      <family val="2"/>
      <scheme val="minor"/>
    </font>
    <font>
      <b/>
      <sz val="12"/>
      <color rgb="FF000000"/>
      <name val="Calibri"/>
      <family val="2"/>
      <scheme val="minor"/>
    </font>
    <font>
      <b/>
      <sz val="22"/>
      <color rgb="FFFFFFFF"/>
      <name val="Calibri"/>
      <family val="2"/>
      <scheme val="minor"/>
    </font>
    <font>
      <b/>
      <sz val="22"/>
      <color rgb="FF000000"/>
      <name val="Calibri"/>
      <family val="2"/>
      <scheme val="minor"/>
    </font>
    <font>
      <sz val="12"/>
      <color rgb="FFFFFFFF"/>
      <name val="Calibri"/>
      <family val="2"/>
      <scheme val="minor"/>
    </font>
    <font>
      <i/>
      <sz val="12"/>
      <color rgb="FF000000"/>
      <name val="Calibri"/>
      <family val="2"/>
      <scheme val="minor"/>
    </font>
    <font>
      <b/>
      <sz val="18"/>
      <color rgb="FFFFFFFF"/>
      <name val="Calibri"/>
      <family val="2"/>
      <scheme val="minor"/>
    </font>
    <font>
      <b/>
      <u/>
      <sz val="12"/>
      <color rgb="FF000000"/>
      <name val="Calibri"/>
      <family val="2"/>
      <scheme val="minor"/>
    </font>
    <font>
      <b/>
      <sz val="12"/>
      <color rgb="FFFFFFFF"/>
      <name val="Calibri"/>
      <family val="2"/>
      <scheme val="minor"/>
    </font>
    <font>
      <sz val="12"/>
      <color rgb="FF4472C4"/>
      <name val="Calibri"/>
      <family val="2"/>
      <scheme val="minor"/>
    </font>
    <font>
      <b/>
      <u/>
      <sz val="12"/>
      <color rgb="FF4472C4"/>
      <name val="Calibri"/>
      <family val="2"/>
      <scheme val="minor"/>
    </font>
    <font>
      <b/>
      <sz val="12"/>
      <color rgb="FF4472C4"/>
      <name val="Calibri"/>
      <family val="2"/>
      <scheme val="minor"/>
    </font>
    <font>
      <b/>
      <sz val="12"/>
      <color theme="1"/>
      <name val="Calibri (Corps)"/>
    </font>
    <font>
      <sz val="12"/>
      <color theme="1"/>
      <name val="Calibri (Corps)"/>
    </font>
    <font>
      <b/>
      <sz val="18"/>
      <color theme="0"/>
      <name val="Calibri"/>
      <family val="2"/>
      <scheme val="minor"/>
    </font>
    <font>
      <b/>
      <u/>
      <sz val="12"/>
      <color rgb="FF0070C0"/>
      <name val="Calibri"/>
      <family val="2"/>
      <scheme val="minor"/>
    </font>
    <font>
      <sz val="12"/>
      <color rgb="FF0070C0"/>
      <name val="Calibri"/>
      <family val="2"/>
      <scheme val="minor"/>
    </font>
    <font>
      <sz val="18"/>
      <color theme="1"/>
      <name val="Calibri"/>
      <family val="2"/>
      <scheme val="minor"/>
    </font>
  </fonts>
  <fills count="17">
    <fill>
      <patternFill patternType="none"/>
    </fill>
    <fill>
      <patternFill patternType="gray125"/>
    </fill>
    <fill>
      <patternFill patternType="solid">
        <fgColor theme="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rgb="FFD9E1F2"/>
        <bgColor rgb="FF000000"/>
      </patternFill>
    </fill>
    <fill>
      <patternFill patternType="solid">
        <fgColor rgb="FFFFF2CC"/>
        <bgColor rgb="FF000000"/>
      </patternFill>
    </fill>
    <fill>
      <patternFill patternType="solid">
        <fgColor rgb="FF203764"/>
        <bgColor rgb="FF000000"/>
      </patternFill>
    </fill>
    <fill>
      <patternFill patternType="solid">
        <fgColor rgb="FFFCE4D6"/>
        <bgColor rgb="FF000000"/>
      </patternFill>
    </fill>
    <fill>
      <patternFill patternType="solid">
        <fgColor rgb="FFE2EFDA"/>
        <bgColor rgb="FF000000"/>
      </patternFill>
    </fill>
    <fill>
      <patternFill patternType="solid">
        <fgColor rgb="FF8EA9DB"/>
        <bgColor rgb="FF000000"/>
      </patternFill>
    </fill>
    <fill>
      <patternFill patternType="solid">
        <fgColor theme="5" tint="0.79998168889431442"/>
        <bgColor rgb="FF000000"/>
      </patternFill>
    </fill>
  </fills>
  <borders count="107">
    <border>
      <left/>
      <right/>
      <top/>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bottom/>
      <diagonal/>
    </border>
    <border>
      <left style="thin">
        <color theme="1"/>
      </left>
      <right/>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style="thin">
        <color theme="1"/>
      </right>
      <top style="thin">
        <color theme="1"/>
      </top>
      <bottom style="thin">
        <color indexed="64"/>
      </bottom>
      <diagonal/>
    </border>
    <border>
      <left style="thin">
        <color theme="1"/>
      </left>
      <right style="thin">
        <color theme="1"/>
      </right>
      <top style="medium">
        <color indexed="64"/>
      </top>
      <bottom/>
      <diagonal/>
    </border>
    <border>
      <left style="thin">
        <color theme="1"/>
      </left>
      <right/>
      <top style="medium">
        <color indexed="64"/>
      </top>
      <bottom/>
      <diagonal/>
    </border>
    <border>
      <left/>
      <right style="thin">
        <color theme="1"/>
      </right>
      <top style="medium">
        <color indexed="64"/>
      </top>
      <bottom/>
      <diagonal/>
    </border>
    <border>
      <left style="thin">
        <color theme="1"/>
      </left>
      <right style="medium">
        <color indexed="64"/>
      </right>
      <top style="medium">
        <color indexed="64"/>
      </top>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top/>
      <bottom style="medium">
        <color indexed="64"/>
      </bottom>
      <diagonal/>
    </border>
    <border>
      <left/>
      <right style="thin">
        <color theme="1"/>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rgb="FF000000"/>
      </left>
      <right/>
      <top style="medium">
        <color indexed="64"/>
      </top>
      <bottom/>
      <diagonal/>
    </border>
    <border>
      <left/>
      <right style="thin">
        <color rgb="FF000000"/>
      </right>
      <top style="medium">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diagonal/>
    </border>
    <border>
      <left style="medium">
        <color indexed="64"/>
      </left>
      <right style="thin">
        <color rgb="FFFFFFFF"/>
      </right>
      <top style="thin">
        <color rgb="FFFFFFFF"/>
      </top>
      <bottom/>
      <diagonal/>
    </border>
    <border>
      <left style="medium">
        <color indexed="64"/>
      </left>
      <right style="thin">
        <color rgb="FFFFFFFF"/>
      </right>
      <top/>
      <bottom/>
      <diagonal/>
    </border>
    <border>
      <left style="medium">
        <color indexed="64"/>
      </left>
      <right style="thin">
        <color rgb="FFFFFFFF"/>
      </right>
      <top/>
      <bottom style="thin">
        <color rgb="FFFFFFFF"/>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right/>
      <top style="thin">
        <color rgb="FF000000"/>
      </top>
      <bottom/>
      <diagonal/>
    </border>
    <border>
      <left style="medium">
        <color indexed="64"/>
      </left>
      <right style="thin">
        <color rgb="FFFFFFFF"/>
      </right>
      <top/>
      <bottom style="medium">
        <color indexed="64"/>
      </bottom>
      <diagonal/>
    </border>
    <border>
      <left/>
      <right style="thin">
        <color rgb="FF000000"/>
      </right>
      <top style="thin">
        <color rgb="FF000000"/>
      </top>
      <bottom style="medium">
        <color indexed="64"/>
      </bottom>
      <diagonal/>
    </border>
    <border>
      <left/>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FFFFFF"/>
      </left>
      <right style="thin">
        <color rgb="FF000000"/>
      </right>
      <top style="thin">
        <color rgb="FF000000"/>
      </top>
      <bottom/>
      <diagonal/>
    </border>
    <border>
      <left style="thin">
        <color rgb="FFFFFFFF"/>
      </left>
      <right style="thin">
        <color rgb="FF000000"/>
      </right>
      <top/>
      <bottom/>
      <diagonal/>
    </border>
    <border>
      <left style="thin">
        <color rgb="FFFFFFFF"/>
      </left>
      <right style="thin">
        <color rgb="FF000000"/>
      </right>
      <top/>
      <bottom style="thin">
        <color rgb="FF000000"/>
      </bottom>
      <diagonal/>
    </border>
    <border>
      <left style="thin">
        <color rgb="FFFFFFFF"/>
      </left>
      <right/>
      <top style="thin">
        <color rgb="FF000000"/>
      </top>
      <bottom style="medium">
        <color indexed="64"/>
      </bottom>
      <diagonal/>
    </border>
    <border>
      <left/>
      <right/>
      <top/>
      <bottom style="thin">
        <color indexed="64"/>
      </bottom>
      <diagonal/>
    </border>
    <border>
      <left style="thin">
        <color theme="1"/>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theme="1"/>
      </right>
      <top style="thin">
        <color theme="1"/>
      </top>
      <bottom/>
      <diagonal/>
    </border>
    <border>
      <left style="thin">
        <color indexed="64"/>
      </left>
      <right style="thin">
        <color theme="1"/>
      </right>
      <top/>
      <bottom/>
      <diagonal/>
    </border>
    <border>
      <left/>
      <right/>
      <top style="thin">
        <color theme="1"/>
      </top>
      <bottom style="thin">
        <color theme="1"/>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top style="thin">
        <color theme="1"/>
      </top>
      <bottom style="thin">
        <color rgb="FF000000"/>
      </bottom>
      <diagonal/>
    </border>
    <border>
      <left style="thin">
        <color theme="0"/>
      </left>
      <right style="thin">
        <color indexed="64"/>
      </right>
      <top/>
      <bottom/>
      <diagonal/>
    </border>
    <border>
      <left style="thin">
        <color theme="0"/>
      </left>
      <right/>
      <top/>
      <bottom/>
      <diagonal/>
    </border>
    <border>
      <left style="thin">
        <color theme="0"/>
      </left>
      <right/>
      <top/>
      <bottom style="thin">
        <color theme="0"/>
      </bottom>
      <diagonal/>
    </border>
    <border>
      <left style="thin">
        <color theme="0"/>
      </left>
      <right/>
      <top style="thin">
        <color theme="0"/>
      </top>
      <bottom/>
      <diagonal/>
    </border>
    <border>
      <left/>
      <right/>
      <top/>
      <bottom style="thin">
        <color theme="0"/>
      </bottom>
      <diagonal/>
    </border>
    <border>
      <left style="thin">
        <color theme="1"/>
      </left>
      <right/>
      <top style="thin">
        <color indexed="64"/>
      </top>
      <bottom style="thin">
        <color indexed="64"/>
      </bottom>
      <diagonal/>
    </border>
    <border>
      <left style="medium">
        <color indexed="64"/>
      </left>
      <right/>
      <top/>
      <bottom style="thin">
        <color theme="0"/>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theme="0"/>
      </right>
      <top style="thin">
        <color theme="0"/>
      </top>
      <bottom/>
      <diagonal/>
    </border>
    <border>
      <left style="medium">
        <color indexed="64"/>
      </left>
      <right style="thin">
        <color theme="0"/>
      </right>
      <top/>
      <bottom/>
      <diagonal/>
    </border>
    <border>
      <left style="medium">
        <color indexed="64"/>
      </left>
      <right/>
      <top style="thin">
        <color theme="0"/>
      </top>
      <bottom style="medium">
        <color indexed="64"/>
      </bottom>
      <diagonal/>
    </border>
    <border>
      <left style="thin">
        <color theme="0"/>
      </left>
      <right/>
      <top/>
      <bottom style="medium">
        <color indexed="64"/>
      </bottom>
      <diagonal/>
    </border>
    <border>
      <left style="thin">
        <color theme="0"/>
      </left>
      <right style="thin">
        <color theme="1"/>
      </right>
      <top style="thin">
        <color theme="1"/>
      </top>
      <bottom style="medium">
        <color indexed="64"/>
      </bottom>
      <diagonal/>
    </border>
    <border>
      <left/>
      <right style="thin">
        <color indexed="64"/>
      </right>
      <top style="thin">
        <color indexed="64"/>
      </top>
      <bottom style="medium">
        <color indexed="64"/>
      </bottom>
      <diagonal/>
    </border>
    <border>
      <left style="thin">
        <color theme="1"/>
      </left>
      <right style="thin">
        <color theme="1"/>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theme="1"/>
      </left>
      <right style="thin">
        <color theme="1"/>
      </right>
      <top style="thin">
        <color indexed="64"/>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37">
    <xf numFmtId="0" fontId="0" fillId="0" borderId="0" xfId="0"/>
    <xf numFmtId="0" fontId="0" fillId="3" borderId="0" xfId="0" applyFill="1"/>
    <xf numFmtId="0" fontId="0" fillId="0" borderId="0" xfId="0" applyFill="1"/>
    <xf numFmtId="0" fontId="0" fillId="2" borderId="0" xfId="0" applyFill="1"/>
    <xf numFmtId="0" fontId="0" fillId="6" borderId="0" xfId="0" applyFill="1"/>
    <xf numFmtId="0" fontId="0" fillId="7" borderId="0" xfId="0" applyFill="1"/>
    <xf numFmtId="10" fontId="0" fillId="7" borderId="0" xfId="1" applyNumberFormat="1" applyFont="1" applyFill="1" applyBorder="1"/>
    <xf numFmtId="10" fontId="0" fillId="6" borderId="0" xfId="1" applyNumberFormat="1" applyFont="1" applyFill="1" applyBorder="1"/>
    <xf numFmtId="0" fontId="0" fillId="6" borderId="0" xfId="0" applyFill="1" applyBorder="1"/>
    <xf numFmtId="0" fontId="0" fillId="6" borderId="17" xfId="0" applyFill="1" applyBorder="1"/>
    <xf numFmtId="0" fontId="0" fillId="6" borderId="20" xfId="0" applyFill="1" applyBorder="1"/>
    <xf numFmtId="0" fontId="0" fillId="6" borderId="21" xfId="0" applyFill="1" applyBorder="1"/>
    <xf numFmtId="0" fontId="0" fillId="6" borderId="0" xfId="0" applyFont="1" applyFill="1" applyBorder="1"/>
    <xf numFmtId="0" fontId="4" fillId="6" borderId="20" xfId="0" applyFont="1" applyFill="1" applyBorder="1"/>
    <xf numFmtId="0" fontId="4" fillId="6" borderId="0" xfId="0" applyFont="1" applyFill="1" applyBorder="1"/>
    <xf numFmtId="0" fontId="4" fillId="6" borderId="21" xfId="0" applyFont="1" applyFill="1" applyBorder="1"/>
    <xf numFmtId="0" fontId="4" fillId="6" borderId="18" xfId="0" applyFont="1" applyFill="1" applyBorder="1"/>
    <xf numFmtId="0" fontId="4" fillId="6" borderId="19" xfId="0" applyFont="1" applyFill="1" applyBorder="1"/>
    <xf numFmtId="0" fontId="4" fillId="6" borderId="22" xfId="0" applyFont="1" applyFill="1" applyBorder="1"/>
    <xf numFmtId="0" fontId="4" fillId="6" borderId="17" xfId="0" applyFont="1" applyFill="1" applyBorder="1"/>
    <xf numFmtId="0" fontId="0" fillId="7" borderId="0" xfId="0" applyFill="1" applyBorder="1"/>
    <xf numFmtId="0" fontId="0" fillId="7" borderId="17" xfId="0" applyFill="1" applyBorder="1"/>
    <xf numFmtId="0" fontId="0" fillId="7" borderId="20" xfId="0" applyFill="1" applyBorder="1"/>
    <xf numFmtId="0" fontId="0" fillId="7" borderId="21" xfId="0" applyFill="1" applyBorder="1"/>
    <xf numFmtId="0" fontId="4" fillId="7" borderId="17" xfId="0" applyFont="1" applyFill="1" applyBorder="1"/>
    <xf numFmtId="0" fontId="4" fillId="7" borderId="20" xfId="0" applyFont="1" applyFill="1" applyBorder="1"/>
    <xf numFmtId="0" fontId="4" fillId="7" borderId="22" xfId="0" applyFont="1" applyFill="1" applyBorder="1"/>
    <xf numFmtId="0" fontId="4" fillId="7" borderId="18" xfId="0" applyFont="1" applyFill="1" applyBorder="1"/>
    <xf numFmtId="0" fontId="4" fillId="7" borderId="19" xfId="0" applyFont="1" applyFill="1" applyBorder="1"/>
    <xf numFmtId="0" fontId="4" fillId="7" borderId="0" xfId="0" applyFont="1" applyFill="1" applyBorder="1"/>
    <xf numFmtId="0" fontId="4" fillId="7" borderId="21" xfId="0" applyFont="1" applyFill="1" applyBorder="1"/>
    <xf numFmtId="0" fontId="0" fillId="7" borderId="0" xfId="0" applyFont="1" applyFill="1" applyBorder="1"/>
    <xf numFmtId="0" fontId="0" fillId="7" borderId="0" xfId="1" applyNumberFormat="1" applyFont="1" applyFill="1" applyBorder="1"/>
    <xf numFmtId="0" fontId="4" fillId="7" borderId="0" xfId="0" applyFont="1" applyFill="1"/>
    <xf numFmtId="0" fontId="0" fillId="7" borderId="0" xfId="0" applyNumberFormat="1" applyFill="1"/>
    <xf numFmtId="0" fontId="4" fillId="6" borderId="0" xfId="1" applyNumberFormat="1" applyFont="1" applyFill="1" applyBorder="1"/>
    <xf numFmtId="0" fontId="4" fillId="7" borderId="0" xfId="1" applyNumberFormat="1" applyFont="1" applyFill="1" applyBorder="1"/>
    <xf numFmtId="0" fontId="0" fillId="7" borderId="21" xfId="1" applyNumberFormat="1" applyFont="1" applyFill="1" applyBorder="1"/>
    <xf numFmtId="10" fontId="0" fillId="7" borderId="21" xfId="1" applyNumberFormat="1" applyFont="1" applyFill="1" applyBorder="1"/>
    <xf numFmtId="10" fontId="0" fillId="7" borderId="23" xfId="1" applyNumberFormat="1" applyFont="1" applyFill="1" applyBorder="1"/>
    <xf numFmtId="10" fontId="0" fillId="7" borderId="24" xfId="1" applyNumberFormat="1" applyFont="1" applyFill="1" applyBorder="1"/>
    <xf numFmtId="0" fontId="4" fillId="7" borderId="21" xfId="1" applyNumberFormat="1" applyFont="1" applyFill="1" applyBorder="1"/>
    <xf numFmtId="10" fontId="0" fillId="6" borderId="21" xfId="1" applyNumberFormat="1" applyFont="1" applyFill="1" applyBorder="1"/>
    <xf numFmtId="10" fontId="0" fillId="6" borderId="23" xfId="1" applyNumberFormat="1" applyFont="1" applyFill="1" applyBorder="1"/>
    <xf numFmtId="10" fontId="0" fillId="6" borderId="24" xfId="1" applyNumberFormat="1" applyFont="1" applyFill="1" applyBorder="1"/>
    <xf numFmtId="0" fontId="0" fillId="6" borderId="7" xfId="0" applyFill="1" applyBorder="1" applyAlignment="1">
      <alignment horizontal="left" vertical="center"/>
    </xf>
    <xf numFmtId="0" fontId="0" fillId="6" borderId="7" xfId="0" applyFont="1" applyFill="1" applyBorder="1" applyAlignment="1">
      <alignment horizontal="left" vertical="center"/>
    </xf>
    <xf numFmtId="0" fontId="2" fillId="8" borderId="6" xfId="0" applyFont="1" applyFill="1" applyBorder="1" applyAlignment="1">
      <alignment horizontal="center" vertical="center"/>
    </xf>
    <xf numFmtId="0" fontId="2" fillId="8" borderId="5" xfId="0" applyFont="1" applyFill="1" applyBorder="1" applyAlignment="1">
      <alignment horizontal="center" vertical="center"/>
    </xf>
    <xf numFmtId="0" fontId="0" fillId="9" borderId="7" xfId="0" applyFont="1" applyFill="1" applyBorder="1" applyAlignment="1">
      <alignment horizontal="left" vertical="center"/>
    </xf>
    <xf numFmtId="0" fontId="4" fillId="7" borderId="5" xfId="0" applyFont="1" applyFill="1" applyBorder="1" applyAlignment="1">
      <alignment horizontal="center" vertical="center"/>
    </xf>
    <xf numFmtId="0" fontId="4" fillId="7" borderId="5" xfId="0" applyFont="1" applyFill="1" applyBorder="1" applyAlignment="1">
      <alignment horizontal="center" vertical="center" wrapText="1"/>
    </xf>
    <xf numFmtId="0" fontId="0" fillId="9" borderId="7" xfId="0" applyFill="1" applyBorder="1" applyAlignment="1">
      <alignment horizontal="left" vertical="center"/>
    </xf>
    <xf numFmtId="0" fontId="6" fillId="8" borderId="18" xfId="0" applyFont="1" applyFill="1" applyBorder="1" applyAlignment="1">
      <alignment horizontal="center" vertical="center"/>
    </xf>
    <xf numFmtId="0" fontId="7" fillId="5" borderId="29" xfId="0" applyFont="1" applyFill="1" applyBorder="1" applyAlignment="1">
      <alignment horizontal="center" vertical="center"/>
    </xf>
    <xf numFmtId="0" fontId="5" fillId="8" borderId="0" xfId="0" applyFont="1" applyFill="1" applyBorder="1"/>
    <xf numFmtId="0" fontId="0" fillId="5" borderId="30" xfId="0" applyFill="1" applyBorder="1"/>
    <xf numFmtId="0" fontId="19" fillId="4" borderId="32" xfId="0" applyFont="1" applyFill="1" applyBorder="1" applyAlignment="1">
      <alignment vertical="center"/>
    </xf>
    <xf numFmtId="0" fontId="19" fillId="4" borderId="23" xfId="0" applyFont="1" applyFill="1" applyBorder="1" applyAlignment="1">
      <alignment vertical="center"/>
    </xf>
    <xf numFmtId="0" fontId="13" fillId="4" borderId="23" xfId="0" applyFont="1" applyFill="1" applyBorder="1" applyAlignment="1">
      <alignment vertical="center"/>
    </xf>
    <xf numFmtId="164" fontId="13" fillId="4" borderId="23" xfId="1" applyNumberFormat="1" applyFont="1" applyFill="1" applyBorder="1" applyAlignment="1">
      <alignment vertical="center"/>
    </xf>
    <xf numFmtId="164" fontId="13" fillId="4" borderId="33" xfId="1" applyNumberFormat="1" applyFont="1" applyFill="1" applyBorder="1" applyAlignment="1">
      <alignment vertical="center"/>
    </xf>
    <xf numFmtId="0" fontId="13" fillId="4" borderId="32" xfId="0" applyFont="1" applyFill="1" applyBorder="1" applyAlignment="1">
      <alignment vertical="center"/>
    </xf>
    <xf numFmtId="0" fontId="0" fillId="0" borderId="0" xfId="0" applyBorder="1"/>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22" fillId="0" borderId="0" xfId="0" applyFont="1" applyBorder="1" applyAlignment="1">
      <alignment horizontal="center" vertical="center"/>
    </xf>
    <xf numFmtId="0" fontId="0" fillId="0" borderId="0" xfId="0" applyFill="1" applyBorder="1"/>
    <xf numFmtId="0" fontId="23" fillId="12" borderId="18" xfId="0" applyFont="1" applyFill="1" applyBorder="1" applyAlignment="1">
      <alignment horizontal="center" vertical="center"/>
    </xf>
    <xf numFmtId="0" fontId="25" fillId="12" borderId="0" xfId="0" applyFont="1" applyFill="1"/>
    <xf numFmtId="0" fontId="26" fillId="13" borderId="44" xfId="0" applyFont="1" applyFill="1" applyBorder="1" applyAlignment="1">
      <alignment horizontal="center" vertical="center"/>
    </xf>
    <xf numFmtId="0" fontId="26" fillId="13" borderId="43" xfId="0" applyFont="1" applyFill="1" applyBorder="1" applyAlignment="1">
      <alignment horizontal="center" vertical="center"/>
    </xf>
    <xf numFmtId="0" fontId="26" fillId="13" borderId="46" xfId="0" applyFont="1" applyFill="1" applyBorder="1" applyAlignment="1">
      <alignment horizontal="center" vertical="center"/>
    </xf>
    <xf numFmtId="0" fontId="21" fillId="10" borderId="45" xfId="0" applyFont="1" applyFill="1" applyBorder="1" applyAlignment="1">
      <alignment horizontal="left" vertical="center"/>
    </xf>
    <xf numFmtId="0" fontId="21" fillId="13" borderId="55" xfId="0" applyFont="1" applyFill="1" applyBorder="1"/>
    <xf numFmtId="0" fontId="21" fillId="13" borderId="0" xfId="0" applyFont="1" applyFill="1"/>
    <xf numFmtId="0" fontId="3" fillId="13" borderId="0" xfId="0" applyFont="1" applyFill="1"/>
    <xf numFmtId="164" fontId="3" fillId="13" borderId="50" xfId="0" applyNumberFormat="1" applyFont="1" applyFill="1" applyBorder="1"/>
    <xf numFmtId="0" fontId="3" fillId="13" borderId="15" xfId="0" applyFont="1" applyFill="1" applyBorder="1"/>
    <xf numFmtId="0" fontId="21" fillId="10" borderId="56" xfId="0" applyFont="1" applyFill="1" applyBorder="1" applyAlignment="1">
      <alignment horizontal="left" vertical="center"/>
    </xf>
    <xf numFmtId="0" fontId="26" fillId="13" borderId="0" xfId="0" applyFont="1" applyFill="1"/>
    <xf numFmtId="0" fontId="22" fillId="10" borderId="51" xfId="0" applyFont="1" applyFill="1" applyBorder="1" applyAlignment="1">
      <alignment horizontal="center" vertical="center"/>
    </xf>
    <xf numFmtId="0" fontId="11" fillId="13" borderId="0" xfId="0" applyFont="1" applyFill="1"/>
    <xf numFmtId="164" fontId="11" fillId="13" borderId="50" xfId="0" applyNumberFormat="1" applyFont="1" applyFill="1" applyBorder="1"/>
    <xf numFmtId="0" fontId="28" fillId="13" borderId="0" xfId="0" applyFont="1" applyFill="1"/>
    <xf numFmtId="0" fontId="21" fillId="14" borderId="56" xfId="0" applyFont="1" applyFill="1" applyBorder="1" applyAlignment="1">
      <alignment horizontal="left" vertical="center"/>
    </xf>
    <xf numFmtId="0" fontId="26" fillId="13" borderId="55" xfId="0" applyFont="1" applyFill="1" applyBorder="1"/>
    <xf numFmtId="0" fontId="22" fillId="14" borderId="51" xfId="0" applyFont="1" applyFill="1" applyBorder="1" applyAlignment="1">
      <alignment horizontal="center" vertical="center"/>
    </xf>
    <xf numFmtId="0" fontId="22" fillId="11" borderId="51" xfId="0" applyFont="1" applyFill="1" applyBorder="1" applyAlignment="1">
      <alignment horizontal="center" vertical="center" wrapText="1"/>
    </xf>
    <xf numFmtId="0" fontId="21" fillId="11" borderId="56" xfId="0" applyFont="1" applyFill="1" applyBorder="1" applyAlignment="1">
      <alignment horizontal="left" vertical="center"/>
    </xf>
    <xf numFmtId="0" fontId="22" fillId="11" borderId="51" xfId="0" applyFont="1" applyFill="1" applyBorder="1" applyAlignment="1">
      <alignment horizontal="center" vertical="center"/>
    </xf>
    <xf numFmtId="0" fontId="29" fillId="12" borderId="51" xfId="0" applyFont="1" applyFill="1" applyBorder="1" applyAlignment="1">
      <alignment horizontal="center" vertical="center"/>
    </xf>
    <xf numFmtId="0" fontId="25" fillId="12" borderId="56" xfId="0" applyFont="1" applyFill="1" applyBorder="1" applyAlignment="1">
      <alignment horizontal="left" vertical="center"/>
    </xf>
    <xf numFmtId="0" fontId="30" fillId="13" borderId="57" xfId="0" applyFont="1" applyFill="1" applyBorder="1"/>
    <xf numFmtId="0" fontId="30" fillId="13" borderId="56" xfId="0" applyFont="1" applyFill="1" applyBorder="1"/>
    <xf numFmtId="0" fontId="31" fillId="13" borderId="0" xfId="0" applyFont="1" applyFill="1"/>
    <xf numFmtId="164" fontId="31" fillId="13" borderId="51" xfId="0" applyNumberFormat="1" applyFont="1" applyFill="1" applyBorder="1"/>
    <xf numFmtId="164" fontId="31" fillId="13" borderId="50" xfId="0" applyNumberFormat="1" applyFont="1" applyFill="1" applyBorder="1"/>
    <xf numFmtId="0" fontId="31" fillId="13" borderId="56" xfId="0" applyFont="1" applyFill="1" applyBorder="1"/>
    <xf numFmtId="0" fontId="32" fillId="13" borderId="56" xfId="0" applyFont="1" applyFill="1" applyBorder="1"/>
    <xf numFmtId="0" fontId="22" fillId="10" borderId="51" xfId="0" applyFont="1" applyFill="1" applyBorder="1" applyAlignment="1">
      <alignment horizontal="center" vertical="center" wrapText="1"/>
    </xf>
    <xf numFmtId="0" fontId="21" fillId="13" borderId="58" xfId="0" applyFont="1" applyFill="1" applyBorder="1"/>
    <xf numFmtId="164" fontId="3" fillId="13" borderId="46" xfId="0" applyNumberFormat="1" applyFont="1" applyFill="1" applyBorder="1"/>
    <xf numFmtId="0" fontId="21" fillId="13" borderId="56" xfId="0" applyFont="1" applyFill="1" applyBorder="1"/>
    <xf numFmtId="0" fontId="22" fillId="15" borderId="51" xfId="0" applyFont="1" applyFill="1" applyBorder="1" applyAlignment="1">
      <alignment horizontal="center" vertical="center"/>
    </xf>
    <xf numFmtId="0" fontId="21" fillId="15" borderId="56" xfId="0" applyFont="1" applyFill="1" applyBorder="1" applyAlignment="1">
      <alignment horizontal="left" vertical="center"/>
    </xf>
    <xf numFmtId="0" fontId="21" fillId="15" borderId="56" xfId="0" applyFont="1" applyFill="1" applyBorder="1" applyAlignment="1">
      <alignment horizontal="left" vertical="center" wrapText="1"/>
    </xf>
    <xf numFmtId="0" fontId="27" fillId="12" borderId="59" xfId="0" applyFont="1" applyFill="1" applyBorder="1" applyAlignment="1">
      <alignment horizontal="center" vertical="center"/>
    </xf>
    <xf numFmtId="0" fontId="19" fillId="13" borderId="62" xfId="0" applyFont="1" applyFill="1" applyBorder="1" applyAlignment="1">
      <alignment vertical="center"/>
    </xf>
    <xf numFmtId="0" fontId="19" fillId="13" borderId="23" xfId="0" applyFont="1" applyFill="1" applyBorder="1" applyAlignment="1">
      <alignment vertical="center"/>
    </xf>
    <xf numFmtId="0" fontId="13" fillId="13" borderId="23" xfId="0" applyFont="1" applyFill="1" applyBorder="1" applyAlignment="1">
      <alignment vertical="center"/>
    </xf>
    <xf numFmtId="164" fontId="13" fillId="13" borderId="23" xfId="0" applyNumberFormat="1" applyFont="1" applyFill="1" applyBorder="1" applyAlignment="1">
      <alignment vertical="center"/>
    </xf>
    <xf numFmtId="0" fontId="21" fillId="13" borderId="62" xfId="0" applyFont="1" applyFill="1" applyBorder="1" applyAlignment="1">
      <alignment vertical="center"/>
    </xf>
    <xf numFmtId="0" fontId="21" fillId="13" borderId="23" xfId="0" applyFont="1" applyFill="1" applyBorder="1" applyAlignment="1">
      <alignment vertical="center"/>
    </xf>
    <xf numFmtId="164" fontId="13" fillId="13" borderId="63" xfId="0" applyNumberFormat="1" applyFont="1" applyFill="1" applyBorder="1" applyAlignment="1">
      <alignment vertical="center"/>
    </xf>
    <xf numFmtId="0" fontId="0" fillId="6" borderId="7" xfId="0" applyFill="1" applyBorder="1" applyAlignment="1">
      <alignment horizontal="left" vertical="center" wrapText="1"/>
    </xf>
    <xf numFmtId="0" fontId="4" fillId="7" borderId="6" xfId="0" applyFont="1" applyFill="1" applyBorder="1" applyAlignment="1">
      <alignment horizontal="center" vertical="center"/>
    </xf>
    <xf numFmtId="0" fontId="0" fillId="4" borderId="9" xfId="0" applyFont="1" applyFill="1" applyBorder="1" applyAlignment="1">
      <alignment vertical="center"/>
    </xf>
    <xf numFmtId="0" fontId="0" fillId="4" borderId="0" xfId="0" applyFont="1" applyFill="1" applyBorder="1" applyAlignment="1">
      <alignment vertical="center"/>
    </xf>
    <xf numFmtId="0" fontId="3" fillId="4" borderId="0" xfId="0" applyFont="1" applyFill="1" applyBorder="1" applyAlignment="1">
      <alignment vertical="center"/>
    </xf>
    <xf numFmtId="0" fontId="3" fillId="4" borderId="15" xfId="0" applyFont="1" applyFill="1" applyBorder="1" applyAlignment="1">
      <alignment vertical="center"/>
    </xf>
    <xf numFmtId="0" fontId="0" fillId="4" borderId="35" xfId="0" applyFont="1" applyFill="1" applyBorder="1" applyAlignment="1">
      <alignment vertical="center"/>
    </xf>
    <xf numFmtId="0" fontId="0" fillId="4" borderId="0" xfId="0" applyFill="1" applyBorder="1" applyAlignment="1">
      <alignment vertical="center"/>
    </xf>
    <xf numFmtId="0" fontId="0" fillId="4" borderId="15" xfId="0" applyFont="1" applyFill="1" applyBorder="1" applyAlignment="1">
      <alignment vertical="center"/>
    </xf>
    <xf numFmtId="0" fontId="0" fillId="4" borderId="72" xfId="0" applyFont="1" applyFill="1" applyBorder="1" applyAlignment="1">
      <alignment vertical="center"/>
    </xf>
    <xf numFmtId="0" fontId="11" fillId="4" borderId="0" xfId="0" applyFont="1" applyFill="1" applyBorder="1" applyAlignment="1">
      <alignment horizontal="right" vertical="center"/>
    </xf>
    <xf numFmtId="0" fontId="10" fillId="0" borderId="0" xfId="0" applyFont="1"/>
    <xf numFmtId="0" fontId="8" fillId="4" borderId="0" xfId="0" applyFont="1" applyFill="1" applyBorder="1" applyAlignment="1">
      <alignment vertical="center"/>
    </xf>
    <xf numFmtId="0" fontId="11" fillId="4" borderId="0" xfId="0" applyFont="1" applyFill="1" applyBorder="1" applyAlignment="1">
      <alignment vertical="center"/>
    </xf>
    <xf numFmtId="0" fontId="12" fillId="4" borderId="0" xfId="0" applyFont="1" applyFill="1" applyBorder="1" applyAlignment="1">
      <alignment vertical="center"/>
    </xf>
    <xf numFmtId="0" fontId="10" fillId="4" borderId="9" xfId="0" applyFont="1" applyFill="1" applyBorder="1" applyAlignment="1">
      <alignment vertical="center"/>
    </xf>
    <xf numFmtId="0" fontId="10" fillId="4" borderId="0" xfId="0" applyFont="1" applyFill="1" applyBorder="1" applyAlignment="1">
      <alignment vertical="center"/>
    </xf>
    <xf numFmtId="164" fontId="3" fillId="4" borderId="74" xfId="1" applyNumberFormat="1" applyFont="1" applyFill="1" applyBorder="1" applyAlignment="1">
      <alignment vertical="center"/>
    </xf>
    <xf numFmtId="164" fontId="11" fillId="4" borderId="74" xfId="1" applyNumberFormat="1" applyFont="1" applyFill="1" applyBorder="1" applyAlignment="1">
      <alignment vertical="center"/>
    </xf>
    <xf numFmtId="164" fontId="3" fillId="4" borderId="73" xfId="1" applyNumberFormat="1" applyFont="1" applyFill="1" applyBorder="1" applyAlignment="1">
      <alignment vertical="center"/>
    </xf>
    <xf numFmtId="0" fontId="0" fillId="4" borderId="34" xfId="0" applyFont="1" applyFill="1" applyBorder="1" applyAlignment="1">
      <alignment vertical="center"/>
    </xf>
    <xf numFmtId="0" fontId="8" fillId="4" borderId="1" xfId="0" applyFont="1" applyFill="1" applyBorder="1" applyAlignment="1">
      <alignment horizontal="center" vertical="center"/>
    </xf>
    <xf numFmtId="164" fontId="3" fillId="13" borderId="74" xfId="0" applyNumberFormat="1" applyFont="1" applyFill="1" applyBorder="1" applyAlignment="1">
      <alignment vertical="center"/>
    </xf>
    <xf numFmtId="0" fontId="21" fillId="13" borderId="35" xfId="0" applyFont="1" applyFill="1" applyBorder="1" applyAlignment="1">
      <alignment vertical="center"/>
    </xf>
    <xf numFmtId="0" fontId="22" fillId="14" borderId="51" xfId="0" applyFont="1" applyFill="1" applyBorder="1" applyAlignment="1">
      <alignment horizontal="center" vertical="center" wrapText="1"/>
    </xf>
    <xf numFmtId="0" fontId="21" fillId="13" borderId="0" xfId="0" applyFont="1" applyFill="1" applyBorder="1" applyAlignment="1">
      <alignment vertical="center"/>
    </xf>
    <xf numFmtId="0" fontId="3" fillId="13" borderId="0" xfId="0" applyFont="1" applyFill="1" applyBorder="1" applyAlignment="1">
      <alignment vertical="center"/>
    </xf>
    <xf numFmtId="0" fontId="26" fillId="13" borderId="0" xfId="0" applyFont="1" applyFill="1" applyBorder="1" applyAlignment="1">
      <alignment vertical="center"/>
    </xf>
    <xf numFmtId="0" fontId="4" fillId="7" borderId="20" xfId="0" applyFont="1" applyFill="1" applyBorder="1" applyAlignment="1">
      <alignment horizontal="center" vertical="center"/>
    </xf>
    <xf numFmtId="0" fontId="4" fillId="7" borderId="22"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0" borderId="0" xfId="0" applyFont="1" applyFill="1" applyBorder="1" applyAlignment="1">
      <alignment horizontal="center" vertical="center"/>
    </xf>
    <xf numFmtId="0" fontId="8" fillId="4" borderId="4" xfId="0" applyFont="1" applyFill="1" applyBorder="1" applyAlignment="1">
      <alignment horizontal="center" vertical="center"/>
    </xf>
    <xf numFmtId="0" fontId="4" fillId="6" borderId="5" xfId="0" applyFont="1" applyFill="1" applyBorder="1" applyAlignment="1">
      <alignment horizontal="center" vertical="center"/>
    </xf>
    <xf numFmtId="0" fontId="18" fillId="6" borderId="0" xfId="0" applyFont="1" applyFill="1" applyAlignment="1">
      <alignment horizontal="center" vertical="center"/>
    </xf>
    <xf numFmtId="0" fontId="4" fillId="6" borderId="10" xfId="0" applyFont="1" applyFill="1" applyBorder="1" applyAlignment="1">
      <alignment horizontal="center" vertical="center" wrapText="1"/>
    </xf>
    <xf numFmtId="0" fontId="17" fillId="4" borderId="9" xfId="0" applyFont="1" applyFill="1" applyBorder="1" applyAlignment="1">
      <alignment vertical="center"/>
    </xf>
    <xf numFmtId="0" fontId="17" fillId="4" borderId="0" xfId="0" applyFont="1" applyFill="1" applyBorder="1" applyAlignment="1">
      <alignment vertical="center"/>
    </xf>
    <xf numFmtId="0" fontId="12" fillId="4" borderId="9" xfId="0" applyFont="1" applyFill="1" applyBorder="1" applyAlignment="1">
      <alignment vertical="center"/>
    </xf>
    <xf numFmtId="0" fontId="10" fillId="4" borderId="35" xfId="0" applyFont="1" applyFill="1" applyBorder="1" applyAlignment="1">
      <alignment vertical="center"/>
    </xf>
    <xf numFmtId="0" fontId="9" fillId="8" borderId="0" xfId="0" applyFont="1" applyFill="1" applyBorder="1" applyAlignment="1">
      <alignment horizontal="center" vertical="center" wrapText="1"/>
    </xf>
    <xf numFmtId="0" fontId="4" fillId="9" borderId="7" xfId="0" applyFont="1" applyFill="1" applyBorder="1" applyAlignment="1">
      <alignment horizontal="center" vertical="center"/>
    </xf>
    <xf numFmtId="0" fontId="0" fillId="9" borderId="2" xfId="0" applyFont="1" applyFill="1" applyBorder="1" applyAlignment="1">
      <alignment horizontal="left" vertical="center"/>
    </xf>
    <xf numFmtId="0" fontId="34" fillId="7" borderId="12" xfId="0" applyFont="1" applyFill="1" applyBorder="1" applyAlignment="1">
      <alignment horizontal="left" vertical="center"/>
    </xf>
    <xf numFmtId="0" fontId="8" fillId="4" borderId="35" xfId="0" applyFont="1" applyFill="1" applyBorder="1" applyAlignment="1">
      <alignment vertical="center"/>
    </xf>
    <xf numFmtId="0" fontId="3" fillId="5" borderId="21" xfId="0" applyFont="1" applyFill="1" applyBorder="1" applyAlignment="1">
      <alignment vertical="center"/>
    </xf>
    <xf numFmtId="0" fontId="11" fillId="5" borderId="21" xfId="0" applyFont="1" applyFill="1" applyBorder="1" applyAlignment="1">
      <alignment vertical="center"/>
    </xf>
    <xf numFmtId="0" fontId="0" fillId="4" borderId="34" xfId="0" applyFill="1" applyBorder="1" applyAlignment="1">
      <alignment vertical="center"/>
    </xf>
    <xf numFmtId="0" fontId="0" fillId="4" borderId="15" xfId="0" applyFill="1" applyBorder="1" applyAlignment="1">
      <alignment vertical="center"/>
    </xf>
    <xf numFmtId="0" fontId="0" fillId="4" borderId="35" xfId="0" applyFill="1" applyBorder="1" applyAlignment="1">
      <alignment vertical="center"/>
    </xf>
    <xf numFmtId="0" fontId="0" fillId="7" borderId="7" xfId="0" applyFill="1" applyBorder="1" applyAlignment="1">
      <alignment horizontal="left" vertical="center" wrapText="1"/>
    </xf>
    <xf numFmtId="0" fontId="0" fillId="7" borderId="7" xfId="0" applyFont="1" applyFill="1" applyBorder="1" applyAlignment="1">
      <alignment horizontal="left" vertical="center"/>
    </xf>
    <xf numFmtId="0" fontId="3" fillId="4" borderId="0" xfId="0" applyFont="1" applyFill="1" applyBorder="1" applyAlignment="1">
      <alignment horizontal="right" vertical="center"/>
    </xf>
    <xf numFmtId="0" fontId="0" fillId="9" borderId="79" xfId="0" applyFont="1" applyFill="1" applyBorder="1" applyAlignment="1">
      <alignment horizontal="left" vertical="center"/>
    </xf>
    <xf numFmtId="0" fontId="0" fillId="0" borderId="0" xfId="0" applyFont="1" applyFill="1" applyBorder="1" applyAlignment="1">
      <alignment vertical="center"/>
    </xf>
    <xf numFmtId="166" fontId="0" fillId="4" borderId="0" xfId="0" applyNumberFormat="1" applyFont="1" applyFill="1" applyBorder="1" applyAlignment="1">
      <alignment vertical="center"/>
    </xf>
    <xf numFmtId="0" fontId="8" fillId="4" borderId="16" xfId="0" applyFont="1" applyFill="1" applyBorder="1" applyAlignment="1">
      <alignment horizontal="center" vertical="center"/>
    </xf>
    <xf numFmtId="0" fontId="21" fillId="14" borderId="45" xfId="0" applyFont="1" applyFill="1" applyBorder="1" applyAlignment="1">
      <alignment horizontal="left" vertical="center"/>
    </xf>
    <xf numFmtId="0" fontId="17" fillId="4" borderId="35" xfId="0" applyFont="1" applyFill="1" applyBorder="1" applyAlignment="1">
      <alignment vertical="center"/>
    </xf>
    <xf numFmtId="166" fontId="0" fillId="4" borderId="35" xfId="0" applyNumberFormat="1" applyFont="1" applyFill="1" applyBorder="1" applyAlignment="1">
      <alignment vertical="center"/>
    </xf>
    <xf numFmtId="0" fontId="21" fillId="16" borderId="35" xfId="0" applyFont="1" applyFill="1" applyBorder="1" applyAlignment="1">
      <alignment vertical="center"/>
    </xf>
    <xf numFmtId="0" fontId="21" fillId="16" borderId="0" xfId="0" applyFont="1" applyFill="1" applyBorder="1" applyAlignment="1">
      <alignment vertical="center"/>
    </xf>
    <xf numFmtId="0" fontId="12" fillId="4" borderId="35" xfId="0" applyFont="1" applyFill="1" applyBorder="1" applyAlignment="1">
      <alignment vertical="center"/>
    </xf>
    <xf numFmtId="2" fontId="0" fillId="4" borderId="0" xfId="0" applyNumberFormat="1" applyFont="1" applyFill="1" applyBorder="1" applyAlignment="1">
      <alignment vertical="center"/>
    </xf>
    <xf numFmtId="0" fontId="0" fillId="9" borderId="83" xfId="0" applyFont="1" applyFill="1" applyBorder="1" applyAlignment="1">
      <alignment horizontal="left" vertical="center"/>
    </xf>
    <xf numFmtId="0" fontId="0" fillId="7" borderId="2" xfId="0" applyFill="1" applyBorder="1" applyAlignment="1">
      <alignment horizontal="left" vertical="center" wrapText="1"/>
    </xf>
    <xf numFmtId="0" fontId="0" fillId="9" borderId="37" xfId="0" applyFont="1" applyFill="1" applyBorder="1" applyAlignment="1">
      <alignment horizontal="left" vertical="center"/>
    </xf>
    <xf numFmtId="0" fontId="0" fillId="6" borderId="12" xfId="0" applyFont="1" applyFill="1" applyBorder="1" applyAlignment="1">
      <alignment horizontal="left" vertical="center"/>
    </xf>
    <xf numFmtId="0" fontId="4" fillId="7" borderId="1" xfId="0" applyFont="1" applyFill="1" applyBorder="1" applyAlignment="1">
      <alignment horizontal="center" vertical="center" wrapText="1"/>
    </xf>
    <xf numFmtId="0" fontId="2" fillId="8" borderId="16" xfId="0" applyFont="1" applyFill="1" applyBorder="1" applyAlignment="1">
      <alignment horizontal="center" vertical="center"/>
    </xf>
    <xf numFmtId="0" fontId="17" fillId="0" borderId="0" xfId="0" applyFont="1" applyFill="1" applyBorder="1" applyAlignment="1">
      <alignment vertical="center"/>
    </xf>
    <xf numFmtId="164" fontId="3" fillId="4" borderId="74" xfId="1" applyNumberFormat="1" applyFont="1" applyFill="1" applyBorder="1" applyAlignment="1">
      <alignment horizontal="right" vertical="center"/>
    </xf>
    <xf numFmtId="2" fontId="3" fillId="4" borderId="0" xfId="0" applyNumberFormat="1" applyFont="1" applyFill="1" applyBorder="1" applyAlignment="1">
      <alignment vertical="center"/>
    </xf>
    <xf numFmtId="2" fontId="11" fillId="4" borderId="0" xfId="0" applyNumberFormat="1" applyFont="1" applyFill="1" applyBorder="1" applyAlignment="1">
      <alignment vertical="center"/>
    </xf>
    <xf numFmtId="0" fontId="9" fillId="8" borderId="87" xfId="0" applyFont="1" applyFill="1" applyBorder="1" applyAlignment="1">
      <alignment horizontal="center" vertical="center" wrapText="1"/>
    </xf>
    <xf numFmtId="0" fontId="9" fillId="8" borderId="86" xfId="0" applyFont="1" applyFill="1" applyBorder="1" applyAlignment="1">
      <alignment horizontal="center" vertical="center" wrapText="1"/>
    </xf>
    <xf numFmtId="0" fontId="0" fillId="0" borderId="13" xfId="0" applyBorder="1"/>
    <xf numFmtId="166" fontId="0" fillId="6" borderId="0" xfId="0" applyNumberFormat="1" applyFont="1" applyFill="1" applyBorder="1"/>
    <xf numFmtId="166" fontId="0" fillId="6" borderId="0" xfId="0" applyNumberFormat="1" applyFill="1" applyBorder="1"/>
    <xf numFmtId="166" fontId="0" fillId="6" borderId="21" xfId="0" applyNumberFormat="1" applyFill="1" applyBorder="1"/>
    <xf numFmtId="165" fontId="0" fillId="6" borderId="0" xfId="1" applyNumberFormat="1" applyFont="1" applyFill="1" applyBorder="1"/>
    <xf numFmtId="165" fontId="0" fillId="7" borderId="0" xfId="1" applyNumberFormat="1" applyFont="1" applyFill="1" applyBorder="1"/>
    <xf numFmtId="165" fontId="0" fillId="7" borderId="21" xfId="1" applyNumberFormat="1" applyFont="1" applyFill="1" applyBorder="1"/>
    <xf numFmtId="0" fontId="4" fillId="7"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3" fillId="0" borderId="0" xfId="0" applyFont="1" applyFill="1" applyBorder="1" applyAlignment="1">
      <alignment vertical="center" wrapText="1"/>
    </xf>
    <xf numFmtId="0" fontId="2" fillId="0" borderId="0" xfId="0" applyFont="1" applyFill="1" applyBorder="1" applyAlignment="1">
      <alignment vertical="center"/>
    </xf>
    <xf numFmtId="0" fontId="4" fillId="0" borderId="0" xfId="0" applyFont="1" applyFill="1" applyBorder="1" applyAlignment="1">
      <alignment vertical="center"/>
    </xf>
    <xf numFmtId="0" fontId="0" fillId="7" borderId="0" xfId="0" applyNumberFormat="1" applyFont="1" applyFill="1" applyBorder="1"/>
    <xf numFmtId="0" fontId="1" fillId="7" borderId="0" xfId="1" applyNumberFormat="1" applyFont="1" applyFill="1" applyBorder="1"/>
    <xf numFmtId="165" fontId="1" fillId="7" borderId="0" xfId="1" applyNumberFormat="1" applyFont="1" applyFill="1" applyBorder="1"/>
    <xf numFmtId="0" fontId="21" fillId="13" borderId="9" xfId="0" applyFont="1" applyFill="1" applyBorder="1" applyAlignment="1">
      <alignment vertical="center"/>
    </xf>
    <xf numFmtId="0" fontId="0" fillId="6" borderId="75" xfId="0" applyFill="1" applyBorder="1" applyAlignment="1">
      <alignment horizontal="left" vertical="center"/>
    </xf>
    <xf numFmtId="0" fontId="0" fillId="9" borderId="79" xfId="0" applyFill="1" applyBorder="1" applyAlignment="1">
      <alignment horizontal="left" vertical="center" wrapText="1"/>
    </xf>
    <xf numFmtId="0" fontId="0" fillId="9" borderId="79" xfId="0" applyFill="1" applyBorder="1" applyAlignment="1">
      <alignment horizontal="left" vertical="center"/>
    </xf>
    <xf numFmtId="0" fontId="0" fillId="9" borderId="3" xfId="0" applyFont="1" applyFill="1" applyBorder="1" applyAlignment="1">
      <alignment horizontal="left" vertical="center"/>
    </xf>
    <xf numFmtId="0" fontId="0" fillId="0" borderId="0" xfId="0" applyFont="1" applyFill="1" applyBorder="1" applyAlignment="1">
      <alignment horizontal="left" vertical="center"/>
    </xf>
    <xf numFmtId="0" fontId="11" fillId="0" borderId="0" xfId="0" applyFont="1" applyFill="1" applyBorder="1" applyAlignment="1">
      <alignment vertical="center"/>
    </xf>
    <xf numFmtId="0" fontId="10" fillId="0" borderId="0" xfId="0" applyFont="1" applyFill="1" applyBorder="1" applyAlignment="1">
      <alignment vertical="center"/>
    </xf>
    <xf numFmtId="0" fontId="3" fillId="0" borderId="0" xfId="0" applyFont="1" applyFill="1" applyBorder="1" applyAlignment="1">
      <alignment vertical="center"/>
    </xf>
    <xf numFmtId="164" fontId="3" fillId="0" borderId="0" xfId="1" applyNumberFormat="1" applyFont="1" applyFill="1" applyBorder="1" applyAlignment="1">
      <alignment vertical="center"/>
    </xf>
    <xf numFmtId="166" fontId="0" fillId="0" borderId="0" xfId="0" applyNumberFormat="1" applyFont="1" applyFill="1" applyBorder="1" applyAlignment="1">
      <alignment vertical="center"/>
    </xf>
    <xf numFmtId="0" fontId="0" fillId="0" borderId="0" xfId="0" applyFill="1" applyBorder="1" applyAlignment="1">
      <alignment vertical="center"/>
    </xf>
    <xf numFmtId="0" fontId="8" fillId="0" borderId="0" xfId="0" applyFont="1" applyFill="1" applyBorder="1" applyAlignment="1">
      <alignment vertical="center"/>
    </xf>
    <xf numFmtId="0" fontId="0" fillId="0" borderId="0" xfId="0" applyFill="1" applyBorder="1" applyAlignment="1">
      <alignment horizontal="left" vertical="center"/>
    </xf>
    <xf numFmtId="164" fontId="11" fillId="0" borderId="0" xfId="1" applyNumberFormat="1" applyFont="1" applyFill="1" applyBorder="1" applyAlignment="1">
      <alignment vertical="center"/>
    </xf>
    <xf numFmtId="0" fontId="34" fillId="0" borderId="0" xfId="0" applyFont="1" applyFill="1" applyBorder="1" applyAlignment="1">
      <alignment horizontal="left" vertical="center"/>
    </xf>
    <xf numFmtId="0" fontId="5" fillId="0" borderId="0" xfId="0" applyFont="1" applyFill="1" applyBorder="1" applyAlignment="1">
      <alignment horizontal="left" vertical="center"/>
    </xf>
    <xf numFmtId="0" fontId="12" fillId="0" borderId="0" xfId="0" applyFont="1" applyFill="1" applyBorder="1" applyAlignment="1">
      <alignment vertical="center"/>
    </xf>
    <xf numFmtId="164" fontId="12" fillId="0" borderId="0" xfId="1" applyNumberFormat="1" applyFont="1" applyFill="1" applyBorder="1" applyAlignment="1">
      <alignment vertical="center"/>
    </xf>
    <xf numFmtId="0" fontId="19" fillId="0" borderId="0" xfId="0" applyFont="1" applyFill="1" applyBorder="1" applyAlignment="1">
      <alignment vertical="center"/>
    </xf>
    <xf numFmtId="0" fontId="13" fillId="0" borderId="0" xfId="0" applyFont="1" applyFill="1" applyBorder="1" applyAlignment="1">
      <alignment vertical="center"/>
    </xf>
    <xf numFmtId="164" fontId="13" fillId="0" borderId="0" xfId="1" applyNumberFormat="1"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0" fillId="0" borderId="0" xfId="0" applyFill="1" applyBorder="1" applyAlignment="1">
      <alignment vertical="center" wrapText="1"/>
    </xf>
    <xf numFmtId="9" fontId="0" fillId="0" borderId="0" xfId="1" applyFont="1"/>
    <xf numFmtId="0" fontId="0" fillId="7" borderId="0" xfId="0" applyFill="1" applyBorder="1" applyAlignment="1">
      <alignment horizontal="center" vertical="center"/>
    </xf>
    <xf numFmtId="165" fontId="0" fillId="7" borderId="0" xfId="1" applyNumberFormat="1" applyFont="1" applyFill="1" applyBorder="1" applyAlignment="1">
      <alignment horizontal="center" vertical="center"/>
    </xf>
    <xf numFmtId="0" fontId="4" fillId="9" borderId="44" xfId="0" applyFont="1" applyFill="1" applyBorder="1" applyAlignment="1">
      <alignment horizontal="center" vertical="center" wrapText="1"/>
    </xf>
    <xf numFmtId="0" fontId="1" fillId="7" borderId="0" xfId="1" applyNumberFormat="1" applyFont="1" applyFill="1" applyBorder="1" applyAlignment="1"/>
    <xf numFmtId="0" fontId="35" fillId="0" borderId="0" xfId="0" applyFont="1" applyFill="1" applyBorder="1" applyAlignment="1">
      <alignment horizontal="center" vertical="center" wrapText="1"/>
    </xf>
    <xf numFmtId="0" fontId="4" fillId="7" borderId="38" xfId="0" applyFont="1" applyFill="1" applyBorder="1" applyAlignment="1">
      <alignment horizontal="center" vertical="center"/>
    </xf>
    <xf numFmtId="0" fontId="0" fillId="7" borderId="91" xfId="0" applyFont="1" applyFill="1" applyBorder="1" applyAlignment="1">
      <alignment horizontal="left" vertical="center"/>
    </xf>
    <xf numFmtId="166" fontId="0" fillId="6" borderId="23" xfId="0" applyNumberFormat="1" applyFont="1" applyFill="1" applyBorder="1"/>
    <xf numFmtId="166" fontId="0" fillId="6" borderId="24" xfId="0" applyNumberFormat="1" applyFont="1" applyFill="1" applyBorder="1"/>
    <xf numFmtId="165" fontId="0" fillId="6" borderId="21" xfId="1" applyNumberFormat="1" applyFont="1" applyFill="1" applyBorder="1"/>
    <xf numFmtId="0" fontId="0" fillId="6" borderId="21" xfId="0" applyFont="1" applyFill="1" applyBorder="1"/>
    <xf numFmtId="0" fontId="0" fillId="7" borderId="0" xfId="0" applyNumberFormat="1" applyFill="1" applyBorder="1"/>
    <xf numFmtId="165" fontId="4" fillId="7" borderId="0" xfId="1" applyNumberFormat="1" applyFont="1" applyFill="1" applyBorder="1"/>
    <xf numFmtId="0" fontId="0" fillId="7" borderId="21" xfId="0" applyNumberFormat="1" applyFont="1" applyFill="1" applyBorder="1"/>
    <xf numFmtId="0" fontId="1" fillId="7" borderId="21" xfId="1" applyNumberFormat="1" applyFont="1" applyFill="1" applyBorder="1"/>
    <xf numFmtId="165" fontId="0" fillId="7" borderId="23" xfId="1" applyNumberFormat="1" applyFont="1" applyFill="1" applyBorder="1"/>
    <xf numFmtId="165" fontId="0" fillId="7" borderId="24" xfId="1" applyNumberFormat="1" applyFont="1" applyFill="1" applyBorder="1"/>
    <xf numFmtId="165" fontId="0" fillId="6" borderId="23" xfId="1" applyNumberFormat="1" applyFont="1" applyFill="1" applyBorder="1"/>
    <xf numFmtId="165" fontId="0" fillId="6" borderId="24" xfId="1" applyNumberFormat="1" applyFont="1" applyFill="1" applyBorder="1"/>
    <xf numFmtId="0" fontId="36" fillId="4" borderId="0" xfId="0" applyFont="1" applyFill="1" applyBorder="1" applyAlignment="1">
      <alignment vertical="center"/>
    </xf>
    <xf numFmtId="0" fontId="36" fillId="4" borderId="35" xfId="0" applyFont="1" applyFill="1" applyBorder="1" applyAlignment="1">
      <alignment vertical="center"/>
    </xf>
    <xf numFmtId="164" fontId="36" fillId="4" borderId="74" xfId="1" applyNumberFormat="1" applyFont="1" applyFill="1" applyBorder="1" applyAlignment="1">
      <alignment vertical="center"/>
    </xf>
    <xf numFmtId="0" fontId="11" fillId="4" borderId="35" xfId="0" applyFont="1" applyFill="1" applyBorder="1" applyAlignment="1">
      <alignment vertical="center"/>
    </xf>
    <xf numFmtId="0" fontId="36" fillId="4" borderId="0" xfId="0" applyFont="1" applyFill="1" applyBorder="1" applyAlignment="1">
      <alignment horizontal="right" vertical="center"/>
    </xf>
    <xf numFmtId="2" fontId="36" fillId="4" borderId="0" xfId="0" applyNumberFormat="1" applyFont="1" applyFill="1" applyBorder="1" applyAlignment="1">
      <alignment vertical="center"/>
    </xf>
    <xf numFmtId="0" fontId="36" fillId="4" borderId="36" xfId="0" applyFont="1" applyFill="1" applyBorder="1" applyAlignment="1">
      <alignment vertical="center"/>
    </xf>
    <xf numFmtId="0" fontId="36" fillId="4" borderId="71" xfId="0" applyFont="1" applyFill="1" applyBorder="1" applyAlignment="1">
      <alignment vertical="center"/>
    </xf>
    <xf numFmtId="164" fontId="36" fillId="4" borderId="76" xfId="1" applyNumberFormat="1" applyFont="1" applyFill="1" applyBorder="1" applyAlignment="1">
      <alignment vertical="center"/>
    </xf>
    <xf numFmtId="0" fontId="36" fillId="5" borderId="21" xfId="0" applyFont="1" applyFill="1" applyBorder="1" applyAlignment="1">
      <alignment vertical="center"/>
    </xf>
    <xf numFmtId="0" fontId="9" fillId="8" borderId="96" xfId="0" applyFont="1" applyFill="1" applyBorder="1" applyAlignment="1">
      <alignment horizontal="center" vertical="center"/>
    </xf>
    <xf numFmtId="0" fontId="9" fillId="8" borderId="97" xfId="0" applyFont="1" applyFill="1" applyBorder="1" applyAlignment="1">
      <alignment horizontal="center" vertical="center"/>
    </xf>
    <xf numFmtId="164" fontId="13" fillId="4" borderId="99" xfId="1" applyNumberFormat="1" applyFont="1" applyFill="1" applyBorder="1" applyAlignment="1">
      <alignment vertical="center"/>
    </xf>
    <xf numFmtId="164" fontId="13" fillId="4" borderId="92" xfId="1" applyNumberFormat="1" applyFont="1" applyFill="1" applyBorder="1" applyAlignment="1">
      <alignment vertical="center"/>
    </xf>
    <xf numFmtId="0" fontId="0" fillId="7" borderId="23" xfId="0" applyFill="1" applyBorder="1"/>
    <xf numFmtId="0" fontId="0" fillId="7" borderId="24" xfId="0" applyFill="1" applyBorder="1"/>
    <xf numFmtId="0" fontId="0" fillId="7" borderId="17" xfId="0" applyFill="1" applyBorder="1" applyAlignment="1">
      <alignment horizontal="center" vertical="center"/>
    </xf>
    <xf numFmtId="0" fontId="0" fillId="7" borderId="21" xfId="0" applyFill="1" applyBorder="1" applyAlignment="1">
      <alignment horizontal="center" vertical="center"/>
    </xf>
    <xf numFmtId="0" fontId="0" fillId="7" borderId="20" xfId="0" applyFill="1" applyBorder="1" applyAlignment="1">
      <alignment horizontal="center" vertical="center"/>
    </xf>
    <xf numFmtId="0" fontId="4" fillId="7" borderId="21" xfId="0" applyFont="1" applyFill="1" applyBorder="1" applyAlignment="1">
      <alignment horizontal="center" vertical="center"/>
    </xf>
    <xf numFmtId="165" fontId="0" fillId="7" borderId="21" xfId="1" applyNumberFormat="1" applyFont="1" applyFill="1" applyBorder="1" applyAlignment="1">
      <alignment horizontal="center" vertical="center"/>
    </xf>
    <xf numFmtId="165" fontId="0" fillId="7" borderId="23" xfId="1" applyNumberFormat="1" applyFont="1" applyFill="1" applyBorder="1" applyAlignment="1">
      <alignment horizontal="center" vertical="center"/>
    </xf>
    <xf numFmtId="165" fontId="0" fillId="7" borderId="24" xfId="1" applyNumberFormat="1" applyFont="1" applyFill="1" applyBorder="1" applyAlignment="1">
      <alignment horizontal="center" vertical="center"/>
    </xf>
    <xf numFmtId="165" fontId="1" fillId="7" borderId="21" xfId="1" applyNumberFormat="1" applyFont="1" applyFill="1" applyBorder="1"/>
    <xf numFmtId="0" fontId="10"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0" fillId="6" borderId="79" xfId="0" applyFont="1" applyFill="1" applyBorder="1" applyAlignment="1">
      <alignment horizontal="left" vertical="center"/>
    </xf>
    <xf numFmtId="0" fontId="0" fillId="6" borderId="100" xfId="0" applyFont="1" applyFill="1" applyBorder="1" applyAlignment="1">
      <alignment horizontal="left" vertical="center"/>
    </xf>
    <xf numFmtId="0" fontId="33" fillId="6" borderId="37" xfId="0" applyFont="1" applyFill="1" applyBorder="1" applyAlignment="1">
      <alignment horizontal="center" vertical="center"/>
    </xf>
    <xf numFmtId="0" fontId="5" fillId="8" borderId="34" xfId="0" applyFont="1" applyFill="1" applyBorder="1" applyAlignment="1">
      <alignment horizontal="left" vertical="center"/>
    </xf>
    <xf numFmtId="0" fontId="2" fillId="8" borderId="102" xfId="0" applyFont="1" applyFill="1" applyBorder="1" applyAlignment="1">
      <alignment horizontal="center" vertical="center"/>
    </xf>
    <xf numFmtId="0" fontId="33" fillId="6" borderId="35" xfId="0" applyFont="1" applyFill="1" applyBorder="1" applyAlignment="1">
      <alignment horizontal="center" vertical="center"/>
    </xf>
    <xf numFmtId="0" fontId="4" fillId="7" borderId="37" xfId="0" applyFont="1" applyFill="1" applyBorder="1" applyAlignment="1">
      <alignment horizontal="center" vertical="center"/>
    </xf>
    <xf numFmtId="0" fontId="2" fillId="8" borderId="103" xfId="0" applyFont="1" applyFill="1" applyBorder="1" applyAlignment="1">
      <alignment horizontal="center" vertical="center"/>
    </xf>
    <xf numFmtId="0" fontId="4" fillId="9" borderId="36" xfId="0" applyFont="1" applyFill="1" applyBorder="1" applyAlignment="1">
      <alignment horizontal="center" vertical="center"/>
    </xf>
    <xf numFmtId="0" fontId="5" fillId="6" borderId="16" xfId="0" applyFont="1" applyFill="1" applyBorder="1" applyAlignment="1">
      <alignment horizontal="left" vertical="center"/>
    </xf>
    <xf numFmtId="0" fontId="5" fillId="6" borderId="101" xfId="0" applyFont="1" applyFill="1" applyBorder="1" applyAlignment="1">
      <alignment horizontal="left" vertical="center"/>
    </xf>
    <xf numFmtId="0" fontId="5" fillId="9" borderId="16" xfId="0" applyFont="1" applyFill="1" applyBorder="1" applyAlignment="1">
      <alignment horizontal="left" vertical="center"/>
    </xf>
    <xf numFmtId="0" fontId="5" fillId="9" borderId="103" xfId="0" applyFont="1" applyFill="1" applyBorder="1" applyAlignment="1">
      <alignment horizontal="left" vertical="center"/>
    </xf>
    <xf numFmtId="0" fontId="5" fillId="7" borderId="16" xfId="0" applyFont="1" applyFill="1" applyBorder="1" applyAlignment="1">
      <alignment horizontal="left" vertical="center"/>
    </xf>
    <xf numFmtId="0" fontId="37" fillId="4" borderId="32" xfId="0" applyFont="1" applyFill="1" applyBorder="1" applyAlignment="1">
      <alignment vertical="center"/>
    </xf>
    <xf numFmtId="0" fontId="37" fillId="4" borderId="23" xfId="0" applyFont="1" applyFill="1" applyBorder="1" applyAlignment="1">
      <alignment vertical="center"/>
    </xf>
    <xf numFmtId="0" fontId="36" fillId="4" borderId="23" xfId="0" applyFont="1" applyFill="1" applyBorder="1" applyAlignment="1">
      <alignment vertical="center"/>
    </xf>
    <xf numFmtId="164" fontId="36" fillId="4" borderId="92" xfId="1" applyNumberFormat="1" applyFont="1" applyFill="1" applyBorder="1" applyAlignment="1">
      <alignment vertical="center"/>
    </xf>
    <xf numFmtId="0" fontId="36" fillId="4" borderId="39" xfId="0" applyFont="1" applyFill="1" applyBorder="1" applyAlignment="1">
      <alignment vertical="center"/>
    </xf>
    <xf numFmtId="0" fontId="36" fillId="5" borderId="24" xfId="0" applyFont="1" applyFill="1" applyBorder="1" applyAlignment="1">
      <alignment vertical="center"/>
    </xf>
    <xf numFmtId="0" fontId="0" fillId="0" borderId="0" xfId="0" applyNumberFormat="1" applyFill="1" applyBorder="1"/>
    <xf numFmtId="0" fontId="20" fillId="0" borderId="0" xfId="0" applyFont="1" applyFill="1" applyBorder="1"/>
    <xf numFmtId="0" fontId="4" fillId="0" borderId="0" xfId="0" applyFont="1" applyFill="1" applyBorder="1"/>
    <xf numFmtId="0" fontId="0" fillId="0" borderId="0" xfId="0" applyFont="1" applyFill="1" applyBorder="1"/>
    <xf numFmtId="0" fontId="4" fillId="0" borderId="0" xfId="0" applyNumberFormat="1" applyFont="1" applyFill="1" applyBorder="1"/>
    <xf numFmtId="0" fontId="0" fillId="0" borderId="0" xfId="1" applyNumberFormat="1" applyFont="1" applyFill="1" applyBorder="1"/>
    <xf numFmtId="0" fontId="4" fillId="0" borderId="0" xfId="1" applyNumberFormat="1" applyFont="1" applyFill="1" applyBorder="1"/>
    <xf numFmtId="165" fontId="0" fillId="0" borderId="0" xfId="1" applyNumberFormat="1" applyFont="1" applyFill="1" applyBorder="1"/>
    <xf numFmtId="10" fontId="0" fillId="0" borderId="0" xfId="1" applyNumberFormat="1" applyFont="1" applyFill="1" applyBorder="1"/>
    <xf numFmtId="10" fontId="0" fillId="0" borderId="0" xfId="0" applyNumberFormat="1" applyFill="1" applyBorder="1"/>
    <xf numFmtId="0" fontId="0" fillId="0" borderId="0" xfId="0" applyFont="1" applyFill="1" applyBorder="1" applyAlignment="1">
      <alignment horizontal="center" vertical="top"/>
    </xf>
    <xf numFmtId="0" fontId="4" fillId="0" borderId="0" xfId="0" applyFont="1" applyFill="1" applyBorder="1" applyAlignment="1">
      <alignment horizontal="center" vertical="top"/>
    </xf>
    <xf numFmtId="165" fontId="0" fillId="0" borderId="0" xfId="1" applyNumberFormat="1" applyFont="1" applyFill="1" applyBorder="1" applyAlignment="1">
      <alignment horizontal="center" vertical="top"/>
    </xf>
    <xf numFmtId="0" fontId="38" fillId="0" borderId="0" xfId="0" applyFont="1"/>
    <xf numFmtId="0" fontId="13" fillId="4" borderId="104" xfId="0" applyFont="1" applyFill="1" applyBorder="1" applyAlignment="1">
      <alignment vertical="center"/>
    </xf>
    <xf numFmtId="0" fontId="10" fillId="0" borderId="0" xfId="0" applyFont="1" applyFill="1" applyBorder="1"/>
    <xf numFmtId="0" fontId="8" fillId="4" borderId="25" xfId="0" applyFont="1" applyFill="1" applyBorder="1" applyAlignment="1">
      <alignment horizontal="center" vertical="center"/>
    </xf>
    <xf numFmtId="0" fontId="4" fillId="9" borderId="6"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6" xfId="0" applyFont="1" applyFill="1" applyBorder="1" applyAlignment="1">
      <alignment horizontal="center" vertical="center"/>
    </xf>
    <xf numFmtId="0" fontId="4" fillId="9" borderId="5" xfId="0" applyFont="1" applyFill="1" applyBorder="1" applyAlignment="1">
      <alignment horizontal="center" vertical="center"/>
    </xf>
    <xf numFmtId="0" fontId="8" fillId="4" borderId="80" xfId="0" applyFont="1" applyFill="1" applyBorder="1" applyAlignment="1">
      <alignment horizontal="center" vertical="center"/>
    </xf>
    <xf numFmtId="0" fontId="4" fillId="6" borderId="37" xfId="0" applyFont="1" applyFill="1" applyBorder="1" applyAlignment="1">
      <alignment horizontal="center" vertical="center"/>
    </xf>
    <xf numFmtId="0" fontId="4" fillId="9" borderId="37" xfId="0" applyFont="1" applyFill="1" applyBorder="1" applyAlignment="1">
      <alignment horizontal="center" vertical="center"/>
    </xf>
    <xf numFmtId="0" fontId="0" fillId="0" borderId="0" xfId="0" applyAlignment="1">
      <alignment wrapText="1"/>
    </xf>
    <xf numFmtId="0" fontId="25" fillId="12" borderId="34" xfId="0" applyFont="1" applyFill="1" applyBorder="1" applyAlignment="1">
      <alignment horizontal="left" vertical="center"/>
    </xf>
    <xf numFmtId="0" fontId="34" fillId="9" borderId="13" xfId="0" applyFont="1" applyFill="1" applyBorder="1" applyAlignment="1">
      <alignment horizontal="left" vertical="center"/>
    </xf>
    <xf numFmtId="0" fontId="34" fillId="9" borderId="105" xfId="0" applyFont="1" applyFill="1" applyBorder="1" applyAlignment="1">
      <alignment horizontal="left" vertical="center"/>
    </xf>
    <xf numFmtId="0" fontId="36" fillId="5" borderId="106" xfId="0" applyFont="1" applyFill="1" applyBorder="1" applyAlignment="1">
      <alignment vertical="center"/>
    </xf>
    <xf numFmtId="0" fontId="13" fillId="5" borderId="24" xfId="0" applyFont="1" applyFill="1" applyBorder="1" applyAlignment="1">
      <alignment vertical="center"/>
    </xf>
    <xf numFmtId="0" fontId="4" fillId="0" borderId="0" xfId="0" applyFont="1" applyBorder="1"/>
    <xf numFmtId="0" fontId="0" fillId="0" borderId="0" xfId="0" applyAlignment="1">
      <alignment horizontal="center" vertical="center" wrapText="1"/>
    </xf>
    <xf numFmtId="0" fontId="7" fillId="4" borderId="27"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28"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6" fillId="8" borderId="17" xfId="0" applyFont="1" applyFill="1" applyBorder="1" applyAlignment="1">
      <alignment horizontal="center"/>
    </xf>
    <xf numFmtId="0" fontId="6" fillId="8" borderId="18" xfId="0" applyFont="1" applyFill="1" applyBorder="1" applyAlignment="1">
      <alignment horizontal="center"/>
    </xf>
    <xf numFmtId="0" fontId="5" fillId="8" borderId="18" xfId="0" applyFont="1" applyFill="1" applyBorder="1" applyAlignment="1">
      <alignment horizontal="center"/>
    </xf>
    <xf numFmtId="0" fontId="5" fillId="8" borderId="90" xfId="0" applyFont="1" applyFill="1" applyBorder="1" applyAlignment="1">
      <alignment horizontal="center"/>
    </xf>
    <xf numFmtId="0" fontId="5" fillId="8" borderId="88" xfId="0" applyFont="1" applyFill="1" applyBorder="1" applyAlignment="1">
      <alignment horizontal="center"/>
    </xf>
    <xf numFmtId="0" fontId="5" fillId="8" borderId="0" xfId="0" applyFont="1" applyFill="1" applyBorder="1" applyAlignment="1">
      <alignment horizontal="center"/>
    </xf>
    <xf numFmtId="0" fontId="7" fillId="4" borderId="26" xfId="0" applyFont="1" applyFill="1" applyBorder="1" applyAlignment="1">
      <alignment horizontal="center" vertical="center"/>
    </xf>
    <xf numFmtId="0" fontId="2" fillId="8" borderId="98" xfId="0" applyFont="1" applyFill="1" applyBorder="1" applyAlignment="1">
      <alignment horizontal="left" vertical="center"/>
    </xf>
    <xf numFmtId="0" fontId="2" fillId="8" borderId="31" xfId="0" applyFont="1" applyFill="1" applyBorder="1" applyAlignment="1">
      <alignment horizontal="left" vertical="center"/>
    </xf>
    <xf numFmtId="0" fontId="4" fillId="9" borderId="6" xfId="0" applyFont="1" applyFill="1" applyBorder="1" applyAlignment="1">
      <alignment horizontal="center" vertical="center" wrapText="1"/>
    </xf>
    <xf numFmtId="0" fontId="4" fillId="9" borderId="6"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6" xfId="0" applyFont="1" applyFill="1" applyBorder="1" applyAlignment="1">
      <alignment horizontal="center" vertical="center" wrapText="1"/>
    </xf>
    <xf numFmtId="0" fontId="4" fillId="6" borderId="6"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8"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14" xfId="0" applyFont="1" applyFill="1" applyBorder="1" applyAlignment="1">
      <alignment horizontal="center" vertical="center"/>
    </xf>
    <xf numFmtId="0" fontId="33" fillId="6" borderId="1" xfId="0" applyFont="1" applyFill="1" applyBorder="1" applyAlignment="1">
      <alignment horizontal="center" vertical="center" wrapText="1"/>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xf numFmtId="0" fontId="9" fillId="8" borderId="94" xfId="0" applyFont="1" applyFill="1" applyBorder="1" applyAlignment="1">
      <alignment horizontal="center" vertical="center" wrapText="1"/>
    </xf>
    <xf numFmtId="0" fontId="9" fillId="8" borderId="95" xfId="0" applyFont="1" applyFill="1" applyBorder="1" applyAlignment="1">
      <alignment horizontal="center" vertical="center" wrapText="1"/>
    </xf>
    <xf numFmtId="0" fontId="4" fillId="9" borderId="4"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14" xfId="0" applyFont="1" applyFill="1" applyBorder="1" applyAlignment="1">
      <alignment horizontal="center" vertical="center"/>
    </xf>
    <xf numFmtId="0" fontId="4" fillId="6" borderId="11"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75" xfId="0" applyFont="1" applyFill="1" applyBorder="1" applyAlignment="1">
      <alignment horizontal="center" vertical="center"/>
    </xf>
    <xf numFmtId="0" fontId="8" fillId="4" borderId="44" xfId="0" applyFont="1" applyFill="1" applyBorder="1" applyAlignment="1">
      <alignment horizontal="center" vertical="center"/>
    </xf>
    <xf numFmtId="0" fontId="8" fillId="4" borderId="81" xfId="0" applyFont="1" applyFill="1" applyBorder="1" applyAlignment="1">
      <alignment horizontal="center" vertical="center"/>
    </xf>
    <xf numFmtId="0" fontId="8" fillId="4" borderId="82" xfId="0" applyFont="1" applyFill="1" applyBorder="1" applyAlignment="1">
      <alignment horizontal="center" vertical="center"/>
    </xf>
    <xf numFmtId="0" fontId="8" fillId="4" borderId="80" xfId="0" applyFont="1" applyFill="1" applyBorder="1" applyAlignment="1">
      <alignment horizontal="center" vertical="center"/>
    </xf>
    <xf numFmtId="0" fontId="35" fillId="8" borderId="85" xfId="0" applyFont="1" applyFill="1" applyBorder="1" applyAlignment="1">
      <alignment horizontal="center" vertical="center" wrapText="1"/>
    </xf>
    <xf numFmtId="0" fontId="35" fillId="8" borderId="86" xfId="0" applyFont="1" applyFill="1" applyBorder="1" applyAlignment="1">
      <alignment horizontal="center" vertical="center" wrapText="1"/>
    </xf>
    <xf numFmtId="0" fontId="4" fillId="6" borderId="37" xfId="0" applyFont="1" applyFill="1" applyBorder="1" applyAlignment="1">
      <alignment horizontal="center" vertical="center"/>
    </xf>
    <xf numFmtId="0" fontId="4" fillId="9" borderId="37" xfId="0" applyFont="1" applyFill="1" applyBorder="1" applyAlignment="1">
      <alignment horizontal="center" vertical="center"/>
    </xf>
    <xf numFmtId="0" fontId="35" fillId="8" borderId="20" xfId="0" applyFont="1" applyFill="1" applyBorder="1" applyAlignment="1">
      <alignment horizontal="center" vertical="center" wrapText="1"/>
    </xf>
    <xf numFmtId="0" fontId="35" fillId="8" borderId="84" xfId="0" applyFont="1" applyFill="1" applyBorder="1" applyAlignment="1">
      <alignment horizontal="center" vertical="center"/>
    </xf>
    <xf numFmtId="0" fontId="4" fillId="7" borderId="77" xfId="0" applyFont="1" applyFill="1" applyBorder="1" applyAlignment="1">
      <alignment horizontal="center" vertical="center"/>
    </xf>
    <xf numFmtId="0" fontId="4" fillId="7" borderId="78" xfId="0" applyFont="1" applyFill="1" applyBorder="1" applyAlignment="1">
      <alignment horizontal="center" vertical="center"/>
    </xf>
    <xf numFmtId="0" fontId="35" fillId="8" borderId="93" xfId="0" applyFont="1" applyFill="1" applyBorder="1" applyAlignment="1">
      <alignment horizontal="center" vertical="center" wrapText="1"/>
    </xf>
    <xf numFmtId="0" fontId="35" fillId="8" borderId="15" xfId="0" applyFont="1" applyFill="1" applyBorder="1" applyAlignment="1">
      <alignment horizontal="center" vertical="center" wrapText="1"/>
    </xf>
    <xf numFmtId="0" fontId="35" fillId="8" borderId="0" xfId="0" applyFont="1" applyFill="1" applyBorder="1" applyAlignment="1">
      <alignment horizontal="center" vertical="center" wrapText="1"/>
    </xf>
    <xf numFmtId="0" fontId="35" fillId="8" borderId="22" xfId="0" applyFont="1" applyFill="1" applyBorder="1" applyAlignment="1">
      <alignment horizontal="center" vertical="center" wrapText="1"/>
    </xf>
    <xf numFmtId="0" fontId="35" fillId="8" borderId="23" xfId="0" applyFont="1" applyFill="1" applyBorder="1" applyAlignment="1">
      <alignment horizontal="center" vertical="center" wrapText="1"/>
    </xf>
    <xf numFmtId="0" fontId="4" fillId="9" borderId="1"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11" xfId="0" applyFont="1" applyFill="1" applyBorder="1" applyAlignment="1">
      <alignment horizontal="center" vertical="center"/>
    </xf>
    <xf numFmtId="0" fontId="5" fillId="8" borderId="20" xfId="0" applyFont="1" applyFill="1" applyBorder="1" applyAlignment="1">
      <alignment horizontal="center"/>
    </xf>
    <xf numFmtId="0" fontId="8" fillId="4" borderId="89" xfId="0" applyFont="1" applyFill="1" applyBorder="1" applyAlignment="1">
      <alignment horizontal="center" vertical="center"/>
    </xf>
    <xf numFmtId="0" fontId="4" fillId="0" borderId="0" xfId="0" applyFont="1" applyBorder="1" applyAlignment="1">
      <alignment horizontal="center" vertical="center"/>
    </xf>
    <xf numFmtId="0" fontId="18" fillId="0" borderId="0" xfId="0" applyFont="1" applyFill="1" applyBorder="1" applyAlignment="1">
      <alignment horizontal="center" vertical="center"/>
    </xf>
    <xf numFmtId="0" fontId="18" fillId="7" borderId="0" xfId="0" applyFont="1" applyFill="1" applyAlignment="1">
      <alignment horizontal="center" vertical="center"/>
    </xf>
    <xf numFmtId="0" fontId="18" fillId="6" borderId="0" xfId="0" applyFont="1" applyFill="1" applyAlignment="1">
      <alignment horizontal="center" vertical="center"/>
    </xf>
    <xf numFmtId="0" fontId="18" fillId="6" borderId="0" xfId="0" applyFont="1" applyFill="1" applyBorder="1" applyAlignment="1">
      <alignment horizontal="center" vertical="center"/>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29" fillId="12" borderId="70" xfId="0" applyFont="1" applyFill="1" applyBorder="1" applyAlignment="1">
      <alignment horizontal="left" vertical="center"/>
    </xf>
    <xf numFmtId="0" fontId="29" fillId="12" borderId="61" xfId="0" applyFont="1" applyFill="1" applyBorder="1" applyAlignment="1">
      <alignment horizontal="left" vertical="center"/>
    </xf>
    <xf numFmtId="0" fontId="29" fillId="12" borderId="60" xfId="0" applyFont="1" applyFill="1" applyBorder="1" applyAlignment="1">
      <alignment horizontal="left" vertical="center"/>
    </xf>
    <xf numFmtId="0" fontId="27" fillId="12" borderId="47" xfId="0" applyFont="1" applyFill="1" applyBorder="1" applyAlignment="1">
      <alignment horizontal="center" vertical="center" wrapText="1"/>
    </xf>
    <xf numFmtId="0" fontId="27" fillId="12" borderId="48" xfId="0" applyFont="1" applyFill="1" applyBorder="1" applyAlignment="1">
      <alignment horizontal="center" vertical="center" wrapText="1"/>
    </xf>
    <xf numFmtId="0" fontId="27" fillId="12" borderId="49" xfId="0" applyFont="1" applyFill="1" applyBorder="1" applyAlignment="1">
      <alignment horizontal="center" vertical="center" wrapText="1"/>
    </xf>
    <xf numFmtId="0" fontId="22" fillId="15" borderId="67" xfId="0" applyFont="1" applyFill="1" applyBorder="1" applyAlignment="1">
      <alignment horizontal="center" vertical="center"/>
    </xf>
    <xf numFmtId="0" fontId="22" fillId="15" borderId="68" xfId="0" applyFont="1" applyFill="1" applyBorder="1" applyAlignment="1">
      <alignment horizontal="center" vertical="center"/>
    </xf>
    <xf numFmtId="0" fontId="22" fillId="15" borderId="69" xfId="0" applyFont="1" applyFill="1" applyBorder="1" applyAlignment="1">
      <alignment horizontal="center" vertical="center"/>
    </xf>
    <xf numFmtId="0" fontId="22" fillId="15" borderId="52" xfId="0" applyFont="1" applyFill="1" applyBorder="1" applyAlignment="1">
      <alignment horizontal="center" vertical="center"/>
    </xf>
    <xf numFmtId="0" fontId="22" fillId="15" borderId="53" xfId="0" applyFont="1" applyFill="1" applyBorder="1" applyAlignment="1">
      <alignment horizontal="center" vertical="center"/>
    </xf>
    <xf numFmtId="0" fontId="22" fillId="15" borderId="54" xfId="0" applyFont="1" applyFill="1" applyBorder="1" applyAlignment="1">
      <alignment horizontal="center" vertical="center"/>
    </xf>
    <xf numFmtId="0" fontId="22" fillId="14" borderId="67" xfId="0" applyFont="1" applyFill="1" applyBorder="1" applyAlignment="1">
      <alignment horizontal="center" vertical="center"/>
    </xf>
    <xf numFmtId="0" fontId="22" fillId="14" borderId="69" xfId="0" applyFont="1" applyFill="1" applyBorder="1" applyAlignment="1">
      <alignment horizontal="center" vertical="center"/>
    </xf>
    <xf numFmtId="0" fontId="22" fillId="11" borderId="67" xfId="0" applyFont="1" applyFill="1" applyBorder="1" applyAlignment="1">
      <alignment horizontal="center" vertical="center"/>
    </xf>
    <xf numFmtId="0" fontId="22" fillId="11" borderId="69" xfId="0" applyFont="1" applyFill="1" applyBorder="1" applyAlignment="1">
      <alignment horizontal="center" vertical="center"/>
    </xf>
    <xf numFmtId="0" fontId="22" fillId="14" borderId="52" xfId="0" applyFont="1" applyFill="1" applyBorder="1" applyAlignment="1">
      <alignment horizontal="center" vertical="center" wrapText="1"/>
    </xf>
    <xf numFmtId="0" fontId="22" fillId="14" borderId="53" xfId="0" applyFont="1" applyFill="1" applyBorder="1" applyAlignment="1">
      <alignment horizontal="center" vertical="center" wrapText="1"/>
    </xf>
    <xf numFmtId="0" fontId="22" fillId="14" borderId="54" xfId="0" applyFont="1" applyFill="1" applyBorder="1" applyAlignment="1">
      <alignment horizontal="center" vertical="center" wrapText="1"/>
    </xf>
    <xf numFmtId="0" fontId="22" fillId="10" borderId="67" xfId="0" applyFont="1" applyFill="1" applyBorder="1" applyAlignment="1">
      <alignment horizontal="center" vertical="center"/>
    </xf>
    <xf numFmtId="0" fontId="22" fillId="10" borderId="68" xfId="0" applyFont="1" applyFill="1" applyBorder="1" applyAlignment="1">
      <alignment horizontal="center" vertical="center"/>
    </xf>
    <xf numFmtId="0" fontId="22" fillId="10" borderId="69" xfId="0" applyFont="1" applyFill="1" applyBorder="1" applyAlignment="1">
      <alignment horizontal="center" vertical="center"/>
    </xf>
    <xf numFmtId="0" fontId="22" fillId="10" borderId="52" xfId="0" applyFont="1" applyFill="1" applyBorder="1" applyAlignment="1">
      <alignment horizontal="center" vertical="center" wrapText="1"/>
    </xf>
    <xf numFmtId="0" fontId="22" fillId="10" borderId="53" xfId="0" applyFont="1" applyFill="1" applyBorder="1" applyAlignment="1">
      <alignment horizontal="center" vertical="center" wrapText="1"/>
    </xf>
    <xf numFmtId="0" fontId="22" fillId="10" borderId="54" xfId="0" applyFont="1" applyFill="1" applyBorder="1" applyAlignment="1">
      <alignment horizontal="center" vertical="center" wrapText="1"/>
    </xf>
    <xf numFmtId="0" fontId="22" fillId="14" borderId="68" xfId="0" applyFont="1" applyFill="1" applyBorder="1" applyAlignment="1">
      <alignment horizontal="center" vertical="center"/>
    </xf>
    <xf numFmtId="0" fontId="24" fillId="13" borderId="64" xfId="0" applyFont="1" applyFill="1" applyBorder="1" applyAlignment="1">
      <alignment horizontal="center" vertical="center"/>
    </xf>
    <xf numFmtId="0" fontId="24" fillId="13" borderId="65" xfId="0" applyFont="1" applyFill="1" applyBorder="1" applyAlignment="1">
      <alignment horizontal="center" vertical="center"/>
    </xf>
    <xf numFmtId="0" fontId="24" fillId="13" borderId="66" xfId="0" applyFont="1" applyFill="1" applyBorder="1" applyAlignment="1">
      <alignment horizontal="center" vertical="center"/>
    </xf>
    <xf numFmtId="0" fontId="26" fillId="13" borderId="42" xfId="0" applyFont="1" applyFill="1" applyBorder="1" applyAlignment="1">
      <alignment horizontal="center" vertical="center"/>
    </xf>
    <xf numFmtId="0" fontId="26" fillId="13" borderId="43" xfId="0" applyFont="1" applyFill="1" applyBorder="1" applyAlignment="1">
      <alignment horizontal="center" vertical="center"/>
    </xf>
    <xf numFmtId="0" fontId="26" fillId="13" borderId="45" xfId="0" applyFont="1" applyFill="1" applyBorder="1" applyAlignment="1">
      <alignment horizontal="center" vertical="center"/>
    </xf>
    <xf numFmtId="0" fontId="23" fillId="12" borderId="17" xfId="0" applyFont="1" applyFill="1" applyBorder="1" applyAlignment="1">
      <alignment horizontal="center"/>
    </xf>
    <xf numFmtId="0" fontId="23" fillId="12" borderId="18" xfId="0" applyFont="1" applyFill="1" applyBorder="1" applyAlignment="1">
      <alignment horizontal="center"/>
    </xf>
    <xf numFmtId="0" fontId="23" fillId="12" borderId="20" xfId="0" applyFont="1" applyFill="1" applyBorder="1" applyAlignment="1">
      <alignment horizontal="center"/>
    </xf>
    <xf numFmtId="0" fontId="23" fillId="12" borderId="0" xfId="0" applyFont="1" applyFill="1" applyBorder="1" applyAlignment="1">
      <alignment horizontal="center"/>
    </xf>
    <xf numFmtId="0" fontId="24" fillId="13" borderId="40" xfId="0" applyFont="1" applyFill="1" applyBorder="1" applyAlignment="1">
      <alignment horizontal="center" vertical="center"/>
    </xf>
    <xf numFmtId="0" fontId="24" fillId="13" borderId="18" xfId="0" applyFont="1" applyFill="1" applyBorder="1" applyAlignment="1">
      <alignment horizontal="center" vertical="center"/>
    </xf>
    <xf numFmtId="0" fontId="24" fillId="13" borderId="41" xfId="0" applyFont="1" applyFill="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fr-FR"/>
              <a:t>Amounts</a:t>
            </a:r>
            <a:r>
              <a:rPr lang="fr-FR" baseline="0"/>
              <a:t> from policy response to the crisis</a:t>
            </a:r>
            <a:endParaRPr lang="fr-F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fr-FR"/>
        </a:p>
      </c:txPr>
    </c:title>
    <c:autoTitleDeleted val="0"/>
    <c:plotArea>
      <c:layout/>
      <c:barChart>
        <c:barDir val="col"/>
        <c:grouping val="stacked"/>
        <c:varyColors val="0"/>
        <c:ser>
          <c:idx val="0"/>
          <c:order val="0"/>
          <c:tx>
            <c:strRef>
              <c:f>'Figures Supply-demand-mixed'!$C$11</c:f>
              <c:strCache>
                <c:ptCount val="1"/>
                <c:pt idx="0">
                  <c:v>Emergency measures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'Figures Supply-demand-mixed'!$D$10:$I$10</c:f>
              <c:strCache>
                <c:ptCount val="6"/>
                <c:pt idx="0">
                  <c:v>France </c:v>
                </c:pt>
                <c:pt idx="1">
                  <c:v>Germany</c:v>
                </c:pt>
                <c:pt idx="2">
                  <c:v>Spain</c:v>
                </c:pt>
                <c:pt idx="3">
                  <c:v>UK</c:v>
                </c:pt>
                <c:pt idx="4">
                  <c:v>Netherlands</c:v>
                </c:pt>
                <c:pt idx="5">
                  <c:v>Italy</c:v>
                </c:pt>
              </c:strCache>
            </c:strRef>
          </c:cat>
          <c:val>
            <c:numRef>
              <c:f>'Figures Supply-demand-mixed'!$D$11:$I$11</c:f>
              <c:numCache>
                <c:formatCode>0.0</c:formatCode>
                <c:ptCount val="6"/>
                <c:pt idx="0">
                  <c:v>93.08</c:v>
                </c:pt>
                <c:pt idx="1">
                  <c:v>164.15</c:v>
                </c:pt>
                <c:pt idx="2">
                  <c:v>66.69</c:v>
                </c:pt>
                <c:pt idx="3">
                  <c:v>201.13499999999999</c:v>
                </c:pt>
                <c:pt idx="4">
                  <c:v>36.295000000000002</c:v>
                </c:pt>
                <c:pt idx="5">
                  <c:v>67.900000000000006</c:v>
                </c:pt>
              </c:numCache>
            </c:numRef>
          </c:val>
          <c:extLst>
            <c:ext xmlns:c16="http://schemas.microsoft.com/office/drawing/2014/chart" uri="{C3380CC4-5D6E-409C-BE32-E72D297353CC}">
              <c16:uniqueId val="{00000000-882A-1F42-934B-F9DB98BC4B13}"/>
            </c:ext>
          </c:extLst>
        </c:ser>
        <c:ser>
          <c:idx val="1"/>
          <c:order val="1"/>
          <c:tx>
            <c:strRef>
              <c:f>'Figures Supply-demand-mixed'!$C$12</c:f>
              <c:strCache>
                <c:ptCount val="1"/>
                <c:pt idx="0">
                  <c:v>Recovery measures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'Figures Supply-demand-mixed'!$D$10:$I$10</c:f>
              <c:strCache>
                <c:ptCount val="6"/>
                <c:pt idx="0">
                  <c:v>France </c:v>
                </c:pt>
                <c:pt idx="1">
                  <c:v>Germany</c:v>
                </c:pt>
                <c:pt idx="2">
                  <c:v>Spain</c:v>
                </c:pt>
                <c:pt idx="3">
                  <c:v>UK</c:v>
                </c:pt>
                <c:pt idx="4">
                  <c:v>Netherlands</c:v>
                </c:pt>
                <c:pt idx="5">
                  <c:v>Italy</c:v>
                </c:pt>
              </c:strCache>
            </c:strRef>
          </c:cat>
          <c:val>
            <c:numRef>
              <c:f>'Figures Supply-demand-mixed'!$D$12:$I$12</c:f>
              <c:numCache>
                <c:formatCode>0.0</c:formatCode>
                <c:ptCount val="6"/>
                <c:pt idx="0">
                  <c:v>91.7</c:v>
                </c:pt>
                <c:pt idx="1">
                  <c:v>124.84</c:v>
                </c:pt>
                <c:pt idx="2">
                  <c:v>71.900000000000006</c:v>
                </c:pt>
                <c:pt idx="3">
                  <c:v>27.83</c:v>
                </c:pt>
                <c:pt idx="4">
                  <c:v>26.2</c:v>
                </c:pt>
                <c:pt idx="5">
                  <c:v>0</c:v>
                </c:pt>
              </c:numCache>
            </c:numRef>
          </c:val>
          <c:extLst>
            <c:ext xmlns:c16="http://schemas.microsoft.com/office/drawing/2014/chart" uri="{C3380CC4-5D6E-409C-BE32-E72D297353CC}">
              <c16:uniqueId val="{00000001-882A-1F42-934B-F9DB98BC4B13}"/>
            </c:ext>
          </c:extLst>
        </c:ser>
        <c:dLbls>
          <c:showLegendKey val="0"/>
          <c:showVal val="0"/>
          <c:showCatName val="0"/>
          <c:showSerName val="0"/>
          <c:showPercent val="0"/>
          <c:showBubbleSize val="0"/>
        </c:dLbls>
        <c:gapWidth val="150"/>
        <c:overlap val="100"/>
        <c:axId val="686298128"/>
        <c:axId val="686371616"/>
      </c:barChart>
      <c:catAx>
        <c:axId val="68629812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686371616"/>
        <c:crosses val="autoZero"/>
        <c:auto val="1"/>
        <c:lblAlgn val="ctr"/>
        <c:lblOffset val="100"/>
        <c:noMultiLvlLbl val="0"/>
      </c:catAx>
      <c:valAx>
        <c:axId val="68637161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686298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r>
              <a:rPr lang="fr-FR" sz="1800" b="1" i="0" baseline="0">
                <a:solidFill>
                  <a:schemeClr val="accent1">
                    <a:lumMod val="50000"/>
                  </a:schemeClr>
                </a:solidFill>
                <a:effectLst/>
              </a:rPr>
              <a:t>Share of Safeguard and Reallocation measures</a:t>
            </a:r>
            <a:endParaRPr lang="fr-FR">
              <a:solidFill>
                <a:schemeClr val="accent1">
                  <a:lumMod val="50000"/>
                </a:schemeClr>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endParaRPr lang="fr-FR"/>
        </a:p>
      </c:txPr>
    </c:title>
    <c:autoTitleDeleted val="0"/>
    <c:plotArea>
      <c:layout/>
      <c:barChart>
        <c:barDir val="col"/>
        <c:grouping val="stacked"/>
        <c:varyColors val="0"/>
        <c:ser>
          <c:idx val="0"/>
          <c:order val="0"/>
          <c:tx>
            <c:strRef>
              <c:f>'Figures Safeguard-reallocation'!$B$14</c:f>
              <c:strCache>
                <c:ptCount val="1"/>
                <c:pt idx="0">
                  <c:v>Safeguard measures</c:v>
                </c:pt>
              </c:strCache>
            </c:strRef>
          </c:tx>
          <c:spPr>
            <a:solidFill>
              <a:schemeClr val="accent1"/>
            </a:solidFill>
            <a:ln>
              <a:noFill/>
            </a:ln>
            <a:effectLst/>
          </c:spPr>
          <c:invertIfNegative val="0"/>
          <c:cat>
            <c:strRef>
              <c:f>'Figures Safeguard-reallocation'!$C$13:$H$13</c:f>
              <c:strCache>
                <c:ptCount val="6"/>
                <c:pt idx="0">
                  <c:v>France </c:v>
                </c:pt>
                <c:pt idx="1">
                  <c:v>Germany</c:v>
                </c:pt>
                <c:pt idx="2">
                  <c:v>Spain</c:v>
                </c:pt>
                <c:pt idx="3">
                  <c:v>UK</c:v>
                </c:pt>
                <c:pt idx="4">
                  <c:v>Netherlands</c:v>
                </c:pt>
                <c:pt idx="5">
                  <c:v>Italy</c:v>
                </c:pt>
              </c:strCache>
            </c:strRef>
          </c:cat>
          <c:val>
            <c:numRef>
              <c:f>'Figures Safeguard-reallocation'!$C$14:$H$14</c:f>
              <c:numCache>
                <c:formatCode>0.0%</c:formatCode>
                <c:ptCount val="6"/>
                <c:pt idx="0">
                  <c:v>4.4226408871665922E-2</c:v>
                </c:pt>
                <c:pt idx="1">
                  <c:v>5.9652073064656426E-2</c:v>
                </c:pt>
                <c:pt idx="2">
                  <c:v>5.7310411311053987E-2</c:v>
                </c:pt>
                <c:pt idx="3">
                  <c:v>8.3688069758224334E-2</c:v>
                </c:pt>
                <c:pt idx="4">
                  <c:v>4.640212293260923E-2</c:v>
                </c:pt>
                <c:pt idx="5">
                  <c:v>3.7939319439012124E-2</c:v>
                </c:pt>
              </c:numCache>
            </c:numRef>
          </c:val>
          <c:extLst>
            <c:ext xmlns:c16="http://schemas.microsoft.com/office/drawing/2014/chart" uri="{C3380CC4-5D6E-409C-BE32-E72D297353CC}">
              <c16:uniqueId val="{00000000-F8E1-4045-B6A1-EAF2278B4542}"/>
            </c:ext>
          </c:extLst>
        </c:ser>
        <c:ser>
          <c:idx val="1"/>
          <c:order val="1"/>
          <c:tx>
            <c:strRef>
              <c:f>'Figures Safeguard-reallocation'!$B$15</c:f>
              <c:strCache>
                <c:ptCount val="1"/>
                <c:pt idx="0">
                  <c:v>Reallocation measures</c:v>
                </c:pt>
              </c:strCache>
            </c:strRef>
          </c:tx>
          <c:spPr>
            <a:solidFill>
              <a:schemeClr val="accent2"/>
            </a:solidFill>
            <a:ln>
              <a:noFill/>
            </a:ln>
            <a:effectLst/>
          </c:spPr>
          <c:invertIfNegative val="0"/>
          <c:cat>
            <c:strRef>
              <c:f>'Figures Safeguard-reallocation'!$C$13:$H$13</c:f>
              <c:strCache>
                <c:ptCount val="6"/>
                <c:pt idx="0">
                  <c:v>France </c:v>
                </c:pt>
                <c:pt idx="1">
                  <c:v>Germany</c:v>
                </c:pt>
                <c:pt idx="2">
                  <c:v>Spain</c:v>
                </c:pt>
                <c:pt idx="3">
                  <c:v>UK</c:v>
                </c:pt>
                <c:pt idx="4">
                  <c:v>Netherlands</c:v>
                </c:pt>
                <c:pt idx="5">
                  <c:v>Italy</c:v>
                </c:pt>
              </c:strCache>
            </c:strRef>
          </c:cat>
          <c:val>
            <c:numRef>
              <c:f>'Figures Safeguard-reallocation'!$C$15:$H$15</c:f>
              <c:numCache>
                <c:formatCode>0.0%</c:formatCode>
                <c:ptCount val="6"/>
                <c:pt idx="0">
                  <c:v>3.1949540338871256E-2</c:v>
                </c:pt>
                <c:pt idx="1">
                  <c:v>2.4137431139460715E-2</c:v>
                </c:pt>
                <c:pt idx="2">
                  <c:v>5.4024742930591264E-2</c:v>
                </c:pt>
                <c:pt idx="3">
                  <c:v>7.063020214030916E-3</c:v>
                </c:pt>
                <c:pt idx="4">
                  <c:v>3.0733152308072078E-2</c:v>
                </c:pt>
                <c:pt idx="5">
                  <c:v>0</c:v>
                </c:pt>
              </c:numCache>
            </c:numRef>
          </c:val>
          <c:extLst>
            <c:ext xmlns:c16="http://schemas.microsoft.com/office/drawing/2014/chart" uri="{C3380CC4-5D6E-409C-BE32-E72D297353CC}">
              <c16:uniqueId val="{00000001-F8E1-4045-B6A1-EAF2278B4542}"/>
            </c:ext>
          </c:extLst>
        </c:ser>
        <c:dLbls>
          <c:showLegendKey val="0"/>
          <c:showVal val="0"/>
          <c:showCatName val="0"/>
          <c:showSerName val="0"/>
          <c:showPercent val="0"/>
          <c:showBubbleSize val="0"/>
        </c:dLbls>
        <c:gapWidth val="219"/>
        <c:overlap val="100"/>
        <c:axId val="1922809343"/>
        <c:axId val="1874857375"/>
      </c:barChart>
      <c:catAx>
        <c:axId val="19228093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74857375"/>
        <c:crosses val="autoZero"/>
        <c:auto val="1"/>
        <c:lblAlgn val="ctr"/>
        <c:lblOffset val="100"/>
        <c:noMultiLvlLbl val="0"/>
      </c:catAx>
      <c:valAx>
        <c:axId val="18748573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228093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fr-FR"/>
              <a:t>Safeguard</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fr-FR"/>
        </a:p>
      </c:txPr>
    </c:title>
    <c:autoTitleDeleted val="0"/>
    <c:plotArea>
      <c:layout/>
      <c:barChart>
        <c:barDir val="col"/>
        <c:grouping val="stacked"/>
        <c:varyColors val="0"/>
        <c:ser>
          <c:idx val="0"/>
          <c:order val="0"/>
          <c:tx>
            <c:strRef>
              <c:f>'Figures Safeguard-reallocation'!$A$37</c:f>
              <c:strCache>
                <c:ptCount val="1"/>
                <c:pt idx="0">
                  <c:v>Emergency measures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'Figures Safeguard-reallocation'!$B$36:$G$36</c:f>
              <c:strCache>
                <c:ptCount val="6"/>
                <c:pt idx="0">
                  <c:v>France </c:v>
                </c:pt>
                <c:pt idx="1">
                  <c:v>Germany</c:v>
                </c:pt>
                <c:pt idx="2">
                  <c:v>Spain</c:v>
                </c:pt>
                <c:pt idx="3">
                  <c:v>UK</c:v>
                </c:pt>
                <c:pt idx="4">
                  <c:v>Netherlands</c:v>
                </c:pt>
                <c:pt idx="5">
                  <c:v>Italy</c:v>
                </c:pt>
              </c:strCache>
            </c:strRef>
          </c:cat>
          <c:val>
            <c:numRef>
              <c:f>'Figures Safeguard-reallocation'!$B$37:$G$37</c:f>
              <c:numCache>
                <c:formatCode>0.0%</c:formatCode>
                <c:ptCount val="6"/>
                <c:pt idx="0">
                  <c:v>0.8676360924683072</c:v>
                </c:pt>
                <c:pt idx="1">
                  <c:v>0.79785165743170994</c:v>
                </c:pt>
                <c:pt idx="2">
                  <c:v>0.9313148303896831</c:v>
                </c:pt>
                <c:pt idx="3">
                  <c:v>0.94060953373274292</c:v>
                </c:pt>
                <c:pt idx="4">
                  <c:v>0.96542093363479198</c:v>
                </c:pt>
                <c:pt idx="5">
                  <c:v>1</c:v>
                </c:pt>
              </c:numCache>
            </c:numRef>
          </c:val>
          <c:extLst>
            <c:ext xmlns:c16="http://schemas.microsoft.com/office/drawing/2014/chart" uri="{C3380CC4-5D6E-409C-BE32-E72D297353CC}">
              <c16:uniqueId val="{00000000-A983-6D49-A3C0-93E8071577A1}"/>
            </c:ext>
          </c:extLst>
        </c:ser>
        <c:ser>
          <c:idx val="1"/>
          <c:order val="1"/>
          <c:tx>
            <c:strRef>
              <c:f>'Figures Safeguard-reallocation'!$A$38</c:f>
              <c:strCache>
                <c:ptCount val="1"/>
                <c:pt idx="0">
                  <c:v>Recovery measures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strRef>
              <c:f>'Figures Safeguard-reallocation'!$B$36:$G$36</c:f>
              <c:strCache>
                <c:ptCount val="6"/>
                <c:pt idx="0">
                  <c:v>France </c:v>
                </c:pt>
                <c:pt idx="1">
                  <c:v>Germany</c:v>
                </c:pt>
                <c:pt idx="2">
                  <c:v>Spain</c:v>
                </c:pt>
                <c:pt idx="3">
                  <c:v>UK</c:v>
                </c:pt>
                <c:pt idx="4">
                  <c:v>Netherlands</c:v>
                </c:pt>
                <c:pt idx="5">
                  <c:v>Italy</c:v>
                </c:pt>
              </c:strCache>
            </c:strRef>
          </c:cat>
          <c:val>
            <c:numRef>
              <c:f>'Figures Safeguard-reallocation'!$B$38:$G$38</c:f>
              <c:numCache>
                <c:formatCode>0.0%</c:formatCode>
                <c:ptCount val="6"/>
                <c:pt idx="0">
                  <c:v>0.13236390753169275</c:v>
                </c:pt>
                <c:pt idx="1">
                  <c:v>0.20214834256829009</c:v>
                </c:pt>
                <c:pt idx="2">
                  <c:v>6.8685169610316801E-2</c:v>
                </c:pt>
                <c:pt idx="3">
                  <c:v>5.9390466267257094E-2</c:v>
                </c:pt>
                <c:pt idx="4">
                  <c:v>3.457906636520814E-2</c:v>
                </c:pt>
                <c:pt idx="5">
                  <c:v>0</c:v>
                </c:pt>
              </c:numCache>
            </c:numRef>
          </c:val>
          <c:extLst>
            <c:ext xmlns:c16="http://schemas.microsoft.com/office/drawing/2014/chart" uri="{C3380CC4-5D6E-409C-BE32-E72D297353CC}">
              <c16:uniqueId val="{00000001-A983-6D49-A3C0-93E8071577A1}"/>
            </c:ext>
          </c:extLst>
        </c:ser>
        <c:dLbls>
          <c:showLegendKey val="0"/>
          <c:showVal val="0"/>
          <c:showCatName val="0"/>
          <c:showSerName val="0"/>
          <c:showPercent val="0"/>
          <c:showBubbleSize val="0"/>
        </c:dLbls>
        <c:gapWidth val="150"/>
        <c:overlap val="100"/>
        <c:axId val="1880634879"/>
        <c:axId val="1879783327"/>
      </c:barChart>
      <c:catAx>
        <c:axId val="1880634879"/>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1879783327"/>
        <c:crosses val="autoZero"/>
        <c:auto val="1"/>
        <c:lblAlgn val="ctr"/>
        <c:lblOffset val="100"/>
        <c:noMultiLvlLbl val="0"/>
      </c:catAx>
      <c:valAx>
        <c:axId val="1879783327"/>
        <c:scaling>
          <c:orientation val="minMax"/>
        </c:scaling>
        <c:delete val="0"/>
        <c:axPos val="l"/>
        <c:majorGridlines>
          <c:spPr>
            <a:ln w="9525" cap="flat" cmpd="sng" algn="ctr">
              <a:solidFill>
                <a:schemeClr val="tx2">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18806348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fr-FR"/>
              <a:t>Reallocation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fr-FR"/>
        </a:p>
      </c:txPr>
    </c:title>
    <c:autoTitleDeleted val="0"/>
    <c:plotArea>
      <c:layout/>
      <c:barChart>
        <c:barDir val="col"/>
        <c:grouping val="stacked"/>
        <c:varyColors val="0"/>
        <c:ser>
          <c:idx val="0"/>
          <c:order val="0"/>
          <c:tx>
            <c:strRef>
              <c:f>'Figures Safeguard-reallocation'!$A$56</c:f>
              <c:strCache>
                <c:ptCount val="1"/>
                <c:pt idx="0">
                  <c:v>Emergency measures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'Figures Safeguard-reallocation'!$B$55:$G$55</c:f>
              <c:strCache>
                <c:ptCount val="6"/>
                <c:pt idx="0">
                  <c:v>France </c:v>
                </c:pt>
                <c:pt idx="1">
                  <c:v>Germany</c:v>
                </c:pt>
                <c:pt idx="2">
                  <c:v>Spain</c:v>
                </c:pt>
                <c:pt idx="3">
                  <c:v>UK</c:v>
                </c:pt>
                <c:pt idx="4">
                  <c:v>Netherlands</c:v>
                </c:pt>
                <c:pt idx="5">
                  <c:v>Italy</c:v>
                </c:pt>
              </c:strCache>
            </c:strRef>
          </c:cat>
          <c:val>
            <c:numRef>
              <c:f>'Figures Safeguard-reallocation'!$B$56:$G$56</c:f>
              <c:numCache>
                <c:formatCode>0.0%</c:formatCode>
                <c:ptCount val="6"/>
                <c:pt idx="0">
                  <c:v>0</c:v>
                </c:pt>
                <c:pt idx="1">
                  <c:v>0</c:v>
                </c:pt>
                <c:pt idx="2">
                  <c:v>3.7174721189591076E-3</c:v>
                </c:pt>
                <c:pt idx="3">
                  <c:v>0.14197530864197533</c:v>
                </c:pt>
                <c:pt idx="4">
                  <c:v>0</c:v>
                </c:pt>
                <c:pt idx="5">
                  <c:v>0</c:v>
                </c:pt>
              </c:numCache>
            </c:numRef>
          </c:val>
          <c:extLst>
            <c:ext xmlns:c16="http://schemas.microsoft.com/office/drawing/2014/chart" uri="{C3380CC4-5D6E-409C-BE32-E72D297353CC}">
              <c16:uniqueId val="{00000000-5DC9-9145-8F8B-24F980BBD7F1}"/>
            </c:ext>
          </c:extLst>
        </c:ser>
        <c:ser>
          <c:idx val="1"/>
          <c:order val="1"/>
          <c:tx>
            <c:strRef>
              <c:f>'Figures Safeguard-reallocation'!$A$57</c:f>
              <c:strCache>
                <c:ptCount val="1"/>
                <c:pt idx="0">
                  <c:v>Recovery measures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strRef>
              <c:f>'Figures Safeguard-reallocation'!$B$55:$G$55</c:f>
              <c:strCache>
                <c:ptCount val="6"/>
                <c:pt idx="0">
                  <c:v>France </c:v>
                </c:pt>
                <c:pt idx="1">
                  <c:v>Germany</c:v>
                </c:pt>
                <c:pt idx="2">
                  <c:v>Spain</c:v>
                </c:pt>
                <c:pt idx="3">
                  <c:v>UK</c:v>
                </c:pt>
                <c:pt idx="4">
                  <c:v>Netherlands</c:v>
                </c:pt>
                <c:pt idx="5">
                  <c:v>Italy</c:v>
                </c:pt>
              </c:strCache>
            </c:strRef>
          </c:cat>
          <c:val>
            <c:numRef>
              <c:f>'Figures Safeguard-reallocation'!$B$57:$G$57</c:f>
              <c:numCache>
                <c:formatCode>0.0%</c:formatCode>
                <c:ptCount val="6"/>
                <c:pt idx="0">
                  <c:v>1</c:v>
                </c:pt>
                <c:pt idx="1">
                  <c:v>1</c:v>
                </c:pt>
                <c:pt idx="2">
                  <c:v>0.99628252788104088</c:v>
                </c:pt>
                <c:pt idx="3">
                  <c:v>0.85802469135802473</c:v>
                </c:pt>
                <c:pt idx="4">
                  <c:v>1</c:v>
                </c:pt>
                <c:pt idx="5">
                  <c:v>0</c:v>
                </c:pt>
              </c:numCache>
            </c:numRef>
          </c:val>
          <c:extLst>
            <c:ext xmlns:c16="http://schemas.microsoft.com/office/drawing/2014/chart" uri="{C3380CC4-5D6E-409C-BE32-E72D297353CC}">
              <c16:uniqueId val="{00000001-5DC9-9145-8F8B-24F980BBD7F1}"/>
            </c:ext>
          </c:extLst>
        </c:ser>
        <c:dLbls>
          <c:showLegendKey val="0"/>
          <c:showVal val="0"/>
          <c:showCatName val="0"/>
          <c:showSerName val="0"/>
          <c:showPercent val="0"/>
          <c:showBubbleSize val="0"/>
        </c:dLbls>
        <c:gapWidth val="150"/>
        <c:overlap val="100"/>
        <c:axId val="1829173375"/>
        <c:axId val="1873272383"/>
      </c:barChart>
      <c:catAx>
        <c:axId val="1829173375"/>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1873272383"/>
        <c:crosses val="autoZero"/>
        <c:auto val="1"/>
        <c:lblAlgn val="ctr"/>
        <c:lblOffset val="100"/>
        <c:noMultiLvlLbl val="0"/>
      </c:catAx>
      <c:valAx>
        <c:axId val="1873272383"/>
        <c:scaling>
          <c:orientation val="minMax"/>
        </c:scaling>
        <c:delete val="0"/>
        <c:axPos val="l"/>
        <c:majorGridlines>
          <c:spPr>
            <a:ln w="9525" cap="flat" cmpd="sng" algn="ctr">
              <a:solidFill>
                <a:schemeClr val="tx2">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18291733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fr-FR"/>
              <a:t>Recovery Measures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fr-FR"/>
        </a:p>
      </c:txPr>
    </c:title>
    <c:autoTitleDeleted val="0"/>
    <c:plotArea>
      <c:layout/>
      <c:barChart>
        <c:barDir val="col"/>
        <c:grouping val="stacked"/>
        <c:varyColors val="0"/>
        <c:ser>
          <c:idx val="0"/>
          <c:order val="0"/>
          <c:tx>
            <c:strRef>
              <c:f>'Figures Supply-demand-mixed'!$C$64</c:f>
              <c:strCache>
                <c:ptCount val="1"/>
                <c:pt idx="0">
                  <c:v>Supply</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'Figures Supply-demand-mixed'!$D$62:$I$63</c:f>
              <c:strCache>
                <c:ptCount val="6"/>
                <c:pt idx="0">
                  <c:v>France </c:v>
                </c:pt>
                <c:pt idx="1">
                  <c:v>Germany</c:v>
                </c:pt>
                <c:pt idx="2">
                  <c:v>Spain</c:v>
                </c:pt>
                <c:pt idx="3">
                  <c:v>UK</c:v>
                </c:pt>
                <c:pt idx="4">
                  <c:v>Netherlands</c:v>
                </c:pt>
                <c:pt idx="5">
                  <c:v>Italy</c:v>
                </c:pt>
              </c:strCache>
            </c:strRef>
          </c:cat>
          <c:val>
            <c:numRef>
              <c:f>'Figures Supply-demand-mixed'!$D$64:$I$64</c:f>
              <c:numCache>
                <c:formatCode>0.00%</c:formatCode>
                <c:ptCount val="6"/>
                <c:pt idx="0">
                  <c:v>0.58233369683751368</c:v>
                </c:pt>
                <c:pt idx="1">
                  <c:v>0.44777314963152831</c:v>
                </c:pt>
                <c:pt idx="2">
                  <c:v>0.51321279554937416</c:v>
                </c:pt>
                <c:pt idx="3">
                  <c:v>0.33201581027667987</c:v>
                </c:pt>
                <c:pt idx="4">
                  <c:v>0.11068702290076336</c:v>
                </c:pt>
                <c:pt idx="5">
                  <c:v>0</c:v>
                </c:pt>
              </c:numCache>
            </c:numRef>
          </c:val>
          <c:extLst>
            <c:ext xmlns:c16="http://schemas.microsoft.com/office/drawing/2014/chart" uri="{C3380CC4-5D6E-409C-BE32-E72D297353CC}">
              <c16:uniqueId val="{00000000-798F-7940-9C9D-2A8001DE7292}"/>
            </c:ext>
          </c:extLst>
        </c:ser>
        <c:ser>
          <c:idx val="1"/>
          <c:order val="1"/>
          <c:tx>
            <c:strRef>
              <c:f>'Figures Supply-demand-mixed'!$C$65</c:f>
              <c:strCache>
                <c:ptCount val="1"/>
                <c:pt idx="0">
                  <c:v>Demand</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strRef>
              <c:f>'Figures Supply-demand-mixed'!$D$62:$I$63</c:f>
              <c:strCache>
                <c:ptCount val="6"/>
                <c:pt idx="0">
                  <c:v>France </c:v>
                </c:pt>
                <c:pt idx="1">
                  <c:v>Germany</c:v>
                </c:pt>
                <c:pt idx="2">
                  <c:v>Spain</c:v>
                </c:pt>
                <c:pt idx="3">
                  <c:v>UK</c:v>
                </c:pt>
                <c:pt idx="4">
                  <c:v>Netherlands</c:v>
                </c:pt>
                <c:pt idx="5">
                  <c:v>Italy</c:v>
                </c:pt>
              </c:strCache>
            </c:strRef>
          </c:cat>
          <c:val>
            <c:numRef>
              <c:f>'Figures Supply-demand-mixed'!$D$65:$I$65</c:f>
              <c:numCache>
                <c:formatCode>0.00%</c:formatCode>
                <c:ptCount val="6"/>
                <c:pt idx="0">
                  <c:v>0.41766630316248632</c:v>
                </c:pt>
                <c:pt idx="1">
                  <c:v>0.49743671900032038</c:v>
                </c:pt>
                <c:pt idx="2">
                  <c:v>0.48678720445062584</c:v>
                </c:pt>
                <c:pt idx="3">
                  <c:v>0.66798418972332008</c:v>
                </c:pt>
                <c:pt idx="4">
                  <c:v>0.88931297709923673</c:v>
                </c:pt>
                <c:pt idx="5">
                  <c:v>0</c:v>
                </c:pt>
              </c:numCache>
            </c:numRef>
          </c:val>
          <c:extLst>
            <c:ext xmlns:c16="http://schemas.microsoft.com/office/drawing/2014/chart" uri="{C3380CC4-5D6E-409C-BE32-E72D297353CC}">
              <c16:uniqueId val="{00000001-798F-7940-9C9D-2A8001DE7292}"/>
            </c:ext>
          </c:extLst>
        </c:ser>
        <c:ser>
          <c:idx val="2"/>
          <c:order val="2"/>
          <c:tx>
            <c:strRef>
              <c:f>'Figures Supply-demand-mixed'!$C$66</c:f>
              <c:strCache>
                <c:ptCount val="1"/>
                <c:pt idx="0">
                  <c:v>Mixed</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cat>
            <c:strRef>
              <c:f>'Figures Supply-demand-mixed'!$D$62:$I$63</c:f>
              <c:strCache>
                <c:ptCount val="6"/>
                <c:pt idx="0">
                  <c:v>France </c:v>
                </c:pt>
                <c:pt idx="1">
                  <c:v>Germany</c:v>
                </c:pt>
                <c:pt idx="2">
                  <c:v>Spain</c:v>
                </c:pt>
                <c:pt idx="3">
                  <c:v>UK</c:v>
                </c:pt>
                <c:pt idx="4">
                  <c:v>Netherlands</c:v>
                </c:pt>
                <c:pt idx="5">
                  <c:v>Italy</c:v>
                </c:pt>
              </c:strCache>
            </c:strRef>
          </c:cat>
          <c:val>
            <c:numRef>
              <c:f>'Figures Supply-demand-mixed'!$D$66:$I$66</c:f>
              <c:numCache>
                <c:formatCode>0.00%</c:formatCode>
                <c:ptCount val="6"/>
                <c:pt idx="0">
                  <c:v>0</c:v>
                </c:pt>
                <c:pt idx="1">
                  <c:v>5.4790131368151231E-2</c:v>
                </c:pt>
                <c:pt idx="2">
                  <c:v>0</c:v>
                </c:pt>
                <c:pt idx="3">
                  <c:v>0</c:v>
                </c:pt>
                <c:pt idx="4">
                  <c:v>0</c:v>
                </c:pt>
                <c:pt idx="5">
                  <c:v>0</c:v>
                </c:pt>
              </c:numCache>
            </c:numRef>
          </c:val>
          <c:extLst>
            <c:ext xmlns:c16="http://schemas.microsoft.com/office/drawing/2014/chart" uri="{C3380CC4-5D6E-409C-BE32-E72D297353CC}">
              <c16:uniqueId val="{00000002-7388-CE42-B6E5-6933BBF6C02B}"/>
            </c:ext>
          </c:extLst>
        </c:ser>
        <c:dLbls>
          <c:showLegendKey val="0"/>
          <c:showVal val="0"/>
          <c:showCatName val="0"/>
          <c:showSerName val="0"/>
          <c:showPercent val="0"/>
          <c:showBubbleSize val="0"/>
        </c:dLbls>
        <c:gapWidth val="150"/>
        <c:overlap val="100"/>
        <c:axId val="601944608"/>
        <c:axId val="647297712"/>
      </c:barChart>
      <c:catAx>
        <c:axId val="60194460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647297712"/>
        <c:crosses val="autoZero"/>
        <c:auto val="1"/>
        <c:lblAlgn val="ctr"/>
        <c:lblOffset val="100"/>
        <c:noMultiLvlLbl val="0"/>
      </c:catAx>
      <c:valAx>
        <c:axId val="647297712"/>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601944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'Figures Supply-demand-mixed'!$C$89</c:f>
              <c:strCache>
                <c:ptCount val="1"/>
                <c:pt idx="0">
                  <c:v>Deferral of corporate tax obligations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'Figures Supply-demand-mixed'!$D$88:$I$88</c:f>
              <c:strCache>
                <c:ptCount val="6"/>
                <c:pt idx="0">
                  <c:v>France </c:v>
                </c:pt>
                <c:pt idx="1">
                  <c:v>Germany</c:v>
                </c:pt>
                <c:pt idx="2">
                  <c:v>Spain</c:v>
                </c:pt>
                <c:pt idx="3">
                  <c:v>Italy</c:v>
                </c:pt>
                <c:pt idx="4">
                  <c:v>UK</c:v>
                </c:pt>
                <c:pt idx="5">
                  <c:v>Netherlands</c:v>
                </c:pt>
              </c:strCache>
            </c:strRef>
          </c:cat>
          <c:val>
            <c:numRef>
              <c:f>'Figures Supply-demand-mixed'!$D$89:$I$89</c:f>
              <c:numCache>
                <c:formatCode>0.0%</c:formatCode>
                <c:ptCount val="6"/>
                <c:pt idx="0">
                  <c:v>0.16045477467565214</c:v>
                </c:pt>
                <c:pt idx="1">
                  <c:v>4.5287880289366769E-2</c:v>
                </c:pt>
                <c:pt idx="2">
                  <c:v>4.3252273992945975E-3</c:v>
                </c:pt>
                <c:pt idx="3">
                  <c:v>3.1961178045515397E-2</c:v>
                </c:pt>
                <c:pt idx="4">
                  <c:v>0.10005265929436546</c:v>
                </c:pt>
                <c:pt idx="5">
                  <c:v>0.21428104788658778</c:v>
                </c:pt>
              </c:numCache>
            </c:numRef>
          </c:val>
          <c:extLst>
            <c:ext xmlns:c16="http://schemas.microsoft.com/office/drawing/2014/chart" uri="{C3380CC4-5D6E-409C-BE32-E72D297353CC}">
              <c16:uniqueId val="{00000000-C6F6-164D-854F-2A30951D464D}"/>
            </c:ext>
          </c:extLst>
        </c:ser>
        <c:ser>
          <c:idx val="1"/>
          <c:order val="1"/>
          <c:tx>
            <c:strRef>
              <c:f>'Figures Supply-demand-mixed'!$C$90</c:f>
              <c:strCache>
                <c:ptCount val="1"/>
                <c:pt idx="0">
                  <c:v>Capital intervention mechanisms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strRef>
              <c:f>'Figures Supply-demand-mixed'!$D$88:$I$88</c:f>
              <c:strCache>
                <c:ptCount val="6"/>
                <c:pt idx="0">
                  <c:v>France </c:v>
                </c:pt>
                <c:pt idx="1">
                  <c:v>Germany</c:v>
                </c:pt>
                <c:pt idx="2">
                  <c:v>Spain</c:v>
                </c:pt>
                <c:pt idx="3">
                  <c:v>Italy</c:v>
                </c:pt>
                <c:pt idx="4">
                  <c:v>UK</c:v>
                </c:pt>
                <c:pt idx="5">
                  <c:v>Netherlands</c:v>
                </c:pt>
              </c:strCache>
            </c:strRef>
          </c:cat>
          <c:val>
            <c:numRef>
              <c:f>'Figures Supply-demand-mixed'!$D$90:$I$90</c:f>
              <c:numCache>
                <c:formatCode>0.0%</c:formatCode>
                <c:ptCount val="6"/>
                <c:pt idx="0">
                  <c:v>5.7908490108506031E-2</c:v>
                </c:pt>
                <c:pt idx="1">
                  <c:v>0.10108017044891489</c:v>
                </c:pt>
                <c:pt idx="2">
                  <c:v>6.18773590743147E-2</c:v>
                </c:pt>
                <c:pt idx="3">
                  <c:v>7.3627844712182061E-2</c:v>
                </c:pt>
                <c:pt idx="4">
                  <c:v>0</c:v>
                </c:pt>
                <c:pt idx="5">
                  <c:v>0</c:v>
                </c:pt>
              </c:numCache>
            </c:numRef>
          </c:val>
          <c:extLst>
            <c:ext xmlns:c16="http://schemas.microsoft.com/office/drawing/2014/chart" uri="{C3380CC4-5D6E-409C-BE32-E72D297353CC}">
              <c16:uniqueId val="{00000001-C6F6-164D-854F-2A30951D464D}"/>
            </c:ext>
          </c:extLst>
        </c:ser>
        <c:ser>
          <c:idx val="2"/>
          <c:order val="2"/>
          <c:tx>
            <c:strRef>
              <c:f>'Figures Supply-demand-mixed'!$C$91</c:f>
              <c:strCache>
                <c:ptCount val="1"/>
                <c:pt idx="0">
                  <c:v>State Guaranteed Loans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cat>
            <c:strRef>
              <c:f>'Figures Supply-demand-mixed'!$D$88:$I$88</c:f>
              <c:strCache>
                <c:ptCount val="6"/>
                <c:pt idx="0">
                  <c:v>France </c:v>
                </c:pt>
                <c:pt idx="1">
                  <c:v>Germany</c:v>
                </c:pt>
                <c:pt idx="2">
                  <c:v>Spain</c:v>
                </c:pt>
                <c:pt idx="3">
                  <c:v>Italy</c:v>
                </c:pt>
                <c:pt idx="4">
                  <c:v>UK</c:v>
                </c:pt>
                <c:pt idx="5">
                  <c:v>Netherlands</c:v>
                </c:pt>
              </c:strCache>
            </c:strRef>
          </c:cat>
          <c:val>
            <c:numRef>
              <c:f>'Figures Supply-demand-mixed'!$D$91:$I$91</c:f>
              <c:numCache>
                <c:formatCode>0.0%</c:formatCode>
                <c:ptCount val="6"/>
                <c:pt idx="0">
                  <c:v>0.72385612635632546</c:v>
                </c:pt>
                <c:pt idx="1">
                  <c:v>0.35467248042810429</c:v>
                </c:pt>
                <c:pt idx="2">
                  <c:v>0.8768702431780212</c:v>
                </c:pt>
                <c:pt idx="3">
                  <c:v>0.51874163319946454</c:v>
                </c:pt>
                <c:pt idx="4">
                  <c:v>0.78988941548183245</c:v>
                </c:pt>
                <c:pt idx="5">
                  <c:v>0.52263670216240932</c:v>
                </c:pt>
              </c:numCache>
            </c:numRef>
          </c:val>
          <c:extLst>
            <c:ext xmlns:c16="http://schemas.microsoft.com/office/drawing/2014/chart" uri="{C3380CC4-5D6E-409C-BE32-E72D297353CC}">
              <c16:uniqueId val="{00000002-C6F6-164D-854F-2A30951D464D}"/>
            </c:ext>
          </c:extLst>
        </c:ser>
        <c:ser>
          <c:idx val="3"/>
          <c:order val="3"/>
          <c:tx>
            <c:strRef>
              <c:f>'Figures Supply-demand-mixed'!$C$92</c:f>
              <c:strCache>
                <c:ptCount val="1"/>
                <c:pt idx="0">
                  <c:v>Other guarantee measures for businesses</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cat>
            <c:strRef>
              <c:f>'Figures Supply-demand-mixed'!$D$88:$I$88</c:f>
              <c:strCache>
                <c:ptCount val="6"/>
                <c:pt idx="0">
                  <c:v>France </c:v>
                </c:pt>
                <c:pt idx="1">
                  <c:v>Germany</c:v>
                </c:pt>
                <c:pt idx="2">
                  <c:v>Spain</c:v>
                </c:pt>
                <c:pt idx="3">
                  <c:v>Italy</c:v>
                </c:pt>
                <c:pt idx="4">
                  <c:v>UK</c:v>
                </c:pt>
                <c:pt idx="5">
                  <c:v>Netherlands</c:v>
                </c:pt>
              </c:strCache>
            </c:strRef>
          </c:cat>
          <c:val>
            <c:numRef>
              <c:f>'Figures Supply-demand-mixed'!$D$92:$I$92</c:f>
              <c:numCache>
                <c:formatCode>0.0%</c:formatCode>
                <c:ptCount val="6"/>
                <c:pt idx="0">
                  <c:v>4.2820915581485687E-2</c:v>
                </c:pt>
                <c:pt idx="1">
                  <c:v>0.42612228718660194</c:v>
                </c:pt>
                <c:pt idx="2">
                  <c:v>1.856320772229441E-2</c:v>
                </c:pt>
                <c:pt idx="3">
                  <c:v>0.35977242302543505</c:v>
                </c:pt>
                <c:pt idx="4">
                  <c:v>7.8988941548183242E-2</c:v>
                </c:pt>
                <c:pt idx="5">
                  <c:v>0.26131835108120466</c:v>
                </c:pt>
              </c:numCache>
            </c:numRef>
          </c:val>
          <c:extLst>
            <c:ext xmlns:c16="http://schemas.microsoft.com/office/drawing/2014/chart" uri="{C3380CC4-5D6E-409C-BE32-E72D297353CC}">
              <c16:uniqueId val="{00000006-FCFF-2641-A67C-2E9D6AA0081E}"/>
            </c:ext>
          </c:extLst>
        </c:ser>
        <c:ser>
          <c:idx val="4"/>
          <c:order val="4"/>
          <c:tx>
            <c:strRef>
              <c:f>'Figures Supply-demand-mixed'!$C$93</c:f>
              <c:strCache>
                <c:ptCount val="1"/>
                <c:pt idx="0">
                  <c:v>Guarantees and moratoria for households</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cat>
            <c:strRef>
              <c:f>'Figures Supply-demand-mixed'!$D$88:$I$88</c:f>
              <c:strCache>
                <c:ptCount val="6"/>
                <c:pt idx="0">
                  <c:v>France </c:v>
                </c:pt>
                <c:pt idx="1">
                  <c:v>Germany</c:v>
                </c:pt>
                <c:pt idx="2">
                  <c:v>Spain</c:v>
                </c:pt>
                <c:pt idx="3">
                  <c:v>Italy</c:v>
                </c:pt>
                <c:pt idx="4">
                  <c:v>UK</c:v>
                </c:pt>
                <c:pt idx="5">
                  <c:v>Netherlands</c:v>
                </c:pt>
              </c:strCache>
            </c:strRef>
          </c:cat>
          <c:val>
            <c:numRef>
              <c:f>'Figures Supply-demand-mixed'!$D$93:$I$93</c:f>
              <c:numCache>
                <c:formatCode>0.0%</c:formatCode>
                <c:ptCount val="6"/>
                <c:pt idx="0">
                  <c:v>0</c:v>
                </c:pt>
                <c:pt idx="1">
                  <c:v>0</c:v>
                </c:pt>
                <c:pt idx="2">
                  <c:v>7.4252830889177642E-3</c:v>
                </c:pt>
                <c:pt idx="3">
                  <c:v>0</c:v>
                </c:pt>
                <c:pt idx="4">
                  <c:v>3.106898367561875E-2</c:v>
                </c:pt>
                <c:pt idx="5">
                  <c:v>0</c:v>
                </c:pt>
              </c:numCache>
            </c:numRef>
          </c:val>
          <c:extLst>
            <c:ext xmlns:c16="http://schemas.microsoft.com/office/drawing/2014/chart" uri="{C3380CC4-5D6E-409C-BE32-E72D297353CC}">
              <c16:uniqueId val="{00000007-FCFF-2641-A67C-2E9D6AA0081E}"/>
            </c:ext>
          </c:extLst>
        </c:ser>
        <c:ser>
          <c:idx val="5"/>
          <c:order val="5"/>
          <c:tx>
            <c:strRef>
              <c:f>'Figures Supply-demand-mixed'!$C$94</c:f>
              <c:strCache>
                <c:ptCount val="1"/>
                <c:pt idx="0">
                  <c:v>Transfers and guarantees in favour of territorial communities</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cat>
            <c:strRef>
              <c:f>'Figures Supply-demand-mixed'!$D$88:$I$88</c:f>
              <c:strCache>
                <c:ptCount val="6"/>
                <c:pt idx="0">
                  <c:v>France </c:v>
                </c:pt>
                <c:pt idx="1">
                  <c:v>Germany</c:v>
                </c:pt>
                <c:pt idx="2">
                  <c:v>Spain</c:v>
                </c:pt>
                <c:pt idx="3">
                  <c:v>Italy</c:v>
                </c:pt>
                <c:pt idx="4">
                  <c:v>UK</c:v>
                </c:pt>
                <c:pt idx="5">
                  <c:v>Netherlands</c:v>
                </c:pt>
              </c:strCache>
            </c:strRef>
          </c:cat>
          <c:val>
            <c:numRef>
              <c:f>'Figures Supply-demand-mixed'!$D$94:$I$94</c:f>
              <c:numCache>
                <c:formatCode>0.0%</c:formatCode>
                <c:ptCount val="6"/>
                <c:pt idx="0">
                  <c:v>1.4959693278030725E-2</c:v>
                </c:pt>
                <c:pt idx="1">
                  <c:v>7.2837181647012195E-2</c:v>
                </c:pt>
                <c:pt idx="2">
                  <c:v>3.093867953715735E-2</c:v>
                </c:pt>
                <c:pt idx="3">
                  <c:v>1.5896921017402945E-2</c:v>
                </c:pt>
                <c:pt idx="4">
                  <c:v>0</c:v>
                </c:pt>
                <c:pt idx="5">
                  <c:v>1.7638988697981314E-3</c:v>
                </c:pt>
              </c:numCache>
            </c:numRef>
          </c:val>
          <c:extLst>
            <c:ext xmlns:c16="http://schemas.microsoft.com/office/drawing/2014/chart" uri="{C3380CC4-5D6E-409C-BE32-E72D297353CC}">
              <c16:uniqueId val="{00000008-FCFF-2641-A67C-2E9D6AA0081E}"/>
            </c:ext>
          </c:extLst>
        </c:ser>
        <c:dLbls>
          <c:showLegendKey val="0"/>
          <c:showVal val="0"/>
          <c:showCatName val="0"/>
          <c:showSerName val="0"/>
          <c:showPercent val="0"/>
          <c:showBubbleSize val="0"/>
        </c:dLbls>
        <c:gapWidth val="150"/>
        <c:overlap val="100"/>
        <c:axId val="681074592"/>
        <c:axId val="612760672"/>
      </c:barChart>
      <c:catAx>
        <c:axId val="68107459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612760672"/>
        <c:crosses val="autoZero"/>
        <c:auto val="1"/>
        <c:lblAlgn val="ctr"/>
        <c:lblOffset val="100"/>
        <c:noMultiLvlLbl val="0"/>
      </c:catAx>
      <c:valAx>
        <c:axId val="612760672"/>
        <c:scaling>
          <c:orientation val="minMax"/>
          <c:min val="0"/>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681074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fr-FR"/>
              <a:t>Amounts from policy response to the crisis, as % of GDP</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fr-FR"/>
        </a:p>
      </c:txPr>
    </c:title>
    <c:autoTitleDeleted val="0"/>
    <c:plotArea>
      <c:layout/>
      <c:barChart>
        <c:barDir val="col"/>
        <c:grouping val="stacked"/>
        <c:varyColors val="0"/>
        <c:ser>
          <c:idx val="0"/>
          <c:order val="0"/>
          <c:tx>
            <c:strRef>
              <c:f>'Figures Supply-demand-mixed'!$W$12</c:f>
              <c:strCache>
                <c:ptCount val="1"/>
                <c:pt idx="0">
                  <c:v>Emergency measures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'Figures Supply-demand-mixed'!$X$11:$AC$11</c:f>
              <c:strCache>
                <c:ptCount val="6"/>
                <c:pt idx="0">
                  <c:v>France </c:v>
                </c:pt>
                <c:pt idx="1">
                  <c:v>Germany</c:v>
                </c:pt>
                <c:pt idx="2">
                  <c:v>Spain</c:v>
                </c:pt>
                <c:pt idx="3">
                  <c:v>UK</c:v>
                </c:pt>
                <c:pt idx="4">
                  <c:v>Netherlands</c:v>
                </c:pt>
                <c:pt idx="5">
                  <c:v>Italy</c:v>
                </c:pt>
              </c:strCache>
            </c:strRef>
          </c:cat>
          <c:val>
            <c:numRef>
              <c:f>'Figures Supply-demand-mixed'!$X$12:$AC$12</c:f>
              <c:numCache>
                <c:formatCode>0.0%</c:formatCode>
                <c:ptCount val="6"/>
                <c:pt idx="0">
                  <c:v>3.8372428577317888E-2</c:v>
                </c:pt>
                <c:pt idx="1">
                  <c:v>4.7593505363873585E-2</c:v>
                </c:pt>
                <c:pt idx="2">
                  <c:v>5.3574871465295631E-2</c:v>
                </c:pt>
                <c:pt idx="3">
                  <c:v>7.9720570749108197E-2</c:v>
                </c:pt>
                <c:pt idx="4">
                  <c:v>4.479758084423599E-2</c:v>
                </c:pt>
                <c:pt idx="5">
                  <c:v>3.7939319439012124E-2</c:v>
                </c:pt>
              </c:numCache>
            </c:numRef>
          </c:val>
          <c:extLst>
            <c:ext xmlns:c16="http://schemas.microsoft.com/office/drawing/2014/chart" uri="{C3380CC4-5D6E-409C-BE32-E72D297353CC}">
              <c16:uniqueId val="{00000000-2E39-7741-9692-F0AA4224EAE9}"/>
            </c:ext>
          </c:extLst>
        </c:ser>
        <c:ser>
          <c:idx val="1"/>
          <c:order val="1"/>
          <c:tx>
            <c:strRef>
              <c:f>'Figures Supply-demand-mixed'!$W$13</c:f>
              <c:strCache>
                <c:ptCount val="1"/>
                <c:pt idx="0">
                  <c:v>Recovery measures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'Figures Supply-demand-mixed'!$X$11:$AC$11</c:f>
              <c:strCache>
                <c:ptCount val="6"/>
                <c:pt idx="0">
                  <c:v>France </c:v>
                </c:pt>
                <c:pt idx="1">
                  <c:v>Germany</c:v>
                </c:pt>
                <c:pt idx="2">
                  <c:v>Spain</c:v>
                </c:pt>
                <c:pt idx="3">
                  <c:v>UK</c:v>
                </c:pt>
                <c:pt idx="4">
                  <c:v>Netherlands</c:v>
                </c:pt>
                <c:pt idx="5">
                  <c:v>Italy</c:v>
                </c:pt>
              </c:strCache>
            </c:strRef>
          </c:cat>
          <c:val>
            <c:numRef>
              <c:f>'Figures Supply-demand-mixed'!$X$13:$AC$13</c:f>
              <c:numCache>
                <c:formatCode>0.0%</c:formatCode>
                <c:ptCount val="6"/>
                <c:pt idx="0">
                  <c:v>3.7803520633219283E-2</c:v>
                </c:pt>
                <c:pt idx="1">
                  <c:v>3.6195998840243548E-2</c:v>
                </c:pt>
                <c:pt idx="2">
                  <c:v>5.776028277634962E-2</c:v>
                </c:pt>
                <c:pt idx="3">
                  <c:v>1.1030519223147047E-2</c:v>
                </c:pt>
                <c:pt idx="4">
                  <c:v>3.2337694396445321E-2</c:v>
                </c:pt>
                <c:pt idx="5">
                  <c:v>0</c:v>
                </c:pt>
              </c:numCache>
            </c:numRef>
          </c:val>
          <c:extLst>
            <c:ext xmlns:c16="http://schemas.microsoft.com/office/drawing/2014/chart" uri="{C3380CC4-5D6E-409C-BE32-E72D297353CC}">
              <c16:uniqueId val="{00000001-2E39-7741-9692-F0AA4224EAE9}"/>
            </c:ext>
          </c:extLst>
        </c:ser>
        <c:dLbls>
          <c:showLegendKey val="0"/>
          <c:showVal val="0"/>
          <c:showCatName val="0"/>
          <c:showSerName val="0"/>
          <c:showPercent val="0"/>
          <c:showBubbleSize val="0"/>
        </c:dLbls>
        <c:gapWidth val="150"/>
        <c:overlap val="100"/>
        <c:axId val="684247136"/>
        <c:axId val="697613136"/>
      </c:barChart>
      <c:catAx>
        <c:axId val="68424713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697613136"/>
        <c:crosses val="autoZero"/>
        <c:auto val="1"/>
        <c:lblAlgn val="ctr"/>
        <c:lblOffset val="100"/>
        <c:noMultiLvlLbl val="0"/>
      </c:catAx>
      <c:valAx>
        <c:axId val="69761313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684247136"/>
        <c:crosses val="autoZero"/>
        <c:crossBetween val="between"/>
        <c:minorUnit val="1.0000000000000002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fr-FR"/>
              <a:t>Emergency Measures, as % of GDP</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fr-FR"/>
        </a:p>
      </c:txPr>
    </c:title>
    <c:autoTitleDeleted val="0"/>
    <c:plotArea>
      <c:layout/>
      <c:barChart>
        <c:barDir val="col"/>
        <c:grouping val="stacked"/>
        <c:varyColors val="0"/>
        <c:ser>
          <c:idx val="0"/>
          <c:order val="0"/>
          <c:tx>
            <c:strRef>
              <c:f>'Figures Supply-demand-mixed'!$W$44</c:f>
              <c:strCache>
                <c:ptCount val="1"/>
                <c:pt idx="0">
                  <c:v>Supply</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'Figures Supply-demand-mixed'!$X$43:$AC$43</c:f>
              <c:strCache>
                <c:ptCount val="6"/>
                <c:pt idx="0">
                  <c:v>France </c:v>
                </c:pt>
                <c:pt idx="1">
                  <c:v>Germany</c:v>
                </c:pt>
                <c:pt idx="2">
                  <c:v>Spain</c:v>
                </c:pt>
                <c:pt idx="3">
                  <c:v>UK</c:v>
                </c:pt>
                <c:pt idx="4">
                  <c:v>Netherlands</c:v>
                </c:pt>
                <c:pt idx="5">
                  <c:v>Italy</c:v>
                </c:pt>
              </c:strCache>
            </c:strRef>
          </c:cat>
          <c:val>
            <c:numRef>
              <c:f>'Figures Supply-demand-mixed'!$X$44:$AC$44</c:f>
              <c:numCache>
                <c:formatCode>0.0%</c:formatCode>
                <c:ptCount val="6"/>
                <c:pt idx="0">
                  <c:v>6.1013315743908983E-3</c:v>
                </c:pt>
                <c:pt idx="1">
                  <c:v>2.3919976804870975E-3</c:v>
                </c:pt>
                <c:pt idx="2">
                  <c:v>5.310089974293059E-3</c:v>
                </c:pt>
                <c:pt idx="3">
                  <c:v>7.084819659135949E-3</c:v>
                </c:pt>
                <c:pt idx="4">
                  <c:v>3.2954825968896568E-3</c:v>
                </c:pt>
                <c:pt idx="5">
                  <c:v>8.8841705313739729E-3</c:v>
                </c:pt>
              </c:numCache>
            </c:numRef>
          </c:val>
          <c:extLst>
            <c:ext xmlns:c16="http://schemas.microsoft.com/office/drawing/2014/chart" uri="{C3380CC4-5D6E-409C-BE32-E72D297353CC}">
              <c16:uniqueId val="{00000000-929C-E743-82FA-017D078868DF}"/>
            </c:ext>
          </c:extLst>
        </c:ser>
        <c:ser>
          <c:idx val="1"/>
          <c:order val="1"/>
          <c:tx>
            <c:strRef>
              <c:f>'Figures Supply-demand-mixed'!$W$45</c:f>
              <c:strCache>
                <c:ptCount val="1"/>
                <c:pt idx="0">
                  <c:v>Demand</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'Figures Supply-demand-mixed'!$X$43:$AC$43</c:f>
              <c:strCache>
                <c:ptCount val="6"/>
                <c:pt idx="0">
                  <c:v>France </c:v>
                </c:pt>
                <c:pt idx="1">
                  <c:v>Germany</c:v>
                </c:pt>
                <c:pt idx="2">
                  <c:v>Spain</c:v>
                </c:pt>
                <c:pt idx="3">
                  <c:v>UK</c:v>
                </c:pt>
                <c:pt idx="4">
                  <c:v>Netherlands</c:v>
                </c:pt>
                <c:pt idx="5">
                  <c:v>Italy</c:v>
                </c:pt>
              </c:strCache>
            </c:strRef>
          </c:cat>
          <c:val>
            <c:numRef>
              <c:f>'Figures Supply-demand-mixed'!$X$45:$AC$45</c:f>
              <c:numCache>
                <c:formatCode>0.0%</c:formatCode>
                <c:ptCount val="6"/>
                <c:pt idx="0">
                  <c:v>7.6596446386610053E-3</c:v>
                </c:pt>
                <c:pt idx="1">
                  <c:v>1.243838793853291E-2</c:v>
                </c:pt>
                <c:pt idx="2">
                  <c:v>2.6413881748071976E-2</c:v>
                </c:pt>
                <c:pt idx="3">
                  <c:v>3.2350376535869994E-2</c:v>
                </c:pt>
                <c:pt idx="4">
                  <c:v>1.8359664280424584E-2</c:v>
                </c:pt>
                <c:pt idx="5">
                  <c:v>8.3812929541263893E-3</c:v>
                </c:pt>
              </c:numCache>
            </c:numRef>
          </c:val>
          <c:extLst>
            <c:ext xmlns:c16="http://schemas.microsoft.com/office/drawing/2014/chart" uri="{C3380CC4-5D6E-409C-BE32-E72D297353CC}">
              <c16:uniqueId val="{00000001-929C-E743-82FA-017D078868DF}"/>
            </c:ext>
          </c:extLst>
        </c:ser>
        <c:ser>
          <c:idx val="2"/>
          <c:order val="2"/>
          <c:tx>
            <c:strRef>
              <c:f>'Figures Supply-demand-mixed'!$W$46</c:f>
              <c:strCache>
                <c:ptCount val="1"/>
                <c:pt idx="0">
                  <c:v>Mixed</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'Figures Supply-demand-mixed'!$X$43:$AC$43</c:f>
              <c:strCache>
                <c:ptCount val="6"/>
                <c:pt idx="0">
                  <c:v>France </c:v>
                </c:pt>
                <c:pt idx="1">
                  <c:v>Germany</c:v>
                </c:pt>
                <c:pt idx="2">
                  <c:v>Spain</c:v>
                </c:pt>
                <c:pt idx="3">
                  <c:v>UK</c:v>
                </c:pt>
                <c:pt idx="4">
                  <c:v>Netherlands</c:v>
                </c:pt>
                <c:pt idx="5">
                  <c:v>Italy</c:v>
                </c:pt>
              </c:strCache>
            </c:strRef>
          </c:cat>
          <c:val>
            <c:numRef>
              <c:f>'Figures Supply-demand-mixed'!$X$46:$AC$46</c:f>
              <c:numCache>
                <c:formatCode>0.0%</c:formatCode>
                <c:ptCount val="6"/>
                <c:pt idx="0">
                  <c:v>2.4611452364265988E-2</c:v>
                </c:pt>
                <c:pt idx="1">
                  <c:v>3.2763119744853582E-2</c:v>
                </c:pt>
                <c:pt idx="2">
                  <c:v>2.1850899742930596E-2</c:v>
                </c:pt>
                <c:pt idx="3">
                  <c:v>4.0285374554102263E-2</c:v>
                </c:pt>
                <c:pt idx="4">
                  <c:v>2.3142433966921748E-2</c:v>
                </c:pt>
                <c:pt idx="5">
                  <c:v>2.0673855953511761E-2</c:v>
                </c:pt>
              </c:numCache>
            </c:numRef>
          </c:val>
          <c:extLst>
            <c:ext xmlns:c16="http://schemas.microsoft.com/office/drawing/2014/chart" uri="{C3380CC4-5D6E-409C-BE32-E72D297353CC}">
              <c16:uniqueId val="{00000002-929C-E743-82FA-017D078868DF}"/>
            </c:ext>
          </c:extLst>
        </c:ser>
        <c:dLbls>
          <c:showLegendKey val="0"/>
          <c:showVal val="0"/>
          <c:showCatName val="0"/>
          <c:showSerName val="0"/>
          <c:showPercent val="0"/>
          <c:showBubbleSize val="0"/>
        </c:dLbls>
        <c:gapWidth val="150"/>
        <c:overlap val="100"/>
        <c:axId val="701096016"/>
        <c:axId val="704122944"/>
      </c:barChart>
      <c:catAx>
        <c:axId val="70109601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704122944"/>
        <c:crosses val="autoZero"/>
        <c:auto val="1"/>
        <c:lblAlgn val="ctr"/>
        <c:lblOffset val="100"/>
        <c:noMultiLvlLbl val="0"/>
      </c:catAx>
      <c:valAx>
        <c:axId val="70412294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701096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fr-FR" sz="1800" b="1" i="0" baseline="0">
                <a:effectLst/>
              </a:rPr>
              <a:t>Recovery Measures, as % of GDP</a:t>
            </a:r>
            <a:endParaRPr lang="fr-FR">
              <a:effectLst/>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fr-FR"/>
        </a:p>
      </c:txPr>
    </c:title>
    <c:autoTitleDeleted val="0"/>
    <c:plotArea>
      <c:layout/>
      <c:barChart>
        <c:barDir val="col"/>
        <c:grouping val="stacked"/>
        <c:varyColors val="0"/>
        <c:ser>
          <c:idx val="0"/>
          <c:order val="0"/>
          <c:tx>
            <c:strRef>
              <c:f>'Figures Supply-demand-mixed'!$W$58</c:f>
              <c:strCache>
                <c:ptCount val="1"/>
                <c:pt idx="0">
                  <c:v>Supply</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'Figures Supply-demand-mixed'!$X$57:$AC$57</c:f>
              <c:strCache>
                <c:ptCount val="6"/>
                <c:pt idx="0">
                  <c:v>France </c:v>
                </c:pt>
                <c:pt idx="1">
                  <c:v>Germany</c:v>
                </c:pt>
                <c:pt idx="2">
                  <c:v>Spain</c:v>
                </c:pt>
                <c:pt idx="3">
                  <c:v>UK</c:v>
                </c:pt>
                <c:pt idx="4">
                  <c:v>Netherlands</c:v>
                </c:pt>
                <c:pt idx="5">
                  <c:v>Italy</c:v>
                </c:pt>
              </c:strCache>
            </c:strRef>
          </c:cat>
          <c:val>
            <c:numRef>
              <c:f>'Figures Supply-demand-mixed'!$X$58:$AC$58</c:f>
              <c:numCache>
                <c:formatCode>0.0%</c:formatCode>
                <c:ptCount val="6"/>
                <c:pt idx="0">
                  <c:v>2.2014263923815811E-2</c:v>
                </c:pt>
                <c:pt idx="1">
                  <c:v>1.6207596404755002E-2</c:v>
                </c:pt>
                <c:pt idx="2">
                  <c:v>2.9643316195372756E-2</c:v>
                </c:pt>
                <c:pt idx="3">
                  <c:v>3.6623067776456607E-3</c:v>
                </c:pt>
                <c:pt idx="4">
                  <c:v>3.5793631202172302E-3</c:v>
                </c:pt>
                <c:pt idx="5">
                  <c:v>0</c:v>
                </c:pt>
              </c:numCache>
            </c:numRef>
          </c:val>
          <c:extLst>
            <c:ext xmlns:c16="http://schemas.microsoft.com/office/drawing/2014/chart" uri="{C3380CC4-5D6E-409C-BE32-E72D297353CC}">
              <c16:uniqueId val="{00000000-4639-9447-B081-EFC49556D9BF}"/>
            </c:ext>
          </c:extLst>
        </c:ser>
        <c:ser>
          <c:idx val="1"/>
          <c:order val="1"/>
          <c:tx>
            <c:strRef>
              <c:f>'Figures Supply-demand-mixed'!$W$59</c:f>
              <c:strCache>
                <c:ptCount val="1"/>
                <c:pt idx="0">
                  <c:v>Demand</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strRef>
              <c:f>'Figures Supply-demand-mixed'!$X$57:$AC$57</c:f>
              <c:strCache>
                <c:ptCount val="6"/>
                <c:pt idx="0">
                  <c:v>France </c:v>
                </c:pt>
                <c:pt idx="1">
                  <c:v>Germany</c:v>
                </c:pt>
                <c:pt idx="2">
                  <c:v>Spain</c:v>
                </c:pt>
                <c:pt idx="3">
                  <c:v>UK</c:v>
                </c:pt>
                <c:pt idx="4">
                  <c:v>Netherlands</c:v>
                </c:pt>
                <c:pt idx="5">
                  <c:v>Italy</c:v>
                </c:pt>
              </c:strCache>
            </c:strRef>
          </c:cat>
          <c:val>
            <c:numRef>
              <c:f>'Figures Supply-demand-mixed'!$X$59:$AC$59</c:f>
              <c:numCache>
                <c:formatCode>0.0%</c:formatCode>
                <c:ptCount val="6"/>
                <c:pt idx="0">
                  <c:v>1.5789256709403472E-2</c:v>
                </c:pt>
                <c:pt idx="1">
                  <c:v>1.8005218904030153E-2</c:v>
                </c:pt>
                <c:pt idx="2">
                  <c:v>2.8116966580976864E-2</c:v>
                </c:pt>
                <c:pt idx="3">
                  <c:v>7.3682124455013874E-3</c:v>
                </c:pt>
                <c:pt idx="4">
                  <c:v>2.8758331276228091E-2</c:v>
                </c:pt>
                <c:pt idx="5">
                  <c:v>0</c:v>
                </c:pt>
              </c:numCache>
            </c:numRef>
          </c:val>
          <c:extLst>
            <c:ext xmlns:c16="http://schemas.microsoft.com/office/drawing/2014/chart" uri="{C3380CC4-5D6E-409C-BE32-E72D297353CC}">
              <c16:uniqueId val="{00000001-4639-9447-B081-EFC49556D9BF}"/>
            </c:ext>
          </c:extLst>
        </c:ser>
        <c:ser>
          <c:idx val="2"/>
          <c:order val="2"/>
          <c:tx>
            <c:strRef>
              <c:f>'Figures Supply-demand-mixed'!$W$60</c:f>
              <c:strCache>
                <c:ptCount val="1"/>
                <c:pt idx="0">
                  <c:v>Mixed</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cat>
            <c:strRef>
              <c:f>'Figures Supply-demand-mixed'!$X$57:$AC$57</c:f>
              <c:strCache>
                <c:ptCount val="6"/>
                <c:pt idx="0">
                  <c:v>France </c:v>
                </c:pt>
                <c:pt idx="1">
                  <c:v>Germany</c:v>
                </c:pt>
                <c:pt idx="2">
                  <c:v>Spain</c:v>
                </c:pt>
                <c:pt idx="3">
                  <c:v>UK</c:v>
                </c:pt>
                <c:pt idx="4">
                  <c:v>Netherlands</c:v>
                </c:pt>
                <c:pt idx="5">
                  <c:v>Italy</c:v>
                </c:pt>
              </c:strCache>
            </c:strRef>
          </c:cat>
          <c:val>
            <c:numRef>
              <c:f>'Figures Supply-demand-mixed'!$X$60:$AC$60</c:f>
              <c:numCache>
                <c:formatCode>0.0%</c:formatCode>
                <c:ptCount val="6"/>
                <c:pt idx="0">
                  <c:v>0</c:v>
                </c:pt>
                <c:pt idx="1">
                  <c:v>1.9831835314583937E-3</c:v>
                </c:pt>
                <c:pt idx="2">
                  <c:v>0</c:v>
                </c:pt>
                <c:pt idx="3">
                  <c:v>0</c:v>
                </c:pt>
                <c:pt idx="4">
                  <c:v>0</c:v>
                </c:pt>
                <c:pt idx="5">
                  <c:v>0</c:v>
                </c:pt>
              </c:numCache>
            </c:numRef>
          </c:val>
          <c:extLst>
            <c:ext xmlns:c16="http://schemas.microsoft.com/office/drawing/2014/chart" uri="{C3380CC4-5D6E-409C-BE32-E72D297353CC}">
              <c16:uniqueId val="{00000001-375C-294C-BD79-7023E78F4164}"/>
            </c:ext>
          </c:extLst>
        </c:ser>
        <c:dLbls>
          <c:showLegendKey val="0"/>
          <c:showVal val="0"/>
          <c:showCatName val="0"/>
          <c:showSerName val="0"/>
          <c:showPercent val="0"/>
          <c:showBubbleSize val="0"/>
        </c:dLbls>
        <c:gapWidth val="150"/>
        <c:overlap val="100"/>
        <c:axId val="701593840"/>
        <c:axId val="701595472"/>
      </c:barChart>
      <c:catAx>
        <c:axId val="70159384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701595472"/>
        <c:crosses val="autoZero"/>
        <c:auto val="1"/>
        <c:lblAlgn val="ctr"/>
        <c:lblOffset val="100"/>
        <c:noMultiLvlLbl val="0"/>
      </c:catAx>
      <c:valAx>
        <c:axId val="701595472"/>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70159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'Figures Supply-demand-mixed'!$W$81</c:f>
              <c:strCache>
                <c:ptCount val="1"/>
                <c:pt idx="0">
                  <c:v>Deferral of corporate tax obligations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'Figures Supply-demand-mixed'!$X$79:$AC$80</c:f>
              <c:strCache>
                <c:ptCount val="6"/>
                <c:pt idx="0">
                  <c:v>France </c:v>
                </c:pt>
                <c:pt idx="1">
                  <c:v>Germany</c:v>
                </c:pt>
                <c:pt idx="2">
                  <c:v>Spain</c:v>
                </c:pt>
                <c:pt idx="3">
                  <c:v>Italy</c:v>
                </c:pt>
                <c:pt idx="4">
                  <c:v>UK</c:v>
                </c:pt>
                <c:pt idx="5">
                  <c:v>Netherlands</c:v>
                </c:pt>
              </c:strCache>
            </c:strRef>
          </c:cat>
          <c:val>
            <c:numRef>
              <c:f>'Figures Supply-demand-mixed'!$X$81:$AC$81</c:f>
              <c:numCache>
                <c:formatCode>0.0%</c:formatCode>
                <c:ptCount val="6"/>
                <c:pt idx="0">
                  <c:v>2.7414766871418562E-2</c:v>
                </c:pt>
                <c:pt idx="1">
                  <c:v>1.3250217454334589E-2</c:v>
                </c:pt>
                <c:pt idx="2">
                  <c:v>5.6153598971722359E-4</c:v>
                </c:pt>
                <c:pt idx="3">
                  <c:v>1.0672179694920937E-2</c:v>
                </c:pt>
                <c:pt idx="4">
                  <c:v>1.6567578279825607E-2</c:v>
                </c:pt>
                <c:pt idx="5">
                  <c:v>2.0241915576400885E-2</c:v>
                </c:pt>
              </c:numCache>
            </c:numRef>
          </c:val>
          <c:extLst>
            <c:ext xmlns:c16="http://schemas.microsoft.com/office/drawing/2014/chart" uri="{C3380CC4-5D6E-409C-BE32-E72D297353CC}">
              <c16:uniqueId val="{00000000-BA69-6947-BD5D-A0682E48A1B3}"/>
            </c:ext>
          </c:extLst>
        </c:ser>
        <c:ser>
          <c:idx val="1"/>
          <c:order val="1"/>
          <c:tx>
            <c:strRef>
              <c:f>'Figures Supply-demand-mixed'!$W$82</c:f>
              <c:strCache>
                <c:ptCount val="1"/>
                <c:pt idx="0">
                  <c:v>Capital intervention mechanisms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strRef>
              <c:f>'Figures Supply-demand-mixed'!$X$79:$AC$80</c:f>
              <c:strCache>
                <c:ptCount val="6"/>
                <c:pt idx="0">
                  <c:v>France </c:v>
                </c:pt>
                <c:pt idx="1">
                  <c:v>Germany</c:v>
                </c:pt>
                <c:pt idx="2">
                  <c:v>Spain</c:v>
                </c:pt>
                <c:pt idx="3">
                  <c:v>Italy</c:v>
                </c:pt>
                <c:pt idx="4">
                  <c:v>UK</c:v>
                </c:pt>
                <c:pt idx="5">
                  <c:v>Netherlands</c:v>
                </c:pt>
              </c:strCache>
            </c:strRef>
          </c:cat>
          <c:val>
            <c:numRef>
              <c:f>'Figures Supply-demand-mixed'!$X$82:$AC$82</c:f>
              <c:numCache>
                <c:formatCode>0.0%</c:formatCode>
                <c:ptCount val="6"/>
                <c:pt idx="0">
                  <c:v>9.8940512017149703E-3</c:v>
                </c:pt>
                <c:pt idx="1">
                  <c:v>2.9573789504204116E-2</c:v>
                </c:pt>
                <c:pt idx="2">
                  <c:v>8.0334190231362464E-3</c:v>
                </c:pt>
                <c:pt idx="3">
                  <c:v>2.4585125998770743E-2</c:v>
                </c:pt>
                <c:pt idx="4">
                  <c:v>0</c:v>
                </c:pt>
                <c:pt idx="5">
                  <c:v>0</c:v>
                </c:pt>
              </c:numCache>
            </c:numRef>
          </c:val>
          <c:extLst>
            <c:ext xmlns:c16="http://schemas.microsoft.com/office/drawing/2014/chart" uri="{C3380CC4-5D6E-409C-BE32-E72D297353CC}">
              <c16:uniqueId val="{00000001-BA69-6947-BD5D-A0682E48A1B3}"/>
            </c:ext>
          </c:extLst>
        </c:ser>
        <c:ser>
          <c:idx val="2"/>
          <c:order val="2"/>
          <c:tx>
            <c:strRef>
              <c:f>'Figures Supply-demand-mixed'!$W$83</c:f>
              <c:strCache>
                <c:ptCount val="1"/>
                <c:pt idx="0">
                  <c:v>State Guaranteed Loans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cat>
            <c:strRef>
              <c:f>'Figures Supply-demand-mixed'!$X$79:$AC$80</c:f>
              <c:strCache>
                <c:ptCount val="6"/>
                <c:pt idx="0">
                  <c:v>France </c:v>
                </c:pt>
                <c:pt idx="1">
                  <c:v>Germany</c:v>
                </c:pt>
                <c:pt idx="2">
                  <c:v>Spain</c:v>
                </c:pt>
                <c:pt idx="3">
                  <c:v>Italy</c:v>
                </c:pt>
                <c:pt idx="4">
                  <c:v>UK</c:v>
                </c:pt>
                <c:pt idx="5">
                  <c:v>Netherlands</c:v>
                </c:pt>
              </c:strCache>
            </c:strRef>
          </c:cat>
          <c:val>
            <c:numRef>
              <c:f>'Figures Supply-demand-mixed'!$X$83:$AC$83</c:f>
              <c:numCache>
                <c:formatCode>0.0%</c:formatCode>
                <c:ptCount val="6"/>
                <c:pt idx="0">
                  <c:v>0.12367564002143712</c:v>
                </c:pt>
                <c:pt idx="1">
                  <c:v>0.10376920846622209</c:v>
                </c:pt>
                <c:pt idx="2">
                  <c:v>0.11384238431876607</c:v>
                </c:pt>
                <c:pt idx="3">
                  <c:v>0.17321338771861206</c:v>
                </c:pt>
                <c:pt idx="4">
                  <c:v>0.13079667063020214</c:v>
                </c:pt>
                <c:pt idx="5">
                  <c:v>4.9370525796099726E-2</c:v>
                </c:pt>
              </c:numCache>
            </c:numRef>
          </c:val>
          <c:extLst>
            <c:ext xmlns:c16="http://schemas.microsoft.com/office/drawing/2014/chart" uri="{C3380CC4-5D6E-409C-BE32-E72D297353CC}">
              <c16:uniqueId val="{00000002-BA69-6947-BD5D-A0682E48A1B3}"/>
            </c:ext>
          </c:extLst>
        </c:ser>
        <c:ser>
          <c:idx val="3"/>
          <c:order val="3"/>
          <c:tx>
            <c:strRef>
              <c:f>'Figures Supply-demand-mixed'!$W$84</c:f>
              <c:strCache>
                <c:ptCount val="1"/>
                <c:pt idx="0">
                  <c:v>Other guarantee measures for businesses</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cat>
            <c:strRef>
              <c:f>'Figures Supply-demand-mixed'!$X$79:$AC$80</c:f>
              <c:strCache>
                <c:ptCount val="6"/>
                <c:pt idx="0">
                  <c:v>France </c:v>
                </c:pt>
                <c:pt idx="1">
                  <c:v>Germany</c:v>
                </c:pt>
                <c:pt idx="2">
                  <c:v>Spain</c:v>
                </c:pt>
                <c:pt idx="3">
                  <c:v>Italy</c:v>
                </c:pt>
                <c:pt idx="4">
                  <c:v>UK</c:v>
                </c:pt>
                <c:pt idx="5">
                  <c:v>Netherlands</c:v>
                </c:pt>
              </c:strCache>
            </c:strRef>
          </c:cat>
          <c:val>
            <c:numRef>
              <c:f>'Figures Supply-demand-mixed'!$X$84:$AC$84</c:f>
              <c:numCache>
                <c:formatCode>0.0%</c:formatCode>
                <c:ptCount val="6"/>
                <c:pt idx="0">
                  <c:v>7.3162386115348159E-3</c:v>
                </c:pt>
                <c:pt idx="1">
                  <c:v>0.12467381849811539</c:v>
                </c:pt>
                <c:pt idx="2">
                  <c:v>2.410025706940874E-3</c:v>
                </c:pt>
                <c:pt idx="3">
                  <c:v>0.12013186567581158</c:v>
                </c:pt>
                <c:pt idx="4">
                  <c:v>1.3079667063020214E-2</c:v>
                </c:pt>
                <c:pt idx="5">
                  <c:v>2.4685262898049863E-2</c:v>
                </c:pt>
              </c:numCache>
            </c:numRef>
          </c:val>
          <c:extLst>
            <c:ext xmlns:c16="http://schemas.microsoft.com/office/drawing/2014/chart" uri="{C3380CC4-5D6E-409C-BE32-E72D297353CC}">
              <c16:uniqueId val="{00000001-5677-5248-9CA7-5F99D915BC3C}"/>
            </c:ext>
          </c:extLst>
        </c:ser>
        <c:ser>
          <c:idx val="4"/>
          <c:order val="4"/>
          <c:tx>
            <c:strRef>
              <c:f>'Figures Supply-demand-mixed'!$W$85</c:f>
              <c:strCache>
                <c:ptCount val="1"/>
                <c:pt idx="0">
                  <c:v>Guarantees and moratoria for households</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cat>
            <c:strRef>
              <c:f>'Figures Supply-demand-mixed'!$X$79:$AC$80</c:f>
              <c:strCache>
                <c:ptCount val="6"/>
                <c:pt idx="0">
                  <c:v>France </c:v>
                </c:pt>
                <c:pt idx="1">
                  <c:v>Germany</c:v>
                </c:pt>
                <c:pt idx="2">
                  <c:v>Spain</c:v>
                </c:pt>
                <c:pt idx="3">
                  <c:v>Italy</c:v>
                </c:pt>
                <c:pt idx="4">
                  <c:v>UK</c:v>
                </c:pt>
                <c:pt idx="5">
                  <c:v>Netherlands</c:v>
                </c:pt>
              </c:strCache>
            </c:strRef>
          </c:cat>
          <c:val>
            <c:numRef>
              <c:f>'Figures Supply-demand-mixed'!$X$85:$AC$85</c:f>
              <c:numCache>
                <c:formatCode>0.0%</c:formatCode>
                <c:ptCount val="6"/>
                <c:pt idx="0">
                  <c:v>0</c:v>
                </c:pt>
                <c:pt idx="1">
                  <c:v>0</c:v>
                </c:pt>
                <c:pt idx="2">
                  <c:v>9.640102827763496E-4</c:v>
                </c:pt>
                <c:pt idx="3">
                  <c:v>0</c:v>
                </c:pt>
                <c:pt idx="4">
                  <c:v>5.1446690447879521E-3</c:v>
                </c:pt>
                <c:pt idx="5">
                  <c:v>0</c:v>
                </c:pt>
              </c:numCache>
            </c:numRef>
          </c:val>
          <c:extLst>
            <c:ext xmlns:c16="http://schemas.microsoft.com/office/drawing/2014/chart" uri="{C3380CC4-5D6E-409C-BE32-E72D297353CC}">
              <c16:uniqueId val="{00000002-5677-5248-9CA7-5F99D915BC3C}"/>
            </c:ext>
          </c:extLst>
        </c:ser>
        <c:ser>
          <c:idx val="5"/>
          <c:order val="5"/>
          <c:tx>
            <c:strRef>
              <c:f>'Figures Supply-demand-mixed'!$W$86</c:f>
              <c:strCache>
                <c:ptCount val="1"/>
                <c:pt idx="0">
                  <c:v>Transfers and guarantees in favour of territorial communities</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cat>
            <c:strRef>
              <c:f>'Figures Supply-demand-mixed'!$X$79:$AC$80</c:f>
              <c:strCache>
                <c:ptCount val="6"/>
                <c:pt idx="0">
                  <c:v>France </c:v>
                </c:pt>
                <c:pt idx="1">
                  <c:v>Germany</c:v>
                </c:pt>
                <c:pt idx="2">
                  <c:v>Spain</c:v>
                </c:pt>
                <c:pt idx="3">
                  <c:v>Italy</c:v>
                </c:pt>
                <c:pt idx="4">
                  <c:v>UK</c:v>
                </c:pt>
                <c:pt idx="5">
                  <c:v>Netherlands</c:v>
                </c:pt>
              </c:strCache>
            </c:strRef>
          </c:cat>
          <c:val>
            <c:numRef>
              <c:f>'Figures Supply-demand-mixed'!$X$86:$AC$86</c:f>
              <c:numCache>
                <c:formatCode>0.0%</c:formatCode>
                <c:ptCount val="6"/>
                <c:pt idx="0">
                  <c:v>2.5559632271097005E-3</c:v>
                </c:pt>
                <c:pt idx="1">
                  <c:v>2.1310524789794144E-2</c:v>
                </c:pt>
                <c:pt idx="2">
                  <c:v>4.0167095115681232E-3</c:v>
                </c:pt>
                <c:pt idx="3">
                  <c:v>5.3081522042800469E-3</c:v>
                </c:pt>
                <c:pt idx="4">
                  <c:v>0</c:v>
                </c:pt>
                <c:pt idx="5">
                  <c:v>1.6662552456183659E-4</c:v>
                </c:pt>
              </c:numCache>
            </c:numRef>
          </c:val>
          <c:extLst>
            <c:ext xmlns:c16="http://schemas.microsoft.com/office/drawing/2014/chart" uri="{C3380CC4-5D6E-409C-BE32-E72D297353CC}">
              <c16:uniqueId val="{00000003-5677-5248-9CA7-5F99D915BC3C}"/>
            </c:ext>
          </c:extLst>
        </c:ser>
        <c:dLbls>
          <c:showLegendKey val="0"/>
          <c:showVal val="0"/>
          <c:showCatName val="0"/>
          <c:showSerName val="0"/>
          <c:showPercent val="0"/>
          <c:showBubbleSize val="0"/>
        </c:dLbls>
        <c:gapWidth val="150"/>
        <c:overlap val="100"/>
        <c:axId val="652296400"/>
        <c:axId val="756031040"/>
      </c:barChart>
      <c:catAx>
        <c:axId val="65229640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756031040"/>
        <c:crosses val="autoZero"/>
        <c:auto val="1"/>
        <c:lblAlgn val="ctr"/>
        <c:lblOffset val="100"/>
        <c:noMultiLvlLbl val="0"/>
      </c:catAx>
      <c:valAx>
        <c:axId val="756031040"/>
        <c:scaling>
          <c:orientation val="minMax"/>
        </c:scaling>
        <c:delete val="0"/>
        <c:axPos val="l"/>
        <c:majorGridlines>
          <c:spPr>
            <a:ln w="9525" cap="flat" cmpd="sng" algn="ctr">
              <a:solidFill>
                <a:schemeClr val="tx2">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652296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fr-FR"/>
              <a:t>Emergency Measures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fr-FR"/>
        </a:p>
      </c:txPr>
    </c:title>
    <c:autoTitleDeleted val="0"/>
    <c:plotArea>
      <c:layout/>
      <c:barChart>
        <c:barDir val="col"/>
        <c:grouping val="stacked"/>
        <c:varyColors val="0"/>
        <c:ser>
          <c:idx val="0"/>
          <c:order val="0"/>
          <c:tx>
            <c:strRef>
              <c:f>'Figures Supply-demand-mixed'!$C$43</c:f>
              <c:strCache>
                <c:ptCount val="1"/>
                <c:pt idx="0">
                  <c:v>Supply</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'Figures Supply-demand-mixed'!$D$42:$I$42</c:f>
              <c:strCache>
                <c:ptCount val="6"/>
                <c:pt idx="0">
                  <c:v>France </c:v>
                </c:pt>
                <c:pt idx="1">
                  <c:v>Germany</c:v>
                </c:pt>
                <c:pt idx="2">
                  <c:v>Spain</c:v>
                </c:pt>
                <c:pt idx="3">
                  <c:v>UK</c:v>
                </c:pt>
                <c:pt idx="4">
                  <c:v>Netherlands</c:v>
                </c:pt>
                <c:pt idx="5">
                  <c:v>Italy</c:v>
                </c:pt>
              </c:strCache>
            </c:strRef>
          </c:cat>
          <c:val>
            <c:numRef>
              <c:f>'Figures Supply-demand-mixed'!$D$43:$I$43</c:f>
              <c:numCache>
                <c:formatCode>0.00%</c:formatCode>
                <c:ptCount val="6"/>
                <c:pt idx="0">
                  <c:v>0.15900300816501936</c:v>
                </c:pt>
                <c:pt idx="1">
                  <c:v>5.0258909533962837E-2</c:v>
                </c:pt>
                <c:pt idx="2">
                  <c:v>9.9115309641625432E-2</c:v>
                </c:pt>
                <c:pt idx="3">
                  <c:v>8.8870659010117592E-2</c:v>
                </c:pt>
                <c:pt idx="4">
                  <c:v>7.3563851770216279E-2</c:v>
                </c:pt>
                <c:pt idx="5">
                  <c:v>0.23416789396170837</c:v>
                </c:pt>
              </c:numCache>
            </c:numRef>
          </c:val>
          <c:extLst>
            <c:ext xmlns:c16="http://schemas.microsoft.com/office/drawing/2014/chart" uri="{C3380CC4-5D6E-409C-BE32-E72D297353CC}">
              <c16:uniqueId val="{00000000-474F-4B47-AE0E-CD96C2C36648}"/>
            </c:ext>
          </c:extLst>
        </c:ser>
        <c:ser>
          <c:idx val="1"/>
          <c:order val="1"/>
          <c:tx>
            <c:strRef>
              <c:f>'Figures Supply-demand-mixed'!$C$44</c:f>
              <c:strCache>
                <c:ptCount val="1"/>
                <c:pt idx="0">
                  <c:v>Demand</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strRef>
              <c:f>'Figures Supply-demand-mixed'!$D$42:$I$42</c:f>
              <c:strCache>
                <c:ptCount val="6"/>
                <c:pt idx="0">
                  <c:v>France </c:v>
                </c:pt>
                <c:pt idx="1">
                  <c:v>Germany</c:v>
                </c:pt>
                <c:pt idx="2">
                  <c:v>Spain</c:v>
                </c:pt>
                <c:pt idx="3">
                  <c:v>UK</c:v>
                </c:pt>
                <c:pt idx="4">
                  <c:v>Netherlands</c:v>
                </c:pt>
                <c:pt idx="5">
                  <c:v>Italy</c:v>
                </c:pt>
              </c:strCache>
            </c:strRef>
          </c:cat>
          <c:val>
            <c:numRef>
              <c:f>'Figures Supply-demand-mixed'!$D$44:$I$44</c:f>
              <c:numCache>
                <c:formatCode>0.00%</c:formatCode>
                <c:ptCount val="6"/>
                <c:pt idx="0">
                  <c:v>0.19961323592608507</c:v>
                </c:pt>
                <c:pt idx="1">
                  <c:v>0.26134632957660681</c:v>
                </c:pt>
                <c:pt idx="2">
                  <c:v>0.49302744039586138</c:v>
                </c:pt>
                <c:pt idx="3">
                  <c:v>0.40579710144927533</c:v>
                </c:pt>
                <c:pt idx="4">
                  <c:v>0.40983606557377045</c:v>
                </c:pt>
                <c:pt idx="5">
                  <c:v>0.22091310751104565</c:v>
                </c:pt>
              </c:numCache>
            </c:numRef>
          </c:val>
          <c:extLst>
            <c:ext xmlns:c16="http://schemas.microsoft.com/office/drawing/2014/chart" uri="{C3380CC4-5D6E-409C-BE32-E72D297353CC}">
              <c16:uniqueId val="{00000001-474F-4B47-AE0E-CD96C2C36648}"/>
            </c:ext>
          </c:extLst>
        </c:ser>
        <c:ser>
          <c:idx val="2"/>
          <c:order val="2"/>
          <c:tx>
            <c:strRef>
              <c:f>'Figures Supply-demand-mixed'!$C$45</c:f>
              <c:strCache>
                <c:ptCount val="1"/>
                <c:pt idx="0">
                  <c:v>Mixed</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cat>
            <c:strRef>
              <c:f>'Figures Supply-demand-mixed'!$D$42:$I$42</c:f>
              <c:strCache>
                <c:ptCount val="6"/>
                <c:pt idx="0">
                  <c:v>France </c:v>
                </c:pt>
                <c:pt idx="1">
                  <c:v>Germany</c:v>
                </c:pt>
                <c:pt idx="2">
                  <c:v>Spain</c:v>
                </c:pt>
                <c:pt idx="3">
                  <c:v>UK</c:v>
                </c:pt>
                <c:pt idx="4">
                  <c:v>Netherlands</c:v>
                </c:pt>
                <c:pt idx="5">
                  <c:v>Italy</c:v>
                </c:pt>
              </c:strCache>
            </c:strRef>
          </c:cat>
          <c:val>
            <c:numRef>
              <c:f>'Figures Supply-demand-mixed'!$D$45:$I$45</c:f>
              <c:numCache>
                <c:formatCode>0.00%</c:formatCode>
                <c:ptCount val="6"/>
                <c:pt idx="0">
                  <c:v>0.64138375590889563</c:v>
                </c:pt>
                <c:pt idx="1">
                  <c:v>0.68839476088943041</c:v>
                </c:pt>
                <c:pt idx="2">
                  <c:v>0.40785724996251316</c:v>
                </c:pt>
                <c:pt idx="3">
                  <c:v>0.50533223954060713</c:v>
                </c:pt>
                <c:pt idx="4">
                  <c:v>0.5166000826560132</c:v>
                </c:pt>
                <c:pt idx="5">
                  <c:v>0.5449189985272459</c:v>
                </c:pt>
              </c:numCache>
            </c:numRef>
          </c:val>
          <c:extLst>
            <c:ext xmlns:c16="http://schemas.microsoft.com/office/drawing/2014/chart" uri="{C3380CC4-5D6E-409C-BE32-E72D297353CC}">
              <c16:uniqueId val="{00000002-474F-4B47-AE0E-CD96C2C36648}"/>
            </c:ext>
          </c:extLst>
        </c:ser>
        <c:dLbls>
          <c:showLegendKey val="0"/>
          <c:showVal val="0"/>
          <c:showCatName val="0"/>
          <c:showSerName val="0"/>
          <c:showPercent val="0"/>
          <c:showBubbleSize val="0"/>
        </c:dLbls>
        <c:gapWidth val="150"/>
        <c:overlap val="100"/>
        <c:axId val="760636848"/>
        <c:axId val="755381984"/>
      </c:barChart>
      <c:catAx>
        <c:axId val="76063684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755381984"/>
        <c:crosses val="autoZero"/>
        <c:auto val="1"/>
        <c:lblAlgn val="ctr"/>
        <c:lblOffset val="100"/>
        <c:noMultiLvlLbl val="0"/>
      </c:catAx>
      <c:valAx>
        <c:axId val="75538198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760636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fr-FR"/>
              <a:t>Share of Safeguard</a:t>
            </a:r>
            <a:r>
              <a:rPr lang="fr-FR" baseline="0"/>
              <a:t> and Reallocation measures</a:t>
            </a:r>
            <a:endParaRPr lang="fr-F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fr-FR"/>
        </a:p>
      </c:txPr>
    </c:title>
    <c:autoTitleDeleted val="0"/>
    <c:plotArea>
      <c:layout/>
      <c:barChart>
        <c:barDir val="col"/>
        <c:grouping val="stacked"/>
        <c:varyColors val="0"/>
        <c:ser>
          <c:idx val="0"/>
          <c:order val="0"/>
          <c:tx>
            <c:strRef>
              <c:f>'Figures Safeguard-reallocation'!$B$9</c:f>
              <c:strCache>
                <c:ptCount val="1"/>
                <c:pt idx="0">
                  <c:v>Safeguard measures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'Figures Safeguard-reallocation'!$C$8:$H$8</c:f>
              <c:strCache>
                <c:ptCount val="6"/>
                <c:pt idx="0">
                  <c:v>France </c:v>
                </c:pt>
                <c:pt idx="1">
                  <c:v>Germany</c:v>
                </c:pt>
                <c:pt idx="2">
                  <c:v>Spain</c:v>
                </c:pt>
                <c:pt idx="3">
                  <c:v>UK</c:v>
                </c:pt>
                <c:pt idx="4">
                  <c:v>Netherlands</c:v>
                </c:pt>
                <c:pt idx="5">
                  <c:v>Italy</c:v>
                </c:pt>
              </c:strCache>
            </c:strRef>
          </c:cat>
          <c:val>
            <c:numRef>
              <c:f>'Figures Safeguard-reallocation'!$C$9:$H$9</c:f>
              <c:numCache>
                <c:formatCode>0.0%</c:formatCode>
                <c:ptCount val="6"/>
                <c:pt idx="0">
                  <c:v>0.58058231410325789</c:v>
                </c:pt>
                <c:pt idx="1">
                  <c:v>0.71192774836499528</c:v>
                </c:pt>
                <c:pt idx="2">
                  <c:v>0.51475575438343313</c:v>
                </c:pt>
                <c:pt idx="3">
                  <c:v>0.92217151092961813</c:v>
                </c:pt>
                <c:pt idx="4">
                  <c:v>0.60156812545003602</c:v>
                </c:pt>
                <c:pt idx="5">
                  <c:v>1</c:v>
                </c:pt>
              </c:numCache>
            </c:numRef>
          </c:val>
          <c:extLst>
            <c:ext xmlns:c16="http://schemas.microsoft.com/office/drawing/2014/chart" uri="{C3380CC4-5D6E-409C-BE32-E72D297353CC}">
              <c16:uniqueId val="{00000000-7757-B541-A3DF-8FE536F8F048}"/>
            </c:ext>
          </c:extLst>
        </c:ser>
        <c:ser>
          <c:idx val="1"/>
          <c:order val="1"/>
          <c:tx>
            <c:strRef>
              <c:f>'Figures Safeguard-reallocation'!$B$10</c:f>
              <c:strCache>
                <c:ptCount val="1"/>
                <c:pt idx="0">
                  <c:v>Reallocation measures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strRef>
              <c:f>'Figures Safeguard-reallocation'!$C$8:$H$8</c:f>
              <c:strCache>
                <c:ptCount val="6"/>
                <c:pt idx="0">
                  <c:v>France </c:v>
                </c:pt>
                <c:pt idx="1">
                  <c:v>Germany</c:v>
                </c:pt>
                <c:pt idx="2">
                  <c:v>Spain</c:v>
                </c:pt>
                <c:pt idx="3">
                  <c:v>UK</c:v>
                </c:pt>
                <c:pt idx="4">
                  <c:v>Netherlands</c:v>
                </c:pt>
                <c:pt idx="5">
                  <c:v>Italy</c:v>
                </c:pt>
              </c:strCache>
            </c:strRef>
          </c:cat>
          <c:val>
            <c:numRef>
              <c:f>'Figures Safeguard-reallocation'!$C$10:$H$10</c:f>
              <c:numCache>
                <c:formatCode>0.0%</c:formatCode>
                <c:ptCount val="6"/>
                <c:pt idx="0">
                  <c:v>0.419417685896742</c:v>
                </c:pt>
                <c:pt idx="1">
                  <c:v>0.28807225163500466</c:v>
                </c:pt>
                <c:pt idx="2">
                  <c:v>0.48524424561656682</c:v>
                </c:pt>
                <c:pt idx="3">
                  <c:v>7.7828489070381937E-2</c:v>
                </c:pt>
                <c:pt idx="4">
                  <c:v>0.39843187454996398</c:v>
                </c:pt>
                <c:pt idx="5">
                  <c:v>0</c:v>
                </c:pt>
              </c:numCache>
            </c:numRef>
          </c:val>
          <c:extLst>
            <c:ext xmlns:c16="http://schemas.microsoft.com/office/drawing/2014/chart" uri="{C3380CC4-5D6E-409C-BE32-E72D297353CC}">
              <c16:uniqueId val="{00000001-7757-B541-A3DF-8FE536F8F048}"/>
            </c:ext>
          </c:extLst>
        </c:ser>
        <c:dLbls>
          <c:showLegendKey val="0"/>
          <c:showVal val="0"/>
          <c:showCatName val="0"/>
          <c:showSerName val="0"/>
          <c:showPercent val="0"/>
          <c:showBubbleSize val="0"/>
        </c:dLbls>
        <c:gapWidth val="150"/>
        <c:overlap val="100"/>
        <c:axId val="1873626335"/>
        <c:axId val="1873627983"/>
      </c:barChart>
      <c:catAx>
        <c:axId val="1873626335"/>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1873627983"/>
        <c:crosses val="autoZero"/>
        <c:auto val="1"/>
        <c:lblAlgn val="ctr"/>
        <c:lblOffset val="100"/>
        <c:noMultiLvlLbl val="0"/>
      </c:catAx>
      <c:valAx>
        <c:axId val="1873627983"/>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18736263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11</xdr:col>
      <xdr:colOff>60962</xdr:colOff>
      <xdr:row>6</xdr:row>
      <xdr:rowOff>132175</xdr:rowOff>
    </xdr:from>
    <xdr:to>
      <xdr:col>17</xdr:col>
      <xdr:colOff>188431</xdr:colOff>
      <xdr:row>23</xdr:row>
      <xdr:rowOff>135468</xdr:rowOff>
    </xdr:to>
    <xdr:graphicFrame macro="">
      <xdr:nvGraphicFramePr>
        <xdr:cNvPr id="2" name="Graphique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580908</xdr:colOff>
      <xdr:row>53</xdr:row>
      <xdr:rowOff>191911</xdr:rowOff>
    </xdr:from>
    <xdr:to>
      <xdr:col>16</xdr:col>
      <xdr:colOff>316559</xdr:colOff>
      <xdr:row>70</xdr:row>
      <xdr:rowOff>149578</xdr:rowOff>
    </xdr:to>
    <xdr:graphicFrame macro="">
      <xdr:nvGraphicFramePr>
        <xdr:cNvPr id="3" name="Graphique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292099</xdr:colOff>
      <xdr:row>76</xdr:row>
      <xdr:rowOff>76200</xdr:rowOff>
    </xdr:from>
    <xdr:to>
      <xdr:col>17</xdr:col>
      <xdr:colOff>67733</xdr:colOff>
      <xdr:row>94</xdr:row>
      <xdr:rowOff>169334</xdr:rowOff>
    </xdr:to>
    <xdr:graphicFrame macro="">
      <xdr:nvGraphicFramePr>
        <xdr:cNvPr id="4" name="Graphique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72989</xdr:colOff>
      <xdr:row>8</xdr:row>
      <xdr:rowOff>72988</xdr:rowOff>
    </xdr:from>
    <xdr:to>
      <xdr:col>36</xdr:col>
      <xdr:colOff>368300</xdr:colOff>
      <xdr:row>22</xdr:row>
      <xdr:rowOff>182033</xdr:rowOff>
    </xdr:to>
    <xdr:graphicFrame macro="">
      <xdr:nvGraphicFramePr>
        <xdr:cNvPr id="11" name="Graphique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30</xdr:col>
      <xdr:colOff>67732</xdr:colOff>
      <xdr:row>33</xdr:row>
      <xdr:rowOff>67733</xdr:rowOff>
    </xdr:from>
    <xdr:to>
      <xdr:col>36</xdr:col>
      <xdr:colOff>389465</xdr:colOff>
      <xdr:row>48</xdr:row>
      <xdr:rowOff>25400</xdr:rowOff>
    </xdr:to>
    <xdr:graphicFrame macro="">
      <xdr:nvGraphicFramePr>
        <xdr:cNvPr id="12" name="Graphique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30</xdr:col>
      <xdr:colOff>67733</xdr:colOff>
      <xdr:row>54</xdr:row>
      <xdr:rowOff>101600</xdr:rowOff>
    </xdr:from>
    <xdr:to>
      <xdr:col>36</xdr:col>
      <xdr:colOff>423333</xdr:colOff>
      <xdr:row>72</xdr:row>
      <xdr:rowOff>25401</xdr:rowOff>
    </xdr:to>
    <xdr:graphicFrame macro="">
      <xdr:nvGraphicFramePr>
        <xdr:cNvPr id="13" name="Graphique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30</xdr:col>
      <xdr:colOff>50799</xdr:colOff>
      <xdr:row>77</xdr:row>
      <xdr:rowOff>33867</xdr:rowOff>
    </xdr:from>
    <xdr:to>
      <xdr:col>36</xdr:col>
      <xdr:colOff>524932</xdr:colOff>
      <xdr:row>92</xdr:row>
      <xdr:rowOff>135466</xdr:rowOff>
    </xdr:to>
    <xdr:graphicFrame macro="">
      <xdr:nvGraphicFramePr>
        <xdr:cNvPr id="14" name="Graphique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51741</xdr:colOff>
      <xdr:row>33</xdr:row>
      <xdr:rowOff>68647</xdr:rowOff>
    </xdr:from>
    <xdr:to>
      <xdr:col>16</xdr:col>
      <xdr:colOff>524326</xdr:colOff>
      <xdr:row>47</xdr:row>
      <xdr:rowOff>159691</xdr:rowOff>
    </xdr:to>
    <xdr:graphicFrame macro="">
      <xdr:nvGraphicFramePr>
        <xdr:cNvPr id="21" name="Graphique 20">
          <a:extLst>
            <a:ext uri="{FF2B5EF4-FFF2-40B4-BE49-F238E27FC236}">
              <a16:creationId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xdr:colOff>
      <xdr:row>1</xdr:row>
      <xdr:rowOff>95250</xdr:rowOff>
    </xdr:from>
    <xdr:to>
      <xdr:col>15</xdr:col>
      <xdr:colOff>0</xdr:colOff>
      <xdr:row>14</xdr:row>
      <xdr:rowOff>76200</xdr:rowOff>
    </xdr:to>
    <xdr:graphicFrame macro="">
      <xdr:nvGraphicFramePr>
        <xdr:cNvPr id="2" name="Graphique 1">
          <a:extLst>
            <a:ext uri="{FF2B5EF4-FFF2-40B4-BE49-F238E27FC236}">
              <a16:creationId xmlns:a16="http://schemas.microsoft.com/office/drawing/2014/main" id="{01F5BF5C-BD82-FF41-B29E-CFB40DA7DD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12700</xdr:colOff>
      <xdr:row>15</xdr:row>
      <xdr:rowOff>19050</xdr:rowOff>
    </xdr:from>
    <xdr:to>
      <xdr:col>14</xdr:col>
      <xdr:colOff>584200</xdr:colOff>
      <xdr:row>28</xdr:row>
      <xdr:rowOff>165100</xdr:rowOff>
    </xdr:to>
    <xdr:graphicFrame macro="">
      <xdr:nvGraphicFramePr>
        <xdr:cNvPr id="3" name="Graphique 2">
          <a:extLst>
            <a:ext uri="{FF2B5EF4-FFF2-40B4-BE49-F238E27FC236}">
              <a16:creationId xmlns:a16="http://schemas.microsoft.com/office/drawing/2014/main" id="{B041126E-FAB9-124A-B02F-E5C30259BB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368300</xdr:colOff>
      <xdr:row>32</xdr:row>
      <xdr:rowOff>31750</xdr:rowOff>
    </xdr:from>
    <xdr:to>
      <xdr:col>14</xdr:col>
      <xdr:colOff>812800</xdr:colOff>
      <xdr:row>45</xdr:row>
      <xdr:rowOff>107950</xdr:rowOff>
    </xdr:to>
    <xdr:graphicFrame macro="">
      <xdr:nvGraphicFramePr>
        <xdr:cNvPr id="5" name="Graphique 4">
          <a:extLst>
            <a:ext uri="{FF2B5EF4-FFF2-40B4-BE49-F238E27FC236}">
              <a16:creationId xmlns:a16="http://schemas.microsoft.com/office/drawing/2014/main" id="{3CAD36B2-B9B0-E646-9A02-D793F04E0E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393700</xdr:colOff>
      <xdr:row>49</xdr:row>
      <xdr:rowOff>146050</xdr:rowOff>
    </xdr:from>
    <xdr:to>
      <xdr:col>15</xdr:col>
      <xdr:colOff>12700</xdr:colOff>
      <xdr:row>63</xdr:row>
      <xdr:rowOff>19050</xdr:rowOff>
    </xdr:to>
    <xdr:graphicFrame macro="">
      <xdr:nvGraphicFramePr>
        <xdr:cNvPr id="6" name="Graphique 5">
          <a:extLst>
            <a:ext uri="{FF2B5EF4-FFF2-40B4-BE49-F238E27FC236}">
              <a16:creationId xmlns:a16="http://schemas.microsoft.com/office/drawing/2014/main" id="{27B08B7E-E583-DE4A-BE3E-F84A3EEF00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thieugarrigue/Downloads/g-localis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row r="2">
          <cell r="A2" t="str">
            <v>BUSSINGER Robert</v>
          </cell>
          <cell r="B2">
            <v>1280</v>
          </cell>
        </row>
        <row r="3">
          <cell r="B3">
            <v>-2484</v>
          </cell>
        </row>
        <row r="4">
          <cell r="B4">
            <v>1416</v>
          </cell>
        </row>
        <row r="5">
          <cell r="B5">
            <v>1415</v>
          </cell>
        </row>
        <row r="6">
          <cell r="B6">
            <v>-2289</v>
          </cell>
        </row>
        <row r="7">
          <cell r="B7">
            <v>1315</v>
          </cell>
        </row>
        <row r="8">
          <cell r="B8">
            <v>2406</v>
          </cell>
        </row>
        <row r="9">
          <cell r="B9">
            <v>750</v>
          </cell>
        </row>
        <row r="10">
          <cell r="B10">
            <v>2176</v>
          </cell>
        </row>
        <row r="11">
          <cell r="B11">
            <v>-2065</v>
          </cell>
        </row>
        <row r="12">
          <cell r="B12">
            <v>-2415</v>
          </cell>
        </row>
        <row r="13">
          <cell r="B13">
            <v>-1580</v>
          </cell>
        </row>
        <row r="14">
          <cell r="B14">
            <v>-2220</v>
          </cell>
        </row>
        <row r="15">
          <cell r="B15">
            <v>-1444</v>
          </cell>
        </row>
        <row r="16">
          <cell r="B16">
            <v>-1345</v>
          </cell>
        </row>
        <row r="17">
          <cell r="B17">
            <v>-800</v>
          </cell>
        </row>
        <row r="18">
          <cell r="B18">
            <v>-2455</v>
          </cell>
        </row>
        <row r="19">
          <cell r="B19">
            <v>1680</v>
          </cell>
        </row>
        <row r="20">
          <cell r="B20">
            <v>835</v>
          </cell>
        </row>
        <row r="21">
          <cell r="B21">
            <v>-2534</v>
          </cell>
        </row>
        <row r="22">
          <cell r="B22">
            <v>-2000</v>
          </cell>
        </row>
        <row r="23">
          <cell r="B23">
            <v>2041</v>
          </cell>
        </row>
        <row r="24">
          <cell r="B24">
            <v>-440</v>
          </cell>
        </row>
        <row r="25">
          <cell r="B25">
            <v>-1525</v>
          </cell>
        </row>
        <row r="26">
          <cell r="B26">
            <v>1540</v>
          </cell>
        </row>
        <row r="27">
          <cell r="B27">
            <v>-2545</v>
          </cell>
        </row>
        <row r="28">
          <cell r="B28">
            <v>1540</v>
          </cell>
        </row>
        <row r="29">
          <cell r="B29">
            <v>-1385</v>
          </cell>
        </row>
        <row r="30">
          <cell r="B30">
            <v>2145</v>
          </cell>
        </row>
        <row r="31">
          <cell r="B31">
            <v>-1985</v>
          </cell>
        </row>
        <row r="32">
          <cell r="B32">
            <v>-1600</v>
          </cell>
        </row>
        <row r="33">
          <cell r="B33">
            <v>530</v>
          </cell>
        </row>
      </sheetData>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
  <sheetViews>
    <sheetView zoomScale="73" zoomScaleNormal="100" workbookViewId="0">
      <selection sqref="A1:K2"/>
    </sheetView>
  </sheetViews>
  <sheetFormatPr baseColWidth="10" defaultRowHeight="16" x14ac:dyDescent="0.2"/>
  <cols>
    <col min="8" max="8" width="8.6640625" customWidth="1"/>
    <col min="9" max="9" width="23.33203125" customWidth="1"/>
    <col min="10" max="10" width="27.1640625" customWidth="1"/>
    <col min="11" max="11" width="7.83203125" customWidth="1"/>
  </cols>
  <sheetData>
    <row r="1" spans="1:12" ht="409.5" customHeight="1" x14ac:dyDescent="0.2">
      <c r="A1" s="331" t="s">
        <v>235</v>
      </c>
      <c r="B1" s="331"/>
      <c r="C1" s="331"/>
      <c r="D1" s="331"/>
      <c r="E1" s="331"/>
      <c r="F1" s="331"/>
      <c r="G1" s="331"/>
      <c r="H1" s="331"/>
      <c r="I1" s="331"/>
      <c r="J1" s="331"/>
      <c r="K1" s="331"/>
      <c r="L1" s="324"/>
    </row>
    <row r="2" spans="1:12" ht="98" customHeight="1" x14ac:dyDescent="0.2">
      <c r="A2" s="331"/>
      <c r="B2" s="331"/>
      <c r="C2" s="331"/>
      <c r="D2" s="331"/>
      <c r="E2" s="331"/>
      <c r="F2" s="331"/>
      <c r="G2" s="331"/>
      <c r="H2" s="331"/>
      <c r="I2" s="331"/>
      <c r="J2" s="331"/>
      <c r="K2" s="331"/>
    </row>
  </sheetData>
  <mergeCells count="1">
    <mergeCell ref="A1: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B1:BA776"/>
  <sheetViews>
    <sheetView zoomScale="36" zoomScaleNormal="62" workbookViewId="0">
      <selection activeCell="D56" sqref="D56:F56"/>
    </sheetView>
  </sheetViews>
  <sheetFormatPr baseColWidth="10" defaultRowHeight="16" x14ac:dyDescent="0.2"/>
  <cols>
    <col min="2" max="3" width="36.5" customWidth="1"/>
    <col min="4" max="4" width="23.1640625" customWidth="1"/>
    <col min="5" max="5" width="48.6640625" customWidth="1"/>
    <col min="6" max="6" width="135.33203125" bestFit="1" customWidth="1"/>
    <col min="7" max="7" width="9.33203125" bestFit="1" customWidth="1"/>
    <col min="8" max="10" width="9.33203125" style="1" customWidth="1"/>
    <col min="11" max="11" width="8.1640625" bestFit="1" customWidth="1"/>
    <col min="12" max="12" width="9.5" bestFit="1" customWidth="1"/>
    <col min="13" max="13" width="5.6640625" bestFit="1" customWidth="1"/>
    <col min="14" max="14" width="4.83203125" bestFit="1" customWidth="1"/>
    <col min="15" max="15" width="5.33203125" bestFit="1" customWidth="1"/>
    <col min="16" max="16" width="7.1640625" bestFit="1" customWidth="1"/>
    <col min="17" max="17" width="9" bestFit="1" customWidth="1"/>
    <col min="18" max="18" width="8.33203125" customWidth="1"/>
    <col min="19" max="19" width="7.1640625" bestFit="1" customWidth="1"/>
    <col min="20" max="20" width="7.33203125" customWidth="1"/>
    <col min="21" max="21" width="4.1640625" bestFit="1" customWidth="1"/>
    <col min="22" max="22" width="8.33203125" bestFit="1" customWidth="1"/>
    <col min="23" max="23" width="9.1640625" bestFit="1" customWidth="1"/>
    <col min="24" max="25" width="6.5" bestFit="1" customWidth="1"/>
    <col min="26" max="26" width="5.5" bestFit="1" customWidth="1"/>
    <col min="27" max="27" width="6.33203125" bestFit="1" customWidth="1"/>
    <col min="28" max="28" width="10.83203125" bestFit="1" customWidth="1"/>
    <col min="29" max="30" width="11" bestFit="1" customWidth="1"/>
    <col min="33" max="36" width="11" bestFit="1" customWidth="1"/>
    <col min="38" max="39" width="11" bestFit="1" customWidth="1"/>
    <col min="40" max="40" width="13.5" customWidth="1"/>
    <col min="46" max="46" width="11.83203125" customWidth="1"/>
    <col min="51" max="51" width="12.33203125" bestFit="1" customWidth="1"/>
  </cols>
  <sheetData>
    <row r="1" spans="2:53" ht="97" customHeight="1" x14ac:dyDescent="0.3">
      <c r="B1" s="313" t="s">
        <v>163</v>
      </c>
      <c r="H1" s="2"/>
      <c r="I1" s="2"/>
      <c r="J1" s="2"/>
    </row>
    <row r="2" spans="2:53" ht="17" thickBot="1" x14ac:dyDescent="0.25">
      <c r="H2" s="2"/>
      <c r="I2" s="2"/>
      <c r="J2" s="2"/>
    </row>
    <row r="3" spans="2:53" ht="34" customHeight="1" x14ac:dyDescent="0.2">
      <c r="B3" s="338" t="s">
        <v>164</v>
      </c>
      <c r="C3" s="339"/>
      <c r="D3" s="340"/>
      <c r="E3" s="340"/>
      <c r="F3" s="53" t="s">
        <v>165</v>
      </c>
      <c r="G3" s="344" t="s">
        <v>2</v>
      </c>
      <c r="H3" s="344"/>
      <c r="I3" s="344"/>
      <c r="J3" s="344"/>
      <c r="K3" s="344"/>
      <c r="L3" s="344"/>
      <c r="M3" s="332" t="s">
        <v>150</v>
      </c>
      <c r="N3" s="333"/>
      <c r="O3" s="333"/>
      <c r="P3" s="333"/>
      <c r="Q3" s="334"/>
      <c r="R3" s="332" t="s">
        <v>151</v>
      </c>
      <c r="S3" s="333"/>
      <c r="T3" s="333"/>
      <c r="U3" s="333"/>
      <c r="V3" s="333"/>
      <c r="W3" s="334"/>
      <c r="X3" s="332" t="s">
        <v>154</v>
      </c>
      <c r="Y3" s="333"/>
      <c r="Z3" s="333"/>
      <c r="AA3" s="333"/>
      <c r="AB3" s="334"/>
      <c r="AC3" s="332" t="s">
        <v>152</v>
      </c>
      <c r="AD3" s="333"/>
      <c r="AE3" s="333"/>
      <c r="AF3" s="333"/>
      <c r="AG3" s="333"/>
      <c r="AH3" s="334"/>
      <c r="AI3" s="332" t="s">
        <v>153</v>
      </c>
      <c r="AJ3" s="333"/>
      <c r="AK3" s="333"/>
      <c r="AL3" s="333"/>
      <c r="AM3" s="334"/>
      <c r="AN3" s="54" t="s">
        <v>8</v>
      </c>
    </row>
    <row r="4" spans="2:53" ht="32" customHeight="1" x14ac:dyDescent="0.2">
      <c r="B4" s="341"/>
      <c r="C4" s="342"/>
      <c r="D4" s="343"/>
      <c r="E4" s="343"/>
      <c r="F4" s="55"/>
      <c r="G4" s="366" t="s">
        <v>158</v>
      </c>
      <c r="H4" s="367"/>
      <c r="I4" s="367"/>
      <c r="J4" s="368"/>
      <c r="K4" s="172" t="s">
        <v>10</v>
      </c>
      <c r="L4" s="148" t="s">
        <v>159</v>
      </c>
      <c r="M4" s="336" t="s">
        <v>158</v>
      </c>
      <c r="N4" s="337"/>
      <c r="O4" s="337"/>
      <c r="P4" s="316" t="s">
        <v>10</v>
      </c>
      <c r="Q4" s="148" t="s">
        <v>159</v>
      </c>
      <c r="R4" s="335" t="s">
        <v>158</v>
      </c>
      <c r="S4" s="335"/>
      <c r="T4" s="335"/>
      <c r="U4" s="335"/>
      <c r="V4" s="316" t="s">
        <v>10</v>
      </c>
      <c r="W4" s="148" t="s">
        <v>159</v>
      </c>
      <c r="X4" s="336" t="s">
        <v>158</v>
      </c>
      <c r="Y4" s="337"/>
      <c r="Z4" s="337"/>
      <c r="AA4" s="316" t="s">
        <v>10</v>
      </c>
      <c r="AB4" s="148" t="s">
        <v>159</v>
      </c>
      <c r="AC4" s="369" t="s">
        <v>158</v>
      </c>
      <c r="AD4" s="370"/>
      <c r="AE4" s="370"/>
      <c r="AF4" s="371"/>
      <c r="AG4" s="136" t="s">
        <v>10</v>
      </c>
      <c r="AH4" s="148" t="s">
        <v>159</v>
      </c>
      <c r="AI4" s="336" t="s">
        <v>158</v>
      </c>
      <c r="AJ4" s="337"/>
      <c r="AK4" s="337"/>
      <c r="AL4" s="136" t="s">
        <v>10</v>
      </c>
      <c r="AM4" s="148" t="s">
        <v>159</v>
      </c>
      <c r="AN4" s="56"/>
    </row>
    <row r="5" spans="2:53" ht="32" customHeight="1" x14ac:dyDescent="0.2">
      <c r="B5" s="376" t="s">
        <v>168</v>
      </c>
      <c r="C5" s="372" t="s">
        <v>166</v>
      </c>
      <c r="D5" s="349" t="s">
        <v>173</v>
      </c>
      <c r="E5" s="351" t="s">
        <v>175</v>
      </c>
      <c r="F5" s="115" t="s">
        <v>204</v>
      </c>
      <c r="G5" s="135"/>
      <c r="H5" s="123"/>
      <c r="I5" s="123"/>
      <c r="J5" s="123"/>
      <c r="K5" s="120">
        <f>SUM(G5:J5)</f>
        <v>0</v>
      </c>
      <c r="L5" s="134">
        <f t="shared" ref="L5:L56" si="0">K5/2425.7</f>
        <v>0</v>
      </c>
      <c r="M5" s="123"/>
      <c r="N5" s="123"/>
      <c r="O5" s="123"/>
      <c r="P5" s="120">
        <f t="shared" ref="P5:P10" si="1" xml:space="preserve"> SUM(M5:O5)</f>
        <v>0</v>
      </c>
      <c r="Q5" s="134">
        <f>P5/3449</f>
        <v>0</v>
      </c>
      <c r="R5" s="123"/>
      <c r="S5" s="123"/>
      <c r="T5" s="123"/>
      <c r="U5" s="123"/>
      <c r="V5" s="120">
        <f t="shared" ref="V5:V7" si="2">SUM(R5:U5)</f>
        <v>0</v>
      </c>
      <c r="W5" s="134">
        <f t="shared" ref="W5:W56" si="3">V5/1244.8</f>
        <v>0</v>
      </c>
      <c r="X5" s="123">
        <v>3.3</v>
      </c>
      <c r="Y5" s="123">
        <v>6.2</v>
      </c>
      <c r="Z5" s="123"/>
      <c r="AA5" s="120">
        <f t="shared" ref="AA5" si="4">SUM(X5:Z5)</f>
        <v>9.5</v>
      </c>
      <c r="AB5" s="134">
        <f t="shared" ref="AB5:AB55" si="5">AA5/1789.7</f>
        <v>5.3081522042800469E-3</v>
      </c>
      <c r="AC5" s="123">
        <v>1.375</v>
      </c>
      <c r="AD5" s="123">
        <v>1.4300000000000002</v>
      </c>
      <c r="AE5" s="123"/>
      <c r="AF5" s="123"/>
      <c r="AG5" s="120">
        <f t="shared" ref="AG5:AG10" si="6">SUM(AC5:AF5)</f>
        <v>2.8050000000000002</v>
      </c>
      <c r="AH5" s="134">
        <f t="shared" ref="AH5:AH56" si="7">AG5/2523</f>
        <v>1.1117717003567183E-3</v>
      </c>
      <c r="AI5" s="164">
        <v>2.67</v>
      </c>
      <c r="AJ5" s="164"/>
      <c r="AK5" s="164"/>
      <c r="AL5" s="120">
        <f t="shared" ref="AL5:AL10" si="8">SUM(AI5:AK5)</f>
        <v>2.67</v>
      </c>
      <c r="AM5" s="134">
        <f t="shared" ref="AM5:AM56" si="9">AL5/810.2</f>
        <v>3.2954825968896568E-3</v>
      </c>
      <c r="AN5" s="161">
        <f>SUM(K5,P5,V5,AA5,AG5,AL5)</f>
        <v>14.975</v>
      </c>
      <c r="AR5" s="67"/>
      <c r="AS5" s="67"/>
      <c r="AT5" s="67"/>
      <c r="AU5" s="67"/>
      <c r="AV5" s="67"/>
      <c r="AW5" s="67"/>
      <c r="AX5" s="67"/>
      <c r="AY5" s="67"/>
      <c r="AZ5" s="67"/>
      <c r="BA5" s="67"/>
    </row>
    <row r="6" spans="2:53" ht="32" customHeight="1" x14ac:dyDescent="0.2">
      <c r="B6" s="376"/>
      <c r="C6" s="372"/>
      <c r="D6" s="350"/>
      <c r="E6" s="352"/>
      <c r="F6" s="45" t="s">
        <v>205</v>
      </c>
      <c r="G6" s="121">
        <v>0.3</v>
      </c>
      <c r="H6" s="118"/>
      <c r="I6" s="118"/>
      <c r="J6" s="118"/>
      <c r="K6" s="119">
        <f t="shared" ref="K6:K10" si="10">SUM(G6:J6)</f>
        <v>0.3</v>
      </c>
      <c r="L6" s="132">
        <f t="shared" si="0"/>
        <v>1.2367564002143712E-4</v>
      </c>
      <c r="M6" s="118"/>
      <c r="N6" s="118"/>
      <c r="O6" s="118"/>
      <c r="P6" s="119">
        <f t="shared" si="1"/>
        <v>0</v>
      </c>
      <c r="Q6" s="132">
        <f t="shared" ref="Q6:Q55" si="11">P6/3449</f>
        <v>0</v>
      </c>
      <c r="R6" s="118">
        <v>0.26</v>
      </c>
      <c r="S6" s="118"/>
      <c r="T6" s="118"/>
      <c r="U6" s="118"/>
      <c r="V6" s="119">
        <f t="shared" si="2"/>
        <v>0.26</v>
      </c>
      <c r="W6" s="132">
        <f t="shared" si="3"/>
        <v>2.0886889460154244E-4</v>
      </c>
      <c r="X6" s="118"/>
      <c r="Y6" s="118"/>
      <c r="Z6" s="118"/>
      <c r="AA6" s="119">
        <f t="shared" ref="AA6" si="12">SUM(X6:Z6)</f>
        <v>0</v>
      </c>
      <c r="AB6" s="132">
        <f t="shared" si="5"/>
        <v>0</v>
      </c>
      <c r="AC6" s="118"/>
      <c r="AD6" s="118"/>
      <c r="AE6" s="118"/>
      <c r="AF6" s="118"/>
      <c r="AG6" s="119">
        <f t="shared" si="6"/>
        <v>0</v>
      </c>
      <c r="AH6" s="132">
        <f t="shared" si="7"/>
        <v>0</v>
      </c>
      <c r="AI6" s="122"/>
      <c r="AJ6" s="122"/>
      <c r="AK6" s="122"/>
      <c r="AL6" s="119">
        <f t="shared" si="8"/>
        <v>0</v>
      </c>
      <c r="AM6" s="132">
        <f t="shared" si="9"/>
        <v>0</v>
      </c>
      <c r="AN6" s="161">
        <f t="shared" ref="AN6:AN56" si="13">SUM(K6,P6,V6,AA6,AG6,AL6)</f>
        <v>0.56000000000000005</v>
      </c>
      <c r="AR6" s="67"/>
      <c r="AS6" s="67"/>
      <c r="AT6" s="67"/>
      <c r="AU6" s="67"/>
      <c r="AV6" s="67"/>
      <c r="AW6" s="67"/>
      <c r="AX6" s="67"/>
      <c r="AY6" s="67"/>
      <c r="AZ6" s="67"/>
      <c r="BA6" s="67"/>
    </row>
    <row r="7" spans="2:53" ht="32" customHeight="1" x14ac:dyDescent="0.2">
      <c r="B7" s="376"/>
      <c r="C7" s="372"/>
      <c r="D7" s="350"/>
      <c r="E7" s="352"/>
      <c r="F7" s="45" t="s">
        <v>206</v>
      </c>
      <c r="G7" s="121">
        <v>6.5</v>
      </c>
      <c r="H7" s="118"/>
      <c r="I7" s="118"/>
      <c r="J7" s="118"/>
      <c r="K7" s="119">
        <f t="shared" si="10"/>
        <v>6.5</v>
      </c>
      <c r="L7" s="132">
        <f t="shared" si="0"/>
        <v>2.6796388671311375E-3</v>
      </c>
      <c r="M7" s="131"/>
      <c r="N7" s="118"/>
      <c r="O7" s="118"/>
      <c r="P7" s="119">
        <f t="shared" si="1"/>
        <v>0</v>
      </c>
      <c r="Q7" s="132">
        <f t="shared" si="11"/>
        <v>0</v>
      </c>
      <c r="R7" s="131"/>
      <c r="S7" s="118"/>
      <c r="T7" s="118"/>
      <c r="U7" s="118"/>
      <c r="V7" s="119">
        <f t="shared" si="2"/>
        <v>0</v>
      </c>
      <c r="W7" s="132">
        <f t="shared" si="3"/>
        <v>0</v>
      </c>
      <c r="X7" s="118"/>
      <c r="Y7" s="118"/>
      <c r="Z7" s="118"/>
      <c r="AA7" s="119">
        <f t="shared" ref="AA7" si="14">SUM(X7:Z7)</f>
        <v>0</v>
      </c>
      <c r="AB7" s="132">
        <f t="shared" si="5"/>
        <v>0</v>
      </c>
      <c r="AC7" s="118">
        <v>0.22000000000000003</v>
      </c>
      <c r="AD7" s="118"/>
      <c r="AE7" s="118"/>
      <c r="AF7" s="118"/>
      <c r="AG7" s="119">
        <f t="shared" si="6"/>
        <v>0.22000000000000003</v>
      </c>
      <c r="AH7" s="132">
        <f t="shared" si="7"/>
        <v>8.7197780420134765E-5</v>
      </c>
      <c r="AI7" s="122"/>
      <c r="AJ7" s="122"/>
      <c r="AK7" s="122"/>
      <c r="AL7" s="119">
        <f t="shared" si="8"/>
        <v>0</v>
      </c>
      <c r="AM7" s="132">
        <f t="shared" si="9"/>
        <v>0</v>
      </c>
      <c r="AN7" s="161">
        <f t="shared" si="13"/>
        <v>6.72</v>
      </c>
      <c r="AR7" s="67"/>
      <c r="AS7" s="67"/>
      <c r="AT7" s="67"/>
      <c r="AU7" s="67"/>
      <c r="AV7" s="67"/>
      <c r="AW7" s="67"/>
      <c r="AX7" s="67"/>
      <c r="AY7" s="67"/>
      <c r="AZ7" s="67"/>
      <c r="BA7" s="67"/>
    </row>
    <row r="8" spans="2:53" ht="31" customHeight="1" x14ac:dyDescent="0.2">
      <c r="B8" s="376"/>
      <c r="C8" s="372"/>
      <c r="D8" s="350"/>
      <c r="E8" s="351" t="s">
        <v>176</v>
      </c>
      <c r="F8" s="45" t="s">
        <v>207</v>
      </c>
      <c r="G8" s="121">
        <v>5</v>
      </c>
      <c r="H8" s="118">
        <v>3</v>
      </c>
      <c r="I8" s="118"/>
      <c r="J8" s="118"/>
      <c r="K8" s="119">
        <f t="shared" si="10"/>
        <v>8</v>
      </c>
      <c r="L8" s="132">
        <f t="shared" si="0"/>
        <v>3.2980170672383233E-3</v>
      </c>
      <c r="M8" s="118">
        <v>3.35</v>
      </c>
      <c r="N8" s="179">
        <v>3.41</v>
      </c>
      <c r="O8" s="118">
        <v>1.49</v>
      </c>
      <c r="P8" s="119">
        <f xml:space="preserve"> SUM(M8:O8)</f>
        <v>8.25</v>
      </c>
      <c r="Q8" s="132">
        <f t="shared" si="11"/>
        <v>2.3919976804870975E-3</v>
      </c>
      <c r="R8" s="118">
        <v>6.35</v>
      </c>
      <c r="S8" s="118"/>
      <c r="T8" s="118"/>
      <c r="U8" s="118"/>
      <c r="V8" s="119">
        <f t="shared" ref="V8:V20" si="15">SUM(R8:U8)</f>
        <v>6.35</v>
      </c>
      <c r="W8" s="132">
        <f t="shared" si="3"/>
        <v>5.1012210796915168E-3</v>
      </c>
      <c r="X8" s="118">
        <v>2.4</v>
      </c>
      <c r="Y8" s="118">
        <v>2</v>
      </c>
      <c r="Z8" s="118"/>
      <c r="AA8" s="119">
        <f t="shared" ref="AA8:AA10" si="16">SUM(X8:Z8)</f>
        <v>4.4000000000000004</v>
      </c>
      <c r="AB8" s="132">
        <f t="shared" si="5"/>
        <v>2.4585125998770746E-3</v>
      </c>
      <c r="AC8" s="118">
        <v>1.4300000000000002</v>
      </c>
      <c r="AD8" s="118"/>
      <c r="AE8" s="118"/>
      <c r="AF8" s="118"/>
      <c r="AG8" s="119">
        <f t="shared" si="6"/>
        <v>1.4300000000000002</v>
      </c>
      <c r="AH8" s="132">
        <f t="shared" si="7"/>
        <v>5.6678557273087595E-4</v>
      </c>
      <c r="AI8" s="122"/>
      <c r="AJ8" s="122"/>
      <c r="AK8" s="122"/>
      <c r="AL8" s="119">
        <f t="shared" si="8"/>
        <v>0</v>
      </c>
      <c r="AM8" s="132">
        <f t="shared" si="9"/>
        <v>0</v>
      </c>
      <c r="AN8" s="161">
        <f t="shared" si="13"/>
        <v>28.43</v>
      </c>
      <c r="AR8" s="67"/>
      <c r="AS8" s="67"/>
      <c r="AT8" s="67"/>
      <c r="AU8" s="67"/>
      <c r="AV8" s="67"/>
      <c r="AW8" s="67"/>
      <c r="AX8" s="67"/>
      <c r="AY8" s="67"/>
      <c r="AZ8" s="67"/>
      <c r="BA8" s="67"/>
    </row>
    <row r="9" spans="2:53" ht="31" customHeight="1" x14ac:dyDescent="0.2">
      <c r="B9" s="376"/>
      <c r="C9" s="372"/>
      <c r="D9" s="350"/>
      <c r="E9" s="352"/>
      <c r="F9" s="46" t="s">
        <v>208</v>
      </c>
      <c r="G9" s="121"/>
      <c r="H9" s="118"/>
      <c r="I9" s="118"/>
      <c r="J9" s="118"/>
      <c r="K9" s="119">
        <f t="shared" si="10"/>
        <v>0</v>
      </c>
      <c r="L9" s="132">
        <f t="shared" si="0"/>
        <v>0</v>
      </c>
      <c r="M9" s="118"/>
      <c r="N9" s="118"/>
      <c r="O9" s="118"/>
      <c r="P9" s="119">
        <f t="shared" si="1"/>
        <v>0</v>
      </c>
      <c r="Q9" s="132">
        <f t="shared" si="11"/>
        <v>0</v>
      </c>
      <c r="R9" s="118"/>
      <c r="S9" s="118"/>
      <c r="T9" s="118"/>
      <c r="U9" s="118"/>
      <c r="V9" s="119">
        <f t="shared" ref="V9" si="17">SUM(R9:U9)</f>
        <v>0</v>
      </c>
      <c r="W9" s="132">
        <f t="shared" si="3"/>
        <v>0</v>
      </c>
      <c r="X9" s="118">
        <v>2</v>
      </c>
      <c r="Y9" s="118"/>
      <c r="Z9" s="118"/>
      <c r="AA9" s="119">
        <f t="shared" ref="AA9" si="18">SUM(X9:Z9)</f>
        <v>2</v>
      </c>
      <c r="AB9" s="132">
        <f t="shared" si="5"/>
        <v>1.117505727216852E-3</v>
      </c>
      <c r="AC9" s="118"/>
      <c r="AD9" s="118"/>
      <c r="AE9" s="118"/>
      <c r="AF9" s="118"/>
      <c r="AG9" s="119">
        <f t="shared" si="6"/>
        <v>0</v>
      </c>
      <c r="AH9" s="132">
        <f t="shared" si="7"/>
        <v>0</v>
      </c>
      <c r="AI9" s="122"/>
      <c r="AJ9" s="122"/>
      <c r="AK9" s="122"/>
      <c r="AL9" s="119">
        <f t="shared" si="8"/>
        <v>0</v>
      </c>
      <c r="AM9" s="132">
        <f t="shared" si="9"/>
        <v>0</v>
      </c>
      <c r="AN9" s="161">
        <f t="shared" si="13"/>
        <v>2</v>
      </c>
      <c r="AR9" s="67"/>
      <c r="AS9" s="67"/>
      <c r="AT9" s="277"/>
      <c r="AU9" s="278"/>
      <c r="AV9" s="67"/>
      <c r="AW9" s="67"/>
      <c r="AX9" s="67"/>
      <c r="AY9" s="67"/>
      <c r="AZ9" s="67"/>
      <c r="BA9" s="278"/>
    </row>
    <row r="10" spans="2:53" ht="31" customHeight="1" x14ac:dyDescent="0.2">
      <c r="B10" s="376"/>
      <c r="C10" s="372"/>
      <c r="D10" s="350"/>
      <c r="E10" s="352"/>
      <c r="F10" s="45" t="s">
        <v>209</v>
      </c>
      <c r="G10" s="121"/>
      <c r="H10" s="118"/>
      <c r="I10" s="118"/>
      <c r="J10" s="118"/>
      <c r="K10" s="119">
        <f t="shared" si="10"/>
        <v>0</v>
      </c>
      <c r="L10" s="132">
        <f t="shared" si="0"/>
        <v>0</v>
      </c>
      <c r="M10" s="118"/>
      <c r="N10" s="118"/>
      <c r="O10" s="118"/>
      <c r="P10" s="119">
        <f t="shared" si="1"/>
        <v>0</v>
      </c>
      <c r="Q10" s="132">
        <f t="shared" si="11"/>
        <v>0</v>
      </c>
      <c r="R10" s="118"/>
      <c r="S10" s="118"/>
      <c r="T10" s="118"/>
      <c r="U10" s="118"/>
      <c r="V10" s="119">
        <f t="shared" si="15"/>
        <v>0</v>
      </c>
      <c r="W10" s="132">
        <f t="shared" si="3"/>
        <v>0</v>
      </c>
      <c r="X10" s="127"/>
      <c r="Y10" s="127"/>
      <c r="Z10" s="118"/>
      <c r="AA10" s="119">
        <f t="shared" si="16"/>
        <v>0</v>
      </c>
      <c r="AB10" s="132">
        <f t="shared" si="5"/>
        <v>0</v>
      </c>
      <c r="AC10" s="118">
        <v>13.42</v>
      </c>
      <c r="AD10" s="118"/>
      <c r="AE10" s="118"/>
      <c r="AF10" s="118"/>
      <c r="AG10" s="119">
        <f t="shared" si="6"/>
        <v>13.42</v>
      </c>
      <c r="AH10" s="132">
        <f t="shared" si="7"/>
        <v>5.3190646056282204E-3</v>
      </c>
      <c r="AI10" s="122"/>
      <c r="AJ10" s="122"/>
      <c r="AK10" s="122"/>
      <c r="AL10" s="119">
        <f t="shared" si="8"/>
        <v>0</v>
      </c>
      <c r="AM10" s="132">
        <f t="shared" si="9"/>
        <v>0</v>
      </c>
      <c r="AN10" s="161">
        <f t="shared" si="13"/>
        <v>13.42</v>
      </c>
      <c r="AR10" s="67"/>
      <c r="AS10" s="67"/>
      <c r="AT10" s="278"/>
      <c r="AU10" s="219"/>
      <c r="AV10" s="67"/>
      <c r="AW10" s="67"/>
      <c r="AX10" s="67"/>
      <c r="AY10" s="67"/>
      <c r="AZ10" s="67"/>
      <c r="BA10" s="219"/>
    </row>
    <row r="11" spans="2:53" ht="32" customHeight="1" x14ac:dyDescent="0.2">
      <c r="B11" s="376"/>
      <c r="C11" s="372"/>
      <c r="D11" s="365"/>
      <c r="E11" s="319" t="s">
        <v>8</v>
      </c>
      <c r="F11" s="45" t="s">
        <v>8</v>
      </c>
      <c r="G11" s="256"/>
      <c r="H11" s="128"/>
      <c r="I11" s="128"/>
      <c r="J11" s="128"/>
      <c r="K11" s="128">
        <f>SUM(K5:K10)</f>
        <v>14.8</v>
      </c>
      <c r="L11" s="133">
        <f t="shared" si="0"/>
        <v>6.1013315743908983E-3</v>
      </c>
      <c r="M11" s="128"/>
      <c r="N11" s="128"/>
      <c r="O11" s="128"/>
      <c r="P11" s="128">
        <f>SUM(P5:P10)</f>
        <v>8.25</v>
      </c>
      <c r="Q11" s="133">
        <f t="shared" si="11"/>
        <v>2.3919976804870975E-3</v>
      </c>
      <c r="R11" s="128"/>
      <c r="S11" s="128"/>
      <c r="T11" s="128"/>
      <c r="U11" s="128"/>
      <c r="V11" s="128">
        <f>SUM(V5:V10)</f>
        <v>6.6099999999999994</v>
      </c>
      <c r="W11" s="133">
        <f t="shared" si="3"/>
        <v>5.310089974293059E-3</v>
      </c>
      <c r="X11" s="128"/>
      <c r="Y11" s="128"/>
      <c r="Z11" s="128"/>
      <c r="AA11" s="128">
        <f>SUM(AA5:AA10)</f>
        <v>15.9</v>
      </c>
      <c r="AB11" s="133">
        <f t="shared" si="5"/>
        <v>8.8841705313739729E-3</v>
      </c>
      <c r="AC11" s="128"/>
      <c r="AD11" s="128"/>
      <c r="AE11" s="128"/>
      <c r="AF11" s="128"/>
      <c r="AG11" s="128">
        <f>SUM(AG5:AG10)</f>
        <v>17.875</v>
      </c>
      <c r="AH11" s="133">
        <f t="shared" si="7"/>
        <v>7.084819659135949E-3</v>
      </c>
      <c r="AI11" s="128"/>
      <c r="AJ11" s="128"/>
      <c r="AK11" s="128"/>
      <c r="AL11" s="128">
        <f>SUM(AL5:AL10)</f>
        <v>2.67</v>
      </c>
      <c r="AM11" s="133">
        <f t="shared" si="9"/>
        <v>3.2954825968896568E-3</v>
      </c>
      <c r="AN11" s="162">
        <f t="shared" si="13"/>
        <v>66.105000000000004</v>
      </c>
      <c r="AR11" s="67"/>
      <c r="AS11" s="67"/>
      <c r="AT11" s="278"/>
      <c r="AU11" s="219"/>
      <c r="AV11" s="67"/>
      <c r="AW11" s="67"/>
      <c r="AX11" s="67"/>
      <c r="AY11" s="67"/>
      <c r="AZ11" s="67"/>
      <c r="BA11" s="219"/>
    </row>
    <row r="12" spans="2:53" ht="31" customHeight="1" x14ac:dyDescent="0.2">
      <c r="B12" s="376"/>
      <c r="C12" s="372"/>
      <c r="D12" s="353" t="s">
        <v>170</v>
      </c>
      <c r="E12" s="317" t="s">
        <v>177</v>
      </c>
      <c r="F12" s="52" t="s">
        <v>210</v>
      </c>
      <c r="G12" s="121">
        <v>11</v>
      </c>
      <c r="H12" s="118">
        <v>2.4</v>
      </c>
      <c r="I12" s="118">
        <v>0.43</v>
      </c>
      <c r="J12" s="118"/>
      <c r="K12" s="119">
        <f>SUM(G12:J12)</f>
        <v>13.83</v>
      </c>
      <c r="L12" s="132">
        <f t="shared" si="0"/>
        <v>5.7014470049882512E-3</v>
      </c>
      <c r="M12" s="118">
        <v>3.5</v>
      </c>
      <c r="N12" s="118">
        <v>5.9</v>
      </c>
      <c r="O12" s="118">
        <v>14.7</v>
      </c>
      <c r="P12" s="119">
        <f t="shared" ref="P12:P19" si="19" xml:space="preserve"> SUM(M12:O12)</f>
        <v>24.1</v>
      </c>
      <c r="Q12" s="132">
        <f t="shared" si="11"/>
        <v>6.9875326181501884E-3</v>
      </c>
      <c r="R12" s="118">
        <v>1.4</v>
      </c>
      <c r="S12" s="118">
        <v>2.8</v>
      </c>
      <c r="T12" s="118">
        <v>0.08</v>
      </c>
      <c r="U12" s="118">
        <v>9</v>
      </c>
      <c r="V12" s="119">
        <f>SUM(R12:U12)</f>
        <v>13.28</v>
      </c>
      <c r="W12" s="132">
        <f t="shared" si="3"/>
        <v>1.0668380462724936E-2</v>
      </c>
      <c r="X12" s="118">
        <v>3.2</v>
      </c>
      <c r="Y12" s="118">
        <v>3.3</v>
      </c>
      <c r="Z12" s="118">
        <v>3</v>
      </c>
      <c r="AA12" s="119">
        <f t="shared" ref="AA12" si="20">SUM(X12:Z12)</f>
        <v>9.5</v>
      </c>
      <c r="AB12" s="132">
        <f t="shared" si="5"/>
        <v>5.3081522042800469E-3</v>
      </c>
      <c r="AC12" s="118">
        <v>8.25</v>
      </c>
      <c r="AD12" s="118">
        <v>4.95</v>
      </c>
      <c r="AE12" s="118">
        <v>27.610000000000003</v>
      </c>
      <c r="AF12" s="118">
        <v>18.04</v>
      </c>
      <c r="AG12" s="119">
        <f t="shared" ref="AG12:AG20" si="21">SUM(AC12:AF12)</f>
        <v>58.85</v>
      </c>
      <c r="AH12" s="132">
        <f t="shared" si="7"/>
        <v>2.332540626238605E-2</v>
      </c>
      <c r="AI12" s="122">
        <v>4.7</v>
      </c>
      <c r="AJ12" s="122"/>
      <c r="AK12" s="122"/>
      <c r="AL12" s="119">
        <f t="shared" ref="AL12:AL20" si="22">SUM(AI12:AK12)</f>
        <v>4.7</v>
      </c>
      <c r="AM12" s="132">
        <f t="shared" si="9"/>
        <v>5.8010367810417181E-3</v>
      </c>
      <c r="AN12" s="161">
        <f t="shared" si="13"/>
        <v>124.26</v>
      </c>
      <c r="AR12" s="67"/>
      <c r="AS12" s="67"/>
      <c r="AT12" s="67"/>
      <c r="AU12" s="67"/>
      <c r="AV12" s="67"/>
      <c r="AW12" s="67"/>
      <c r="AX12" s="67"/>
      <c r="AY12" s="67"/>
      <c r="AZ12" s="67"/>
      <c r="BA12" s="67"/>
    </row>
    <row r="13" spans="2:53" ht="31" customHeight="1" x14ac:dyDescent="0.2">
      <c r="B13" s="376"/>
      <c r="C13" s="372"/>
      <c r="D13" s="353"/>
      <c r="E13" s="347" t="s">
        <v>178</v>
      </c>
      <c r="F13" s="49" t="s">
        <v>211</v>
      </c>
      <c r="G13" s="121">
        <v>0.9</v>
      </c>
      <c r="H13" s="118">
        <v>1.1000000000000001</v>
      </c>
      <c r="I13" s="118">
        <v>0.5</v>
      </c>
      <c r="J13" s="118">
        <v>0.25</v>
      </c>
      <c r="K13" s="119">
        <f>SUM(G13:J13)</f>
        <v>2.75</v>
      </c>
      <c r="L13" s="132">
        <f t="shared" si="0"/>
        <v>1.1336933668631736E-3</v>
      </c>
      <c r="M13" s="118">
        <v>9</v>
      </c>
      <c r="N13" s="118">
        <v>2.1</v>
      </c>
      <c r="O13" s="127"/>
      <c r="P13" s="119">
        <f t="shared" si="19"/>
        <v>11.1</v>
      </c>
      <c r="Q13" s="132">
        <f t="shared" si="11"/>
        <v>3.2183241519280949E-3</v>
      </c>
      <c r="R13" s="118">
        <v>0.3</v>
      </c>
      <c r="S13" s="118">
        <v>0.3</v>
      </c>
      <c r="T13" s="118">
        <v>0.1</v>
      </c>
      <c r="U13" s="118"/>
      <c r="V13" s="119">
        <f t="shared" si="15"/>
        <v>0.7</v>
      </c>
      <c r="W13" s="132">
        <f t="shared" si="3"/>
        <v>5.623393316195373E-4</v>
      </c>
      <c r="X13" s="118"/>
      <c r="Y13" s="118"/>
      <c r="Z13" s="118"/>
      <c r="AA13" s="119">
        <f t="shared" ref="AA13:AA19" si="23">SUM(X13:Z13)</f>
        <v>0</v>
      </c>
      <c r="AB13" s="132">
        <f t="shared" si="5"/>
        <v>0</v>
      </c>
      <c r="AC13" s="118">
        <v>0.88000000000000012</v>
      </c>
      <c r="AD13" s="118">
        <v>1.6500000000000001</v>
      </c>
      <c r="AE13" s="118"/>
      <c r="AF13" s="118"/>
      <c r="AG13" s="119">
        <f t="shared" si="21"/>
        <v>2.5300000000000002</v>
      </c>
      <c r="AH13" s="132">
        <f t="shared" si="7"/>
        <v>1.0027744748315498E-3</v>
      </c>
      <c r="AI13" s="122"/>
      <c r="AJ13" s="122"/>
      <c r="AK13" s="122"/>
      <c r="AL13" s="119">
        <f t="shared" si="22"/>
        <v>0</v>
      </c>
      <c r="AM13" s="132">
        <f t="shared" si="9"/>
        <v>0</v>
      </c>
      <c r="AN13" s="161">
        <f t="shared" si="13"/>
        <v>17.079999999999998</v>
      </c>
      <c r="AR13" s="67"/>
      <c r="AS13" s="67"/>
      <c r="AT13" s="67"/>
      <c r="AU13" s="67"/>
      <c r="AV13" s="67"/>
      <c r="AW13" s="67"/>
      <c r="AX13" s="67"/>
      <c r="AY13" s="67"/>
      <c r="AZ13" s="67"/>
      <c r="BA13" s="67"/>
    </row>
    <row r="14" spans="2:53" ht="31" customHeight="1" x14ac:dyDescent="0.2">
      <c r="B14" s="376"/>
      <c r="C14" s="372"/>
      <c r="D14" s="353"/>
      <c r="E14" s="348"/>
      <c r="F14" s="49" t="s">
        <v>212</v>
      </c>
      <c r="G14" s="121"/>
      <c r="H14" s="118"/>
      <c r="I14" s="118"/>
      <c r="J14" s="118"/>
      <c r="K14" s="119">
        <f t="shared" ref="K14:K19" si="24">SUM(G14:J14)</f>
        <v>0</v>
      </c>
      <c r="L14" s="132">
        <f t="shared" si="0"/>
        <v>0</v>
      </c>
      <c r="M14" s="118"/>
      <c r="N14" s="118"/>
      <c r="O14" s="118"/>
      <c r="P14" s="119">
        <f t="shared" si="19"/>
        <v>0</v>
      </c>
      <c r="Q14" s="132">
        <f t="shared" si="11"/>
        <v>0</v>
      </c>
      <c r="R14" s="118">
        <v>1.35</v>
      </c>
      <c r="S14" s="118">
        <v>14</v>
      </c>
      <c r="T14" s="118"/>
      <c r="U14" s="118"/>
      <c r="V14" s="119">
        <f t="shared" si="15"/>
        <v>15.35</v>
      </c>
      <c r="W14" s="132">
        <f t="shared" si="3"/>
        <v>1.2331298200514139E-2</v>
      </c>
      <c r="X14" s="118">
        <v>3</v>
      </c>
      <c r="Y14" s="118"/>
      <c r="Z14" s="118"/>
      <c r="AA14" s="119">
        <f t="shared" ref="AA14:AA15" si="25">SUM(X14:Z14)</f>
        <v>3</v>
      </c>
      <c r="AB14" s="132">
        <f t="shared" si="5"/>
        <v>1.6762585908252779E-3</v>
      </c>
      <c r="AC14" s="118">
        <v>10.230000000000002</v>
      </c>
      <c r="AD14" s="118"/>
      <c r="AE14" s="118"/>
      <c r="AF14" s="118"/>
      <c r="AG14" s="119">
        <f t="shared" si="21"/>
        <v>10.230000000000002</v>
      </c>
      <c r="AH14" s="132">
        <f t="shared" si="7"/>
        <v>4.0546967895362671E-3</v>
      </c>
      <c r="AI14" s="122">
        <v>0.17499999999999999</v>
      </c>
      <c r="AJ14" s="122"/>
      <c r="AK14" s="122"/>
      <c r="AL14" s="119">
        <f t="shared" si="22"/>
        <v>0.17499999999999999</v>
      </c>
      <c r="AM14" s="132">
        <f t="shared" si="9"/>
        <v>2.1599605035793628E-4</v>
      </c>
      <c r="AN14" s="161">
        <f t="shared" si="13"/>
        <v>28.755000000000006</v>
      </c>
      <c r="AR14" s="67"/>
      <c r="AS14" s="67"/>
      <c r="AT14" s="67"/>
      <c r="AU14" s="67"/>
      <c r="AV14" s="67"/>
      <c r="AW14" s="67"/>
      <c r="AX14" s="67"/>
      <c r="AY14" s="67"/>
      <c r="AZ14" s="67"/>
      <c r="BA14" s="67"/>
    </row>
    <row r="15" spans="2:53" ht="32" customHeight="1" x14ac:dyDescent="0.2">
      <c r="B15" s="376"/>
      <c r="C15" s="372"/>
      <c r="D15" s="353"/>
      <c r="E15" s="348"/>
      <c r="F15" s="49" t="s">
        <v>213</v>
      </c>
      <c r="G15" s="121">
        <v>2</v>
      </c>
      <c r="H15" s="118"/>
      <c r="I15" s="118"/>
      <c r="J15" s="118"/>
      <c r="K15" s="119">
        <f t="shared" si="24"/>
        <v>2</v>
      </c>
      <c r="L15" s="132">
        <f t="shared" si="0"/>
        <v>8.2450426680958082E-4</v>
      </c>
      <c r="M15" s="118">
        <v>7.7</v>
      </c>
      <c r="N15" s="118"/>
      <c r="O15" s="118"/>
      <c r="P15" s="119">
        <f t="shared" si="19"/>
        <v>7.7</v>
      </c>
      <c r="Q15" s="132">
        <f t="shared" si="11"/>
        <v>2.2325311684546247E-3</v>
      </c>
      <c r="R15" s="118"/>
      <c r="S15" s="118"/>
      <c r="T15" s="118"/>
      <c r="U15" s="118"/>
      <c r="V15" s="119">
        <f t="shared" ref="V15" si="26">SUM(R15:U15)</f>
        <v>0</v>
      </c>
      <c r="W15" s="132">
        <f t="shared" si="3"/>
        <v>0</v>
      </c>
      <c r="X15" s="118">
        <v>2.5</v>
      </c>
      <c r="Y15" s="118"/>
      <c r="Z15" s="118"/>
      <c r="AA15" s="119">
        <f t="shared" si="25"/>
        <v>2.5</v>
      </c>
      <c r="AB15" s="132">
        <f t="shared" si="5"/>
        <v>1.3968821590210649E-3</v>
      </c>
      <c r="AC15" s="118"/>
      <c r="AD15" s="118"/>
      <c r="AE15" s="118"/>
      <c r="AF15" s="118"/>
      <c r="AG15" s="119">
        <f t="shared" si="21"/>
        <v>0</v>
      </c>
      <c r="AH15" s="132">
        <f t="shared" si="7"/>
        <v>0</v>
      </c>
      <c r="AI15" s="122"/>
      <c r="AJ15" s="122"/>
      <c r="AK15" s="122"/>
      <c r="AL15" s="119">
        <f t="shared" si="22"/>
        <v>0</v>
      </c>
      <c r="AM15" s="132">
        <f t="shared" si="9"/>
        <v>0</v>
      </c>
      <c r="AN15" s="161">
        <f t="shared" si="13"/>
        <v>12.2</v>
      </c>
      <c r="AR15" s="67"/>
      <c r="AS15" s="67"/>
      <c r="AT15" s="67"/>
      <c r="AU15" s="67"/>
      <c r="AV15" s="67"/>
      <c r="AW15" s="67"/>
      <c r="AX15" s="67"/>
      <c r="AY15" s="67"/>
      <c r="AZ15" s="67"/>
      <c r="BA15" s="67"/>
    </row>
    <row r="16" spans="2:53" ht="31" customHeight="1" x14ac:dyDescent="0.2">
      <c r="B16" s="376"/>
      <c r="C16" s="372"/>
      <c r="D16" s="353"/>
      <c r="E16" s="354" t="s">
        <v>179</v>
      </c>
      <c r="F16" s="49" t="s">
        <v>214</v>
      </c>
      <c r="G16" s="121"/>
      <c r="H16" s="118"/>
      <c r="I16" s="118"/>
      <c r="J16" s="118"/>
      <c r="K16" s="119">
        <f t="shared" si="24"/>
        <v>0</v>
      </c>
      <c r="L16" s="132">
        <f t="shared" si="0"/>
        <v>0</v>
      </c>
      <c r="M16" s="118"/>
      <c r="N16" s="118"/>
      <c r="O16" s="118"/>
      <c r="P16" s="119">
        <f t="shared" si="19"/>
        <v>0</v>
      </c>
      <c r="Q16" s="132">
        <f t="shared" si="11"/>
        <v>0</v>
      </c>
      <c r="R16" s="118"/>
      <c r="S16" s="118"/>
      <c r="T16" s="118"/>
      <c r="U16" s="118"/>
      <c r="V16" s="119">
        <f t="shared" si="15"/>
        <v>0</v>
      </c>
      <c r="W16" s="132">
        <f t="shared" si="3"/>
        <v>0</v>
      </c>
      <c r="X16" s="127"/>
      <c r="Y16" s="118"/>
      <c r="Z16" s="118"/>
      <c r="AA16" s="119">
        <f t="shared" si="23"/>
        <v>0</v>
      </c>
      <c r="AB16" s="132">
        <f t="shared" si="5"/>
        <v>0</v>
      </c>
      <c r="AC16" s="118">
        <v>1.1000000000000001</v>
      </c>
      <c r="AD16" s="118"/>
      <c r="AE16" s="127"/>
      <c r="AF16" s="127"/>
      <c r="AG16" s="119">
        <f t="shared" si="21"/>
        <v>1.1000000000000001</v>
      </c>
      <c r="AH16" s="132">
        <f t="shared" si="7"/>
        <v>4.3598890210067384E-4</v>
      </c>
      <c r="AI16" s="122"/>
      <c r="AJ16" s="122"/>
      <c r="AK16" s="122"/>
      <c r="AL16" s="119">
        <f t="shared" si="22"/>
        <v>0</v>
      </c>
      <c r="AM16" s="132">
        <f t="shared" si="9"/>
        <v>0</v>
      </c>
      <c r="AN16" s="161">
        <f t="shared" si="13"/>
        <v>1.1000000000000001</v>
      </c>
      <c r="AR16" s="67"/>
      <c r="AS16" s="67"/>
      <c r="AT16" s="67"/>
      <c r="AU16" s="67"/>
      <c r="AV16" s="67"/>
      <c r="AW16" s="67"/>
      <c r="AX16" s="67"/>
      <c r="AY16" s="67"/>
      <c r="AZ16" s="67"/>
      <c r="BA16" s="67"/>
    </row>
    <row r="17" spans="2:53" ht="31" customHeight="1" x14ac:dyDescent="0.2">
      <c r="B17" s="376"/>
      <c r="C17" s="372"/>
      <c r="D17" s="353"/>
      <c r="E17" s="354"/>
      <c r="F17" s="49" t="s">
        <v>215</v>
      </c>
      <c r="G17" s="121"/>
      <c r="H17" s="118"/>
      <c r="I17" s="118"/>
      <c r="J17" s="118"/>
      <c r="K17" s="119">
        <f t="shared" ref="K17" si="27">SUM(G17:J17)</f>
        <v>0</v>
      </c>
      <c r="L17" s="132">
        <f t="shared" si="0"/>
        <v>0</v>
      </c>
      <c r="M17" s="118"/>
      <c r="N17" s="118"/>
      <c r="O17" s="118"/>
      <c r="P17" s="119">
        <f t="shared" si="19"/>
        <v>0</v>
      </c>
      <c r="Q17" s="132">
        <f t="shared" si="11"/>
        <v>0</v>
      </c>
      <c r="R17" s="118"/>
      <c r="S17" s="118"/>
      <c r="T17" s="118"/>
      <c r="U17" s="118"/>
      <c r="V17" s="119">
        <f t="shared" ref="V17" si="28">SUM(R17:U17)</f>
        <v>0</v>
      </c>
      <c r="W17" s="132">
        <f t="shared" si="3"/>
        <v>0</v>
      </c>
      <c r="X17" s="118"/>
      <c r="Y17" s="118"/>
      <c r="Z17" s="118"/>
      <c r="AA17" s="119">
        <f t="shared" ref="AA17" si="29">SUM(X17:Z17)</f>
        <v>0</v>
      </c>
      <c r="AB17" s="132">
        <f t="shared" si="5"/>
        <v>0</v>
      </c>
      <c r="AC17" s="118"/>
      <c r="AD17" s="118"/>
      <c r="AE17" s="118"/>
      <c r="AF17" s="118"/>
      <c r="AG17" s="119">
        <f t="shared" si="21"/>
        <v>0</v>
      </c>
      <c r="AH17" s="132">
        <f t="shared" si="7"/>
        <v>0</v>
      </c>
      <c r="AI17" s="122"/>
      <c r="AJ17" s="122"/>
      <c r="AK17" s="122"/>
      <c r="AL17" s="119">
        <f t="shared" si="22"/>
        <v>0</v>
      </c>
      <c r="AM17" s="132">
        <f t="shared" si="9"/>
        <v>0</v>
      </c>
      <c r="AN17" s="161">
        <f t="shared" si="13"/>
        <v>0</v>
      </c>
      <c r="AR17" s="67"/>
      <c r="AS17" s="67"/>
      <c r="AT17" s="67"/>
      <c r="AU17" s="67"/>
      <c r="AV17" s="67"/>
      <c r="AW17" s="67"/>
      <c r="AX17" s="67"/>
      <c r="AY17" s="67"/>
      <c r="AZ17" s="67"/>
      <c r="BA17" s="67"/>
    </row>
    <row r="18" spans="2:53" ht="31" customHeight="1" x14ac:dyDescent="0.2">
      <c r="B18" s="376"/>
      <c r="C18" s="372"/>
      <c r="D18" s="353"/>
      <c r="E18" s="354"/>
      <c r="F18" s="49" t="s">
        <v>216</v>
      </c>
      <c r="G18" s="121"/>
      <c r="H18" s="118"/>
      <c r="I18" s="118"/>
      <c r="J18" s="118"/>
      <c r="K18" s="119">
        <f t="shared" si="24"/>
        <v>0</v>
      </c>
      <c r="L18" s="132">
        <f t="shared" si="0"/>
        <v>0</v>
      </c>
      <c r="M18" s="118"/>
      <c r="N18" s="118"/>
      <c r="O18" s="118"/>
      <c r="P18" s="119">
        <f t="shared" si="19"/>
        <v>0</v>
      </c>
      <c r="Q18" s="132">
        <f t="shared" si="11"/>
        <v>0</v>
      </c>
      <c r="R18" s="118">
        <v>0.25</v>
      </c>
      <c r="S18" s="118"/>
      <c r="T18" s="118"/>
      <c r="U18" s="118"/>
      <c r="V18" s="119">
        <f t="shared" si="15"/>
        <v>0.25</v>
      </c>
      <c r="W18" s="132">
        <f t="shared" si="3"/>
        <v>2.0083547557840618E-4</v>
      </c>
      <c r="X18" s="118"/>
      <c r="Y18" s="118"/>
      <c r="Z18" s="118"/>
      <c r="AA18" s="119">
        <f t="shared" si="23"/>
        <v>0</v>
      </c>
      <c r="AB18" s="132">
        <f t="shared" si="5"/>
        <v>0</v>
      </c>
      <c r="AC18" s="118"/>
      <c r="AD18" s="118"/>
      <c r="AE18" s="118"/>
      <c r="AF18" s="118"/>
      <c r="AG18" s="119">
        <f t="shared" si="21"/>
        <v>0</v>
      </c>
      <c r="AH18" s="132">
        <f t="shared" si="7"/>
        <v>0</v>
      </c>
      <c r="AI18" s="122"/>
      <c r="AJ18" s="122"/>
      <c r="AK18" s="122"/>
      <c r="AL18" s="119">
        <f t="shared" si="22"/>
        <v>0</v>
      </c>
      <c r="AM18" s="132">
        <f t="shared" si="9"/>
        <v>0</v>
      </c>
      <c r="AN18" s="161">
        <f t="shared" si="13"/>
        <v>0.25</v>
      </c>
      <c r="AR18" s="67"/>
      <c r="AS18" s="67"/>
      <c r="AT18" s="67"/>
      <c r="AU18" s="67"/>
      <c r="AV18" s="67"/>
      <c r="AW18" s="67"/>
      <c r="AX18" s="67"/>
      <c r="AY18" s="67"/>
      <c r="AZ18" s="67"/>
      <c r="BA18" s="67"/>
    </row>
    <row r="19" spans="2:53" ht="31" customHeight="1" x14ac:dyDescent="0.2">
      <c r="B19" s="376"/>
      <c r="C19" s="372"/>
      <c r="D19" s="353"/>
      <c r="E19" s="236" t="s">
        <v>180</v>
      </c>
      <c r="F19" s="180" t="s">
        <v>217</v>
      </c>
      <c r="G19" s="121"/>
      <c r="H19" s="118"/>
      <c r="I19" s="118"/>
      <c r="J19" s="118"/>
      <c r="K19" s="119">
        <f t="shared" si="24"/>
        <v>0</v>
      </c>
      <c r="L19" s="132">
        <f t="shared" si="0"/>
        <v>0</v>
      </c>
      <c r="M19" s="118"/>
      <c r="N19" s="118"/>
      <c r="O19" s="118"/>
      <c r="P19" s="119">
        <f t="shared" si="19"/>
        <v>0</v>
      </c>
      <c r="Q19" s="132">
        <f t="shared" si="11"/>
        <v>0</v>
      </c>
      <c r="R19" s="118"/>
      <c r="S19" s="118"/>
      <c r="T19" s="118"/>
      <c r="U19" s="118"/>
      <c r="V19" s="119">
        <f t="shared" si="15"/>
        <v>0</v>
      </c>
      <c r="W19" s="132">
        <f t="shared" si="3"/>
        <v>0</v>
      </c>
      <c r="X19" s="118"/>
      <c r="Y19" s="118"/>
      <c r="Z19" s="118"/>
      <c r="AA19" s="119">
        <f t="shared" si="23"/>
        <v>0</v>
      </c>
      <c r="AB19" s="132">
        <f t="shared" si="5"/>
        <v>0</v>
      </c>
      <c r="AC19" s="118">
        <v>1.1000000000000001</v>
      </c>
      <c r="AD19" s="118">
        <v>1.1000000000000001</v>
      </c>
      <c r="AE19" s="118">
        <v>0.33</v>
      </c>
      <c r="AF19" s="118"/>
      <c r="AG19" s="119">
        <f t="shared" si="21"/>
        <v>2.5300000000000002</v>
      </c>
      <c r="AH19" s="132">
        <f t="shared" si="7"/>
        <v>1.0027744748315498E-3</v>
      </c>
      <c r="AI19" s="122"/>
      <c r="AJ19" s="122"/>
      <c r="AK19" s="122"/>
      <c r="AL19" s="119">
        <f t="shared" si="22"/>
        <v>0</v>
      </c>
      <c r="AM19" s="132">
        <f t="shared" si="9"/>
        <v>0</v>
      </c>
      <c r="AN19" s="161">
        <f t="shared" si="13"/>
        <v>2.5300000000000002</v>
      </c>
      <c r="AR19" s="67"/>
      <c r="AS19" s="67"/>
      <c r="AT19" s="67"/>
      <c r="AU19" s="67"/>
      <c r="AV19" s="67"/>
      <c r="AW19" s="67"/>
      <c r="AX19" s="67"/>
      <c r="AY19" s="67"/>
      <c r="AZ19" s="67"/>
      <c r="BA19" s="67"/>
    </row>
    <row r="20" spans="2:53" ht="34" customHeight="1" x14ac:dyDescent="0.2">
      <c r="B20" s="376"/>
      <c r="C20" s="372"/>
      <c r="D20" s="353"/>
      <c r="E20" s="139" t="s">
        <v>181</v>
      </c>
      <c r="F20" s="173" t="s">
        <v>218</v>
      </c>
      <c r="G20" s="138"/>
      <c r="H20" s="140"/>
      <c r="I20" s="140"/>
      <c r="J20" s="140"/>
      <c r="K20" s="141">
        <v>0</v>
      </c>
      <c r="L20" s="132">
        <f t="shared" si="0"/>
        <v>0</v>
      </c>
      <c r="M20" s="140"/>
      <c r="N20" s="140"/>
      <c r="O20" s="140"/>
      <c r="P20" s="141">
        <v>0</v>
      </c>
      <c r="Q20" s="132">
        <f t="shared" si="11"/>
        <v>0</v>
      </c>
      <c r="R20" s="177">
        <v>2</v>
      </c>
      <c r="S20" s="177">
        <v>1.3</v>
      </c>
      <c r="T20" s="177"/>
      <c r="U20" s="177"/>
      <c r="V20" s="119">
        <f t="shared" si="15"/>
        <v>3.3</v>
      </c>
      <c r="W20" s="132">
        <f t="shared" si="3"/>
        <v>2.6510282776349612E-3</v>
      </c>
      <c r="X20" s="140"/>
      <c r="Y20" s="142"/>
      <c r="Z20" s="140"/>
      <c r="AA20" s="119">
        <f>SUM(X20:Z20)</f>
        <v>0</v>
      </c>
      <c r="AB20" s="132">
        <f t="shared" si="5"/>
        <v>0</v>
      </c>
      <c r="AC20" s="177">
        <v>4.07</v>
      </c>
      <c r="AD20" s="177">
        <v>2.3100000000000005</v>
      </c>
      <c r="AE20" s="177"/>
      <c r="AF20" s="177"/>
      <c r="AG20" s="119">
        <f t="shared" si="21"/>
        <v>6.3800000000000008</v>
      </c>
      <c r="AH20" s="132">
        <f t="shared" si="7"/>
        <v>2.5287356321839084E-3</v>
      </c>
      <c r="AI20" s="140">
        <v>10</v>
      </c>
      <c r="AJ20" s="140"/>
      <c r="AK20" s="140"/>
      <c r="AL20" s="119">
        <f t="shared" si="22"/>
        <v>10</v>
      </c>
      <c r="AM20" s="132">
        <f t="shared" si="9"/>
        <v>1.2342631449024932E-2</v>
      </c>
      <c r="AN20" s="161">
        <f t="shared" si="13"/>
        <v>19.68</v>
      </c>
      <c r="AR20" s="67"/>
      <c r="AS20" s="67"/>
      <c r="AT20" s="67"/>
      <c r="AU20" s="67"/>
      <c r="AV20" s="67"/>
      <c r="AW20" s="67"/>
      <c r="AX20" s="67"/>
      <c r="AY20" s="67"/>
      <c r="AZ20" s="67"/>
      <c r="BA20" s="67"/>
    </row>
    <row r="21" spans="2:53" ht="32" customHeight="1" x14ac:dyDescent="0.2">
      <c r="B21" s="376"/>
      <c r="C21" s="372"/>
      <c r="D21" s="353"/>
      <c r="E21" s="317" t="s">
        <v>8</v>
      </c>
      <c r="F21" s="49" t="s">
        <v>8</v>
      </c>
      <c r="G21" s="155"/>
      <c r="H21" s="131"/>
      <c r="I21" s="131"/>
      <c r="J21" s="131"/>
      <c r="K21" s="128">
        <f>SUM(K12:K20)</f>
        <v>18.579999999999998</v>
      </c>
      <c r="L21" s="133">
        <f t="shared" si="0"/>
        <v>7.6596446386610053E-3</v>
      </c>
      <c r="M21" s="131"/>
      <c r="N21" s="131"/>
      <c r="O21" s="131"/>
      <c r="P21" s="128">
        <f>SUM(P12:P20)</f>
        <v>42.900000000000006</v>
      </c>
      <c r="Q21" s="133">
        <f t="shared" si="11"/>
        <v>1.243838793853291E-2</v>
      </c>
      <c r="R21" s="131"/>
      <c r="S21" s="131"/>
      <c r="T21" s="131"/>
      <c r="U21" s="131"/>
      <c r="V21" s="128">
        <f>SUM(V12:V20)</f>
        <v>32.879999999999995</v>
      </c>
      <c r="W21" s="133">
        <f t="shared" si="3"/>
        <v>2.6413881748071976E-2</v>
      </c>
      <c r="X21" s="131"/>
      <c r="Y21" s="131"/>
      <c r="Z21" s="131"/>
      <c r="AA21" s="128">
        <f>SUM(AA12:AA20)</f>
        <v>15</v>
      </c>
      <c r="AB21" s="133">
        <f t="shared" si="5"/>
        <v>8.3812929541263893E-3</v>
      </c>
      <c r="AC21" s="131"/>
      <c r="AD21" s="131"/>
      <c r="AE21" s="131"/>
      <c r="AF21" s="131"/>
      <c r="AG21" s="128">
        <f>SUM(AG12:AG20)</f>
        <v>81.61999999999999</v>
      </c>
      <c r="AH21" s="133">
        <f t="shared" si="7"/>
        <v>3.2350376535869994E-2</v>
      </c>
      <c r="AI21" s="131"/>
      <c r="AJ21" s="131"/>
      <c r="AK21" s="131"/>
      <c r="AL21" s="128">
        <f>SUM(AL12:AL20)</f>
        <v>14.875</v>
      </c>
      <c r="AM21" s="133">
        <f t="shared" si="9"/>
        <v>1.8359664280424584E-2</v>
      </c>
      <c r="AN21" s="162">
        <f t="shared" si="13"/>
        <v>205.85499999999999</v>
      </c>
      <c r="AR21" s="67"/>
      <c r="AS21" s="67"/>
      <c r="AT21" s="67"/>
      <c r="AU21" s="67"/>
      <c r="AV21" s="67"/>
      <c r="AW21" s="67"/>
      <c r="AX21" s="67"/>
      <c r="AY21" s="67"/>
      <c r="AZ21" s="67"/>
      <c r="BA21" s="67"/>
    </row>
    <row r="22" spans="2:53" ht="32" customHeight="1" x14ac:dyDescent="0.2">
      <c r="B22" s="376"/>
      <c r="C22" s="372"/>
      <c r="D22" s="378" t="s">
        <v>174</v>
      </c>
      <c r="E22" s="51" t="s">
        <v>182</v>
      </c>
      <c r="F22" s="166" t="s">
        <v>182</v>
      </c>
      <c r="G22" s="121">
        <v>8</v>
      </c>
      <c r="H22" s="118">
        <v>10.9</v>
      </c>
      <c r="I22" s="118">
        <v>1</v>
      </c>
      <c r="J22" s="118">
        <v>5.6</v>
      </c>
      <c r="K22" s="119">
        <f>SUM(G22:J22)</f>
        <v>25.5</v>
      </c>
      <c r="L22" s="132">
        <f t="shared" si="0"/>
        <v>1.0512429401822156E-2</v>
      </c>
      <c r="M22" s="118">
        <v>50</v>
      </c>
      <c r="N22" s="118">
        <v>22</v>
      </c>
      <c r="O22" s="118">
        <v>9</v>
      </c>
      <c r="P22" s="119">
        <f>SUM(M22:O22)</f>
        <v>81</v>
      </c>
      <c r="Q22" s="132">
        <f t="shared" si="11"/>
        <v>2.3485068135691504E-2</v>
      </c>
      <c r="R22" s="118">
        <v>5.3</v>
      </c>
      <c r="S22" s="118">
        <v>2.7</v>
      </c>
      <c r="T22" s="118">
        <v>1.4</v>
      </c>
      <c r="U22" s="118"/>
      <c r="V22" s="168">
        <f t="shared" ref="V22:V54" si="30">SUM(R22:U22)</f>
        <v>9.4</v>
      </c>
      <c r="W22" s="132">
        <f t="shared" si="3"/>
        <v>7.5514138817480729E-3</v>
      </c>
      <c r="X22" s="118">
        <v>7</v>
      </c>
      <c r="Y22" s="171">
        <v>5</v>
      </c>
      <c r="Z22" s="118"/>
      <c r="AA22" s="168">
        <f t="shared" ref="AA22:AA54" si="31">SUM(X22:Z22)</f>
        <v>12</v>
      </c>
      <c r="AB22" s="132">
        <f t="shared" si="5"/>
        <v>6.7050343633011118E-3</v>
      </c>
      <c r="AC22" s="118">
        <v>16.72</v>
      </c>
      <c r="AD22" s="118">
        <v>15.620000000000001</v>
      </c>
      <c r="AE22" s="118">
        <v>11</v>
      </c>
      <c r="AF22" s="118"/>
      <c r="AG22" s="119">
        <f>SUM(AC22:AF22)</f>
        <v>43.34</v>
      </c>
      <c r="AH22" s="132">
        <f t="shared" si="7"/>
        <v>1.7177962742766548E-2</v>
      </c>
      <c r="AI22" s="118">
        <v>2.4500000000000002</v>
      </c>
      <c r="AJ22" s="118">
        <v>3.8</v>
      </c>
      <c r="AK22" s="118">
        <v>2.5</v>
      </c>
      <c r="AL22" s="119">
        <f>SUM(AI22:AK22)</f>
        <v>8.75</v>
      </c>
      <c r="AM22" s="132">
        <f t="shared" si="9"/>
        <v>1.0799802517896815E-2</v>
      </c>
      <c r="AN22" s="161">
        <f t="shared" si="13"/>
        <v>179.99</v>
      </c>
      <c r="AR22" s="67"/>
      <c r="AS22" s="67"/>
      <c r="AT22" s="67"/>
      <c r="AU22" s="67"/>
      <c r="AV22" s="67"/>
      <c r="AW22" s="67"/>
      <c r="AX22" s="67"/>
      <c r="AY22" s="67"/>
      <c r="AZ22" s="67"/>
      <c r="BA22" s="67"/>
    </row>
    <row r="23" spans="2:53" ht="31" customHeight="1" x14ac:dyDescent="0.2">
      <c r="B23" s="376"/>
      <c r="C23" s="372"/>
      <c r="D23" s="379"/>
      <c r="E23" s="51" t="s">
        <v>183</v>
      </c>
      <c r="F23" s="167" t="s">
        <v>219</v>
      </c>
      <c r="G23" s="121">
        <v>31</v>
      </c>
      <c r="H23" s="118">
        <v>3.2</v>
      </c>
      <c r="I23" s="118"/>
      <c r="J23" s="118"/>
      <c r="K23" s="119">
        <f>SUM(G23:J23)</f>
        <v>34.200000000000003</v>
      </c>
      <c r="L23" s="132">
        <f t="shared" si="0"/>
        <v>1.4099022962443832E-2</v>
      </c>
      <c r="M23" s="118">
        <v>32</v>
      </c>
      <c r="N23" s="118"/>
      <c r="O23" s="118"/>
      <c r="P23" s="119">
        <f xml:space="preserve"> SUM(M23:O23)</f>
        <v>32</v>
      </c>
      <c r="Q23" s="132">
        <f t="shared" si="11"/>
        <v>9.2780516091620756E-3</v>
      </c>
      <c r="R23" s="118">
        <v>17.8</v>
      </c>
      <c r="S23" s="127"/>
      <c r="T23" s="118"/>
      <c r="U23" s="118"/>
      <c r="V23" s="119">
        <f t="shared" ref="V23" si="32">SUM(R23:U23)</f>
        <v>17.8</v>
      </c>
      <c r="W23" s="132">
        <f t="shared" si="3"/>
        <v>1.429948586118252E-2</v>
      </c>
      <c r="X23" s="171">
        <v>25</v>
      </c>
      <c r="Y23" s="118"/>
      <c r="Z23" s="118"/>
      <c r="AA23" s="119">
        <f t="shared" ref="AA23" si="33">SUM(X23:Z23)</f>
        <v>25</v>
      </c>
      <c r="AB23" s="132">
        <f t="shared" si="5"/>
        <v>1.3968821590210649E-2</v>
      </c>
      <c r="AC23" s="118">
        <v>55.000000000000007</v>
      </c>
      <c r="AD23" s="118">
        <v>3.3000000000000003</v>
      </c>
      <c r="AE23" s="118"/>
      <c r="AF23" s="118"/>
      <c r="AG23" s="119">
        <f>SUM(AC23:AF23)</f>
        <v>58.300000000000004</v>
      </c>
      <c r="AH23" s="132">
        <f t="shared" si="7"/>
        <v>2.3107411811335712E-2</v>
      </c>
      <c r="AI23" s="122">
        <v>10</v>
      </c>
      <c r="AJ23" s="122"/>
      <c r="AK23" s="122"/>
      <c r="AL23" s="119">
        <f>SUM(AI23:AK23)</f>
        <v>10</v>
      </c>
      <c r="AM23" s="132">
        <f t="shared" si="9"/>
        <v>1.2342631449024932E-2</v>
      </c>
      <c r="AN23" s="161">
        <f t="shared" si="13"/>
        <v>177.3</v>
      </c>
      <c r="AR23" s="67"/>
      <c r="AS23" s="67"/>
      <c r="AT23" s="67"/>
      <c r="AU23" s="67"/>
      <c r="AV23" s="67"/>
      <c r="AW23" s="67"/>
      <c r="AX23" s="67"/>
      <c r="AY23" s="67"/>
      <c r="AZ23" s="67"/>
      <c r="BA23" s="67"/>
    </row>
    <row r="24" spans="2:53" ht="31" customHeight="1" x14ac:dyDescent="0.2">
      <c r="B24" s="376"/>
      <c r="C24" s="372"/>
      <c r="D24" s="379"/>
      <c r="E24" s="184" t="s">
        <v>8</v>
      </c>
      <c r="F24" s="181" t="s">
        <v>8</v>
      </c>
      <c r="G24" s="155"/>
      <c r="H24" s="131"/>
      <c r="I24" s="131"/>
      <c r="J24" s="131"/>
      <c r="K24" s="128">
        <f>SUM(K22:K23)</f>
        <v>59.7</v>
      </c>
      <c r="L24" s="133">
        <f t="shared" si="0"/>
        <v>2.4611452364265988E-2</v>
      </c>
      <c r="M24" s="131"/>
      <c r="N24" s="131"/>
      <c r="O24" s="131"/>
      <c r="P24" s="128">
        <f>SUM(P22:P23)</f>
        <v>113</v>
      </c>
      <c r="Q24" s="133">
        <f t="shared" si="11"/>
        <v>3.2763119744853582E-2</v>
      </c>
      <c r="R24" s="131"/>
      <c r="S24" s="131"/>
      <c r="T24" s="131"/>
      <c r="U24" s="131"/>
      <c r="V24" s="125">
        <f>SUM(V22:V23)</f>
        <v>27.200000000000003</v>
      </c>
      <c r="W24" s="133">
        <f t="shared" si="3"/>
        <v>2.1850899742930596E-2</v>
      </c>
      <c r="X24" s="131"/>
      <c r="Y24" s="131"/>
      <c r="Z24" s="131"/>
      <c r="AA24" s="125">
        <f>SUM(AA22:AA23)</f>
        <v>37</v>
      </c>
      <c r="AB24" s="133">
        <f t="shared" si="5"/>
        <v>2.0673855953511761E-2</v>
      </c>
      <c r="AC24" s="131"/>
      <c r="AD24" s="131"/>
      <c r="AE24" s="131"/>
      <c r="AF24" s="131"/>
      <c r="AG24" s="128">
        <f>SUM(AG22:AG23)</f>
        <v>101.64000000000001</v>
      </c>
      <c r="AH24" s="133">
        <f t="shared" si="7"/>
        <v>4.0285374554102263E-2</v>
      </c>
      <c r="AI24" s="131"/>
      <c r="AJ24" s="131"/>
      <c r="AK24" s="131"/>
      <c r="AL24" s="128">
        <f>SUM(AL22:AL23)</f>
        <v>18.75</v>
      </c>
      <c r="AM24" s="133">
        <f t="shared" si="9"/>
        <v>2.3142433966921748E-2</v>
      </c>
      <c r="AN24" s="162">
        <f t="shared" si="13"/>
        <v>357.28999999999996</v>
      </c>
      <c r="AR24" s="67"/>
      <c r="AS24" s="67"/>
      <c r="AT24" s="67"/>
      <c r="AU24" s="67"/>
      <c r="AV24" s="67"/>
      <c r="AW24" s="67"/>
      <c r="AX24" s="67"/>
      <c r="AY24" s="67"/>
      <c r="AZ24" s="67"/>
      <c r="BA24" s="67"/>
    </row>
    <row r="25" spans="2:53" ht="32" customHeight="1" x14ac:dyDescent="0.2">
      <c r="B25" s="376"/>
      <c r="C25" s="373"/>
      <c r="D25" s="185" t="s">
        <v>188</v>
      </c>
      <c r="E25" s="284" t="s">
        <v>8</v>
      </c>
      <c r="F25" s="283" t="s">
        <v>189</v>
      </c>
      <c r="G25" s="254"/>
      <c r="H25" s="253"/>
      <c r="I25" s="253"/>
      <c r="J25" s="253"/>
      <c r="K25" s="253">
        <f>SUM(K11,K21,K24)</f>
        <v>93.08</v>
      </c>
      <c r="L25" s="255">
        <f t="shared" si="0"/>
        <v>3.8372428577317888E-2</v>
      </c>
      <c r="M25" s="253"/>
      <c r="N25" s="253"/>
      <c r="O25" s="253"/>
      <c r="P25" s="253">
        <f>SUM(P11,P21,P24)</f>
        <v>164.15</v>
      </c>
      <c r="Q25" s="255">
        <f t="shared" si="11"/>
        <v>4.7593505363873585E-2</v>
      </c>
      <c r="R25" s="253"/>
      <c r="S25" s="253"/>
      <c r="T25" s="253"/>
      <c r="U25" s="253"/>
      <c r="V25" s="253">
        <f>SUM(V11,V21,V24)</f>
        <v>66.69</v>
      </c>
      <c r="W25" s="255">
        <f t="shared" si="3"/>
        <v>5.3574871465295631E-2</v>
      </c>
      <c r="X25" s="253"/>
      <c r="Y25" s="253"/>
      <c r="Z25" s="253"/>
      <c r="AA25" s="253">
        <f>SUM(AA11,AA21,AA24)</f>
        <v>67.900000000000006</v>
      </c>
      <c r="AB25" s="255">
        <f t="shared" si="5"/>
        <v>3.7939319439012124E-2</v>
      </c>
      <c r="AC25" s="253"/>
      <c r="AD25" s="253"/>
      <c r="AE25" s="253"/>
      <c r="AF25" s="253"/>
      <c r="AG25" s="253">
        <f>SUM(AG11+AG21+AG24)</f>
        <v>201.13499999999999</v>
      </c>
      <c r="AH25" s="255">
        <f t="shared" si="7"/>
        <v>7.9720570749108197E-2</v>
      </c>
      <c r="AI25" s="253"/>
      <c r="AJ25" s="253"/>
      <c r="AK25" s="253"/>
      <c r="AL25" s="253">
        <f>SUM(AL11,AL21,AL24)</f>
        <v>36.295000000000002</v>
      </c>
      <c r="AM25" s="255">
        <f>AL25/810.2</f>
        <v>4.479758084423599E-2</v>
      </c>
      <c r="AN25" s="262">
        <f t="shared" si="13"/>
        <v>629.25</v>
      </c>
      <c r="AR25" s="67"/>
      <c r="AS25" s="67"/>
      <c r="AT25" s="67"/>
      <c r="AU25" s="67"/>
      <c r="AV25" s="67"/>
      <c r="AW25" s="67"/>
      <c r="AX25" s="67"/>
      <c r="AY25" s="67"/>
      <c r="AZ25" s="67"/>
      <c r="BA25" s="67"/>
    </row>
    <row r="26" spans="2:53" ht="32" customHeight="1" x14ac:dyDescent="0.2">
      <c r="B26" s="376"/>
      <c r="C26" s="377" t="s">
        <v>167</v>
      </c>
      <c r="D26" s="374" t="s">
        <v>173</v>
      </c>
      <c r="E26" s="282" t="s">
        <v>146</v>
      </c>
      <c r="F26" s="289"/>
      <c r="G26" s="153"/>
      <c r="H26" s="153"/>
      <c r="I26" s="153"/>
      <c r="J26" s="153"/>
      <c r="K26" s="119">
        <v>20</v>
      </c>
      <c r="L26" s="132">
        <f t="shared" si="0"/>
        <v>8.2450426680958089E-3</v>
      </c>
      <c r="M26" s="118"/>
      <c r="N26" s="118"/>
      <c r="O26" s="118"/>
      <c r="P26" s="119">
        <v>24.5</v>
      </c>
      <c r="Q26" s="132">
        <f t="shared" si="11"/>
        <v>7.1035082632647144E-3</v>
      </c>
      <c r="R26" s="153"/>
      <c r="S26" s="153"/>
      <c r="T26" s="153"/>
      <c r="U26" s="153"/>
      <c r="V26" s="168">
        <v>11.9</v>
      </c>
      <c r="W26" s="132">
        <f t="shared" si="3"/>
        <v>9.5597686375321345E-3</v>
      </c>
      <c r="X26" s="153"/>
      <c r="Y26" s="153"/>
      <c r="Z26" s="153"/>
      <c r="AA26" s="168" t="s">
        <v>144</v>
      </c>
      <c r="AB26" s="132" t="e">
        <f t="shared" si="5"/>
        <v>#VALUE!</v>
      </c>
      <c r="AC26" s="153"/>
      <c r="AD26" s="153"/>
      <c r="AE26" s="153"/>
      <c r="AF26" s="153"/>
      <c r="AG26" s="119">
        <v>0</v>
      </c>
      <c r="AH26" s="132">
        <f t="shared" si="7"/>
        <v>0</v>
      </c>
      <c r="AI26" s="129"/>
      <c r="AJ26" s="129"/>
      <c r="AK26" s="129"/>
      <c r="AL26" s="119">
        <v>0.9</v>
      </c>
      <c r="AM26" s="132">
        <f t="shared" si="9"/>
        <v>1.1108368304122438E-3</v>
      </c>
      <c r="AN26" s="161">
        <f t="shared" si="13"/>
        <v>57.3</v>
      </c>
      <c r="AR26" s="67"/>
      <c r="AS26" s="67"/>
      <c r="AT26" s="67"/>
      <c r="AU26" s="67"/>
      <c r="AV26" s="67"/>
      <c r="AW26" s="67"/>
      <c r="AX26" s="67"/>
      <c r="AY26" s="67"/>
      <c r="AZ26" s="67"/>
      <c r="BA26" s="67"/>
    </row>
    <row r="27" spans="2:53" ht="32" customHeight="1" x14ac:dyDescent="0.2">
      <c r="B27" s="376"/>
      <c r="C27" s="377"/>
      <c r="D27" s="374"/>
      <c r="E27" s="282" t="s">
        <v>184</v>
      </c>
      <c r="F27" s="289"/>
      <c r="G27" s="153"/>
      <c r="H27" s="153"/>
      <c r="I27" s="153"/>
      <c r="J27" s="153"/>
      <c r="K27" s="119">
        <v>20.399999999999999</v>
      </c>
      <c r="L27" s="132">
        <f t="shared" si="0"/>
        <v>8.4099435214577238E-3</v>
      </c>
      <c r="M27" s="118"/>
      <c r="N27" s="118"/>
      <c r="O27" s="118"/>
      <c r="P27" s="119">
        <v>5.6</v>
      </c>
      <c r="Q27" s="132">
        <f t="shared" si="11"/>
        <v>1.6236590316033631E-3</v>
      </c>
      <c r="R27" s="153"/>
      <c r="S27" s="153"/>
      <c r="T27" s="153"/>
      <c r="U27" s="153"/>
      <c r="V27" s="168">
        <v>0</v>
      </c>
      <c r="W27" s="132">
        <f t="shared" si="3"/>
        <v>0</v>
      </c>
      <c r="X27" s="153"/>
      <c r="Y27" s="153"/>
      <c r="Z27" s="153"/>
      <c r="AA27" s="168" t="s">
        <v>144</v>
      </c>
      <c r="AB27" s="132" t="e">
        <f t="shared" si="5"/>
        <v>#VALUE!</v>
      </c>
      <c r="AC27" s="153"/>
      <c r="AD27" s="153"/>
      <c r="AE27" s="153"/>
      <c r="AF27" s="153"/>
      <c r="AG27" s="119">
        <v>0</v>
      </c>
      <c r="AH27" s="132">
        <f t="shared" si="7"/>
        <v>0</v>
      </c>
      <c r="AI27" s="129"/>
      <c r="AJ27" s="129"/>
      <c r="AK27" s="129"/>
      <c r="AL27" s="119">
        <v>2</v>
      </c>
      <c r="AM27" s="132">
        <f t="shared" si="9"/>
        <v>2.4685262898049864E-3</v>
      </c>
      <c r="AN27" s="161">
        <f t="shared" si="13"/>
        <v>28</v>
      </c>
      <c r="AR27" s="67"/>
      <c r="AS27" s="67"/>
      <c r="AT27" s="67"/>
      <c r="AU27" s="67"/>
      <c r="AV27" s="67"/>
      <c r="AW27" s="67"/>
      <c r="AX27" s="67"/>
      <c r="AY27" s="67"/>
      <c r="AZ27" s="67"/>
      <c r="BA27" s="67"/>
    </row>
    <row r="28" spans="2:53" ht="32" customHeight="1" x14ac:dyDescent="0.2">
      <c r="B28" s="376"/>
      <c r="C28" s="377"/>
      <c r="D28" s="374"/>
      <c r="E28" s="322" t="s">
        <v>185</v>
      </c>
      <c r="F28" s="289"/>
      <c r="G28" s="153"/>
      <c r="H28" s="153"/>
      <c r="I28" s="153"/>
      <c r="J28" s="153"/>
      <c r="K28" s="119">
        <v>8.8000000000000007</v>
      </c>
      <c r="L28" s="132">
        <f t="shared" si="0"/>
        <v>3.6278187739621558E-3</v>
      </c>
      <c r="M28" s="118"/>
      <c r="N28" s="118"/>
      <c r="O28" s="118"/>
      <c r="P28" s="119">
        <v>1.4</v>
      </c>
      <c r="Q28" s="132">
        <f t="shared" si="11"/>
        <v>4.0591475790084078E-4</v>
      </c>
      <c r="R28" s="153"/>
      <c r="S28" s="153"/>
      <c r="T28" s="153"/>
      <c r="U28" s="153"/>
      <c r="V28" s="168">
        <v>12.7</v>
      </c>
      <c r="W28" s="132">
        <f t="shared" si="3"/>
        <v>1.0202442159383034E-2</v>
      </c>
      <c r="X28" s="153"/>
      <c r="Y28" s="153"/>
      <c r="Z28" s="153"/>
      <c r="AA28" s="168" t="s">
        <v>144</v>
      </c>
      <c r="AB28" s="132" t="e">
        <f t="shared" si="5"/>
        <v>#VALUE!</v>
      </c>
      <c r="AC28" s="153"/>
      <c r="AD28" s="153"/>
      <c r="AE28" s="153"/>
      <c r="AF28" s="153"/>
      <c r="AG28" s="119">
        <v>9.240000000000002</v>
      </c>
      <c r="AH28" s="132">
        <f t="shared" si="7"/>
        <v>3.6623067776456607E-3</v>
      </c>
      <c r="AI28" s="129"/>
      <c r="AJ28" s="129"/>
      <c r="AK28" s="129"/>
      <c r="AL28" s="119">
        <v>0</v>
      </c>
      <c r="AM28" s="132">
        <f t="shared" si="9"/>
        <v>0</v>
      </c>
      <c r="AN28" s="161">
        <f t="shared" si="13"/>
        <v>32.14</v>
      </c>
      <c r="AR28" s="67"/>
      <c r="AS28" s="67"/>
      <c r="AT28" s="67"/>
      <c r="AU28" s="67"/>
      <c r="AV28" s="67"/>
      <c r="AW28" s="67"/>
      <c r="AX28" s="67"/>
      <c r="AY28" s="67"/>
      <c r="AZ28" s="67"/>
      <c r="BA28" s="67"/>
    </row>
    <row r="29" spans="2:53" ht="32" customHeight="1" x14ac:dyDescent="0.2">
      <c r="B29" s="376"/>
      <c r="C29" s="377"/>
      <c r="D29" s="374"/>
      <c r="E29" s="282" t="s">
        <v>186</v>
      </c>
      <c r="F29" s="289"/>
      <c r="G29" s="153"/>
      <c r="H29" s="153"/>
      <c r="I29" s="153"/>
      <c r="J29" s="153"/>
      <c r="K29" s="119">
        <v>4.2</v>
      </c>
      <c r="L29" s="132">
        <f t="shared" si="0"/>
        <v>1.7314589603001198E-3</v>
      </c>
      <c r="M29" s="118"/>
      <c r="N29" s="118"/>
      <c r="O29" s="118"/>
      <c r="P29" s="119">
        <v>24.4</v>
      </c>
      <c r="Q29" s="132">
        <f t="shared" si="11"/>
        <v>7.0745143519860823E-3</v>
      </c>
      <c r="R29" s="153"/>
      <c r="S29" s="153"/>
      <c r="T29" s="153"/>
      <c r="U29" s="153"/>
      <c r="V29" s="168">
        <v>12.3</v>
      </c>
      <c r="W29" s="132">
        <f t="shared" si="3"/>
        <v>9.881105398457584E-3</v>
      </c>
      <c r="X29" s="153"/>
      <c r="Y29" s="153"/>
      <c r="Z29" s="153"/>
      <c r="AA29" s="168" t="s">
        <v>144</v>
      </c>
      <c r="AB29" s="132" t="e">
        <f t="shared" si="5"/>
        <v>#VALUE!</v>
      </c>
      <c r="AC29" s="153"/>
      <c r="AD29" s="153"/>
      <c r="AE29" s="153"/>
      <c r="AF29" s="153"/>
      <c r="AG29" s="119">
        <v>0</v>
      </c>
      <c r="AH29" s="132">
        <f t="shared" si="7"/>
        <v>0</v>
      </c>
      <c r="AI29" s="129"/>
      <c r="AJ29" s="129"/>
      <c r="AK29" s="129"/>
      <c r="AL29" s="119">
        <v>0</v>
      </c>
      <c r="AM29" s="132">
        <f t="shared" si="9"/>
        <v>0</v>
      </c>
      <c r="AN29" s="161">
        <f t="shared" si="13"/>
        <v>40.9</v>
      </c>
      <c r="AR29" s="67"/>
      <c r="AS29" s="67"/>
      <c r="AT29" s="67"/>
      <c r="AU29" s="67"/>
      <c r="AV29" s="67"/>
      <c r="AW29" s="67"/>
      <c r="AX29" s="67"/>
      <c r="AY29" s="67"/>
      <c r="AZ29" s="67"/>
      <c r="BA29" s="67"/>
    </row>
    <row r="30" spans="2:53" ht="32" customHeight="1" x14ac:dyDescent="0.2">
      <c r="B30" s="376"/>
      <c r="C30" s="377"/>
      <c r="D30" s="374"/>
      <c r="E30" s="285" t="s">
        <v>8</v>
      </c>
      <c r="F30" s="290"/>
      <c r="G30" s="129"/>
      <c r="H30" s="129"/>
      <c r="I30" s="129"/>
      <c r="J30" s="129"/>
      <c r="K30" s="128">
        <f>SUM(K26:K29)</f>
        <v>53.400000000000006</v>
      </c>
      <c r="L30" s="133">
        <f t="shared" si="0"/>
        <v>2.2014263923815811E-2</v>
      </c>
      <c r="M30" s="131"/>
      <c r="N30" s="131"/>
      <c r="O30" s="131"/>
      <c r="P30" s="128">
        <f>SUM(P26:P29)</f>
        <v>55.9</v>
      </c>
      <c r="Q30" s="132">
        <f t="shared" si="11"/>
        <v>1.6207596404755002E-2</v>
      </c>
      <c r="R30" s="129"/>
      <c r="S30" s="129"/>
      <c r="T30" s="129"/>
      <c r="U30" s="129"/>
      <c r="V30" s="125">
        <f>SUM(V26:V29)</f>
        <v>36.900000000000006</v>
      </c>
      <c r="W30" s="133">
        <f t="shared" si="3"/>
        <v>2.9643316195372756E-2</v>
      </c>
      <c r="X30" s="129"/>
      <c r="Y30" s="129"/>
      <c r="Z30" s="129"/>
      <c r="AA30" s="125" t="s">
        <v>144</v>
      </c>
      <c r="AB30" s="133" t="e">
        <f t="shared" si="5"/>
        <v>#VALUE!</v>
      </c>
      <c r="AC30" s="129"/>
      <c r="AD30" s="129"/>
      <c r="AE30" s="129"/>
      <c r="AF30" s="129"/>
      <c r="AG30" s="189">
        <v>9.240000000000002</v>
      </c>
      <c r="AH30" s="133">
        <f t="shared" si="7"/>
        <v>3.6623067776456607E-3</v>
      </c>
      <c r="AI30" s="129"/>
      <c r="AJ30" s="129"/>
      <c r="AK30" s="129"/>
      <c r="AL30" s="128">
        <f>SUM(AL26:AL29)</f>
        <v>2.9</v>
      </c>
      <c r="AM30" s="133">
        <f t="shared" si="9"/>
        <v>3.5793631202172302E-3</v>
      </c>
      <c r="AN30" s="161">
        <f t="shared" si="13"/>
        <v>158.34000000000003</v>
      </c>
      <c r="AR30" s="67"/>
      <c r="AS30" s="67"/>
      <c r="AT30" s="67"/>
      <c r="AU30" s="67"/>
      <c r="AV30" s="67"/>
      <c r="AW30" s="67"/>
      <c r="AX30" s="67"/>
      <c r="AY30" s="67"/>
      <c r="AZ30" s="67"/>
      <c r="BA30" s="67"/>
    </row>
    <row r="31" spans="2:53" ht="32" customHeight="1" x14ac:dyDescent="0.2">
      <c r="B31" s="376"/>
      <c r="C31" s="377"/>
      <c r="D31" s="375" t="s">
        <v>170</v>
      </c>
      <c r="E31" s="323" t="s">
        <v>180</v>
      </c>
      <c r="F31" s="291"/>
      <c r="G31" s="153"/>
      <c r="H31" s="153"/>
      <c r="I31" s="153"/>
      <c r="J31" s="153"/>
      <c r="K31" s="119">
        <v>22.3</v>
      </c>
      <c r="L31" s="132">
        <f t="shared" si="0"/>
        <v>9.1932225749268258E-3</v>
      </c>
      <c r="M31" s="118"/>
      <c r="N31" s="118"/>
      <c r="O31" s="118"/>
      <c r="P31" s="119">
        <v>20.3</v>
      </c>
      <c r="Q31" s="132">
        <f t="shared" si="11"/>
        <v>5.8857639895621922E-3</v>
      </c>
      <c r="R31" s="153"/>
      <c r="S31" s="153"/>
      <c r="T31" s="153"/>
      <c r="U31" s="153"/>
      <c r="V31" s="168">
        <v>30.1</v>
      </c>
      <c r="W31" s="132">
        <f t="shared" si="3"/>
        <v>2.4180591259640106E-2</v>
      </c>
      <c r="X31" s="153"/>
      <c r="Y31" s="153"/>
      <c r="Z31" s="153"/>
      <c r="AA31" s="168" t="s">
        <v>144</v>
      </c>
      <c r="AB31" s="132" t="e">
        <f t="shared" si="5"/>
        <v>#VALUE!</v>
      </c>
      <c r="AC31" s="153"/>
      <c r="AD31" s="153"/>
      <c r="AE31" s="153"/>
      <c r="AF31" s="153"/>
      <c r="AG31" s="188">
        <v>13.860000000000001</v>
      </c>
      <c r="AH31" s="132">
        <f t="shared" si="7"/>
        <v>5.4934601664684904E-3</v>
      </c>
      <c r="AI31" s="129"/>
      <c r="AJ31" s="129"/>
      <c r="AK31" s="129"/>
      <c r="AL31" s="119">
        <v>22</v>
      </c>
      <c r="AM31" s="132">
        <f t="shared" si="9"/>
        <v>2.7153789187854851E-2</v>
      </c>
      <c r="AN31" s="161">
        <f t="shared" si="13"/>
        <v>108.56</v>
      </c>
      <c r="AR31" s="67"/>
      <c r="AS31" s="67"/>
      <c r="AT31" s="67"/>
      <c r="AU31" s="67"/>
      <c r="AV31" s="67"/>
      <c r="AW31" s="67"/>
      <c r="AX31" s="67"/>
      <c r="AY31" s="67"/>
      <c r="AZ31" s="67"/>
      <c r="BA31" s="67"/>
    </row>
    <row r="32" spans="2:53" ht="32" customHeight="1" x14ac:dyDescent="0.2">
      <c r="B32" s="376"/>
      <c r="C32" s="377"/>
      <c r="D32" s="375"/>
      <c r="E32" s="323" t="s">
        <v>187</v>
      </c>
      <c r="F32" s="291"/>
      <c r="G32" s="153"/>
      <c r="H32" s="153"/>
      <c r="I32" s="153"/>
      <c r="J32" s="153"/>
      <c r="K32" s="119">
        <v>10.1</v>
      </c>
      <c r="L32" s="132">
        <f t="shared" si="0"/>
        <v>4.1637465473883832E-3</v>
      </c>
      <c r="M32" s="118"/>
      <c r="N32" s="118"/>
      <c r="O32" s="118"/>
      <c r="P32" s="119">
        <v>31.9</v>
      </c>
      <c r="Q32" s="132">
        <f t="shared" si="11"/>
        <v>9.2490576978834435E-3</v>
      </c>
      <c r="R32" s="153"/>
      <c r="S32" s="153"/>
      <c r="T32" s="153"/>
      <c r="U32" s="153"/>
      <c r="V32" s="168">
        <v>4.0999999999999996</v>
      </c>
      <c r="W32" s="132">
        <f t="shared" si="3"/>
        <v>3.2937017994858612E-3</v>
      </c>
      <c r="X32" s="153"/>
      <c r="Y32" s="153"/>
      <c r="Z32" s="153"/>
      <c r="AA32" s="168" t="s">
        <v>144</v>
      </c>
      <c r="AB32" s="132" t="e">
        <f t="shared" si="5"/>
        <v>#VALUE!</v>
      </c>
      <c r="AC32" s="153"/>
      <c r="AD32" s="153"/>
      <c r="AE32" s="153"/>
      <c r="AF32" s="153"/>
      <c r="AG32" s="188">
        <v>4.7300000000000004</v>
      </c>
      <c r="AH32" s="132">
        <f t="shared" si="7"/>
        <v>1.8747522790328974E-3</v>
      </c>
      <c r="AI32" s="129"/>
      <c r="AJ32" s="129"/>
      <c r="AK32" s="129"/>
      <c r="AL32" s="119">
        <v>1</v>
      </c>
      <c r="AM32" s="132">
        <f t="shared" si="9"/>
        <v>1.2342631449024932E-3</v>
      </c>
      <c r="AN32" s="161">
        <f t="shared" si="13"/>
        <v>51.83</v>
      </c>
      <c r="AR32" s="67"/>
      <c r="AS32" s="67"/>
      <c r="AT32" s="67"/>
      <c r="AU32" s="67"/>
      <c r="AV32" s="67"/>
      <c r="AW32" s="67"/>
      <c r="AX32" s="67"/>
      <c r="AY32" s="67"/>
      <c r="AZ32" s="67"/>
      <c r="BA32" s="67"/>
    </row>
    <row r="33" spans="2:53" ht="32" customHeight="1" x14ac:dyDescent="0.2">
      <c r="B33" s="376"/>
      <c r="C33" s="377"/>
      <c r="D33" s="375"/>
      <c r="E33" s="323" t="s">
        <v>186</v>
      </c>
      <c r="F33" s="291"/>
      <c r="G33" s="153"/>
      <c r="H33" s="153"/>
      <c r="I33" s="153"/>
      <c r="J33" s="153"/>
      <c r="K33" s="119">
        <v>5.9</v>
      </c>
      <c r="L33" s="132">
        <f t="shared" si="0"/>
        <v>2.4322875870882634E-3</v>
      </c>
      <c r="M33" s="118"/>
      <c r="N33" s="118"/>
      <c r="O33" s="118"/>
      <c r="P33" s="119">
        <v>9.9</v>
      </c>
      <c r="Q33" s="132">
        <f t="shared" si="11"/>
        <v>2.8703972165845175E-3</v>
      </c>
      <c r="R33" s="153"/>
      <c r="S33" s="153"/>
      <c r="T33" s="153"/>
      <c r="U33" s="153"/>
      <c r="V33" s="168">
        <v>0.8</v>
      </c>
      <c r="W33" s="132">
        <f t="shared" si="3"/>
        <v>6.426735218508998E-4</v>
      </c>
      <c r="X33" s="153"/>
      <c r="Y33" s="153"/>
      <c r="Z33" s="153"/>
      <c r="AA33" s="168" t="s">
        <v>144</v>
      </c>
      <c r="AB33" s="132" t="e">
        <f t="shared" si="5"/>
        <v>#VALUE!</v>
      </c>
      <c r="AC33" s="153"/>
      <c r="AD33" s="153"/>
      <c r="AE33" s="153"/>
      <c r="AF33" s="153"/>
      <c r="AG33" s="188">
        <v>0</v>
      </c>
      <c r="AH33" s="132">
        <f t="shared" si="7"/>
        <v>0</v>
      </c>
      <c r="AI33" s="129"/>
      <c r="AJ33" s="129"/>
      <c r="AK33" s="129"/>
      <c r="AL33" s="119">
        <v>0.3</v>
      </c>
      <c r="AM33" s="132">
        <f t="shared" si="9"/>
        <v>3.7027894347074791E-4</v>
      </c>
      <c r="AN33" s="161">
        <f t="shared" si="13"/>
        <v>16.900000000000002</v>
      </c>
      <c r="AR33" s="67"/>
      <c r="AS33" s="67"/>
      <c r="AT33" s="67"/>
      <c r="AU33" s="67"/>
      <c r="AV33" s="67"/>
      <c r="AW33" s="67"/>
      <c r="AX33" s="67"/>
      <c r="AY33" s="67"/>
      <c r="AZ33" s="67"/>
      <c r="BA33" s="67"/>
    </row>
    <row r="34" spans="2:53" ht="32" customHeight="1" x14ac:dyDescent="0.2">
      <c r="B34" s="376"/>
      <c r="C34" s="377"/>
      <c r="D34" s="375"/>
      <c r="E34" s="288" t="s">
        <v>8</v>
      </c>
      <c r="F34" s="292"/>
      <c r="G34" s="129"/>
      <c r="H34" s="129"/>
      <c r="I34" s="129"/>
      <c r="J34" s="129"/>
      <c r="K34" s="128">
        <f>SUM(K31:K33)</f>
        <v>38.299999999999997</v>
      </c>
      <c r="L34" s="133">
        <f t="shared" si="0"/>
        <v>1.5789256709403472E-2</v>
      </c>
      <c r="M34" s="131"/>
      <c r="N34" s="131"/>
      <c r="O34" s="131"/>
      <c r="P34" s="128">
        <f>SUM(P31:P33)</f>
        <v>62.1</v>
      </c>
      <c r="Q34" s="133">
        <f t="shared" si="11"/>
        <v>1.8005218904030153E-2</v>
      </c>
      <c r="R34" s="129"/>
      <c r="S34" s="129"/>
      <c r="T34" s="129"/>
      <c r="U34" s="129"/>
      <c r="V34" s="125">
        <f>SUM(V31:V33)</f>
        <v>35</v>
      </c>
      <c r="W34" s="133">
        <f t="shared" si="3"/>
        <v>2.8116966580976864E-2</v>
      </c>
      <c r="X34" s="129"/>
      <c r="Y34" s="129"/>
      <c r="Z34" s="129"/>
      <c r="AA34" s="125" t="s">
        <v>144</v>
      </c>
      <c r="AB34" s="133" t="e">
        <f t="shared" si="5"/>
        <v>#VALUE!</v>
      </c>
      <c r="AC34" s="129"/>
      <c r="AD34" s="129"/>
      <c r="AE34" s="129"/>
      <c r="AF34" s="129"/>
      <c r="AG34" s="189">
        <v>18.59</v>
      </c>
      <c r="AH34" s="133">
        <f t="shared" si="7"/>
        <v>7.3682124455013874E-3</v>
      </c>
      <c r="AI34" s="129"/>
      <c r="AJ34" s="129"/>
      <c r="AK34" s="129"/>
      <c r="AL34" s="128">
        <f>SUM(AL31:AL33)</f>
        <v>23.3</v>
      </c>
      <c r="AM34" s="133">
        <f t="shared" si="9"/>
        <v>2.8758331276228091E-2</v>
      </c>
      <c r="AN34" s="162">
        <f t="shared" si="13"/>
        <v>177.29000000000002</v>
      </c>
      <c r="AR34" s="67"/>
      <c r="AS34" s="67"/>
      <c r="AT34" s="67"/>
      <c r="AU34" s="67"/>
      <c r="AV34" s="67"/>
      <c r="AW34" s="67"/>
      <c r="AX34" s="67"/>
      <c r="AY34" s="67"/>
      <c r="AZ34" s="67"/>
      <c r="BA34" s="67"/>
    </row>
    <row r="35" spans="2:53" ht="32" customHeight="1" x14ac:dyDescent="0.2">
      <c r="B35" s="376"/>
      <c r="C35" s="377"/>
      <c r="D35" s="286" t="s">
        <v>174</v>
      </c>
      <c r="E35" s="286" t="s">
        <v>186</v>
      </c>
      <c r="F35" s="293"/>
      <c r="G35" s="129"/>
      <c r="H35" s="129"/>
      <c r="I35" s="129"/>
      <c r="J35" s="129"/>
      <c r="K35" s="128">
        <v>0</v>
      </c>
      <c r="L35" s="133">
        <f t="shared" si="0"/>
        <v>0</v>
      </c>
      <c r="M35" s="131"/>
      <c r="N35" s="131"/>
      <c r="O35" s="131"/>
      <c r="P35" s="128">
        <v>6.84</v>
      </c>
      <c r="Q35" s="133">
        <f t="shared" si="11"/>
        <v>1.9831835314583937E-3</v>
      </c>
      <c r="R35" s="129"/>
      <c r="S35" s="129"/>
      <c r="T35" s="129"/>
      <c r="U35" s="129"/>
      <c r="V35" s="125">
        <v>0</v>
      </c>
      <c r="W35" s="133">
        <f t="shared" si="3"/>
        <v>0</v>
      </c>
      <c r="X35" s="129"/>
      <c r="Y35" s="129"/>
      <c r="Z35" s="129"/>
      <c r="AA35" s="125">
        <v>0</v>
      </c>
      <c r="AB35" s="133">
        <v>0</v>
      </c>
      <c r="AC35" s="129"/>
      <c r="AD35" s="129"/>
      <c r="AE35" s="129"/>
      <c r="AF35" s="129"/>
      <c r="AG35" s="189">
        <v>0</v>
      </c>
      <c r="AH35" s="133">
        <f t="shared" si="7"/>
        <v>0</v>
      </c>
      <c r="AI35" s="129"/>
      <c r="AJ35" s="129"/>
      <c r="AK35" s="129"/>
      <c r="AL35" s="128">
        <v>0</v>
      </c>
      <c r="AM35" s="133">
        <f t="shared" si="9"/>
        <v>0</v>
      </c>
      <c r="AN35" s="162">
        <f t="shared" si="13"/>
        <v>6.84</v>
      </c>
      <c r="AR35" s="67"/>
      <c r="AS35" s="67"/>
      <c r="AT35" s="67"/>
      <c r="AU35" s="67"/>
      <c r="AV35" s="67"/>
      <c r="AW35" s="67"/>
      <c r="AX35" s="67"/>
      <c r="AY35" s="67"/>
      <c r="AZ35" s="67"/>
      <c r="BA35" s="67"/>
    </row>
    <row r="36" spans="2:53" ht="32" customHeight="1" x14ac:dyDescent="0.2">
      <c r="B36" s="376"/>
      <c r="C36" s="377"/>
      <c r="D36" s="185" t="s">
        <v>192</v>
      </c>
      <c r="E36" s="287" t="s">
        <v>8</v>
      </c>
      <c r="F36" s="283" t="s">
        <v>190</v>
      </c>
      <c r="G36" s="254"/>
      <c r="H36" s="253"/>
      <c r="I36" s="253"/>
      <c r="J36" s="253"/>
      <c r="K36" s="253">
        <f>SUM(K30+K34+K35)</f>
        <v>91.7</v>
      </c>
      <c r="L36" s="255">
        <f t="shared" si="0"/>
        <v>3.7803520633219283E-2</v>
      </c>
      <c r="M36" s="253"/>
      <c r="N36" s="253"/>
      <c r="O36" s="253"/>
      <c r="P36" s="253">
        <f>SUM(P30+P34+P35)</f>
        <v>124.84</v>
      </c>
      <c r="Q36" s="255">
        <f t="shared" si="11"/>
        <v>3.6195998840243548E-2</v>
      </c>
      <c r="R36" s="253"/>
      <c r="S36" s="253"/>
      <c r="T36" s="253"/>
      <c r="U36" s="253"/>
      <c r="V36" s="253">
        <f>SUM(V30+V34)</f>
        <v>71.900000000000006</v>
      </c>
      <c r="W36" s="255">
        <f t="shared" si="3"/>
        <v>5.776028277634962E-2</v>
      </c>
      <c r="X36" s="253"/>
      <c r="Y36" s="253"/>
      <c r="Z36" s="253"/>
      <c r="AA36" s="257" t="s">
        <v>144</v>
      </c>
      <c r="AB36" s="255" t="e">
        <f t="shared" si="5"/>
        <v>#VALUE!</v>
      </c>
      <c r="AC36" s="253"/>
      <c r="AD36" s="253"/>
      <c r="AE36" s="253"/>
      <c r="AF36" s="253"/>
      <c r="AG36" s="258">
        <v>27.83</v>
      </c>
      <c r="AH36" s="255">
        <f>AG36/2523</f>
        <v>1.1030519223147047E-2</v>
      </c>
      <c r="AI36" s="253"/>
      <c r="AJ36" s="253"/>
      <c r="AK36" s="253"/>
      <c r="AL36" s="253">
        <f>SUM(AL30+AL34+AL35)</f>
        <v>26.2</v>
      </c>
      <c r="AM36" s="255">
        <f t="shared" si="9"/>
        <v>3.2337694396445321E-2</v>
      </c>
      <c r="AN36" s="262">
        <f t="shared" si="13"/>
        <v>342.47</v>
      </c>
      <c r="AR36" s="67"/>
      <c r="AS36" s="67"/>
      <c r="AT36" s="67"/>
      <c r="AU36" s="67"/>
      <c r="AV36" s="67"/>
      <c r="AW36" s="67"/>
      <c r="AX36" s="67"/>
      <c r="AY36" s="67"/>
      <c r="AZ36" s="67"/>
      <c r="BA36" s="67"/>
    </row>
    <row r="37" spans="2:53" ht="34" customHeight="1" x14ac:dyDescent="0.2">
      <c r="B37" s="360" t="s">
        <v>169</v>
      </c>
      <c r="C37" s="190"/>
      <c r="D37" s="355" t="s">
        <v>173</v>
      </c>
      <c r="E37" s="151" t="s">
        <v>194</v>
      </c>
      <c r="F37" s="183" t="s">
        <v>194</v>
      </c>
      <c r="G37" s="121">
        <v>52</v>
      </c>
      <c r="H37" s="118"/>
      <c r="I37" s="118"/>
      <c r="J37" s="118"/>
      <c r="K37" s="119">
        <f>SUM(G37:H37)</f>
        <v>52</v>
      </c>
      <c r="L37" s="132">
        <f t="shared" si="0"/>
        <v>2.14371109370491E-2</v>
      </c>
      <c r="M37" s="118">
        <v>32.700000000000003</v>
      </c>
      <c r="N37" s="118"/>
      <c r="O37" s="118"/>
      <c r="P37" s="119">
        <f t="shared" ref="P37:P49" si="34" xml:space="preserve"> SUM(M37:O37)</f>
        <v>32.700000000000003</v>
      </c>
      <c r="Q37" s="132">
        <f t="shared" si="11"/>
        <v>9.4810089881124972E-3</v>
      </c>
      <c r="R37" s="118">
        <v>0.35099999999999998</v>
      </c>
      <c r="S37" s="118">
        <v>0.33900000000000002</v>
      </c>
      <c r="T37" s="118">
        <v>8.9999999999999993E-3</v>
      </c>
      <c r="U37" s="118"/>
      <c r="V37" s="119">
        <f t="shared" ref="V37:V38" si="35">SUM(R37:U37)</f>
        <v>0.69899999999999995</v>
      </c>
      <c r="W37" s="132">
        <f t="shared" si="3"/>
        <v>5.6153598971722359E-4</v>
      </c>
      <c r="X37" s="118">
        <v>6</v>
      </c>
      <c r="Y37" s="118">
        <v>6.6</v>
      </c>
      <c r="Z37" s="171">
        <v>6.5</v>
      </c>
      <c r="AA37" s="119">
        <f t="shared" ref="AA37:AA38" si="36">SUM(X37:Z37)</f>
        <v>19.100000000000001</v>
      </c>
      <c r="AB37" s="132">
        <f t="shared" si="5"/>
        <v>1.0672179694920937E-2</v>
      </c>
      <c r="AC37" s="118"/>
      <c r="AD37" s="118"/>
      <c r="AE37" s="118"/>
      <c r="AF37" s="118"/>
      <c r="AG37" s="119">
        <f t="shared" ref="AG37:AG49" si="37">SUM(AC37:AF37)</f>
        <v>0</v>
      </c>
      <c r="AH37" s="132">
        <f t="shared" si="7"/>
        <v>0</v>
      </c>
      <c r="AI37" s="122">
        <v>16.399999999999999</v>
      </c>
      <c r="AJ37" s="122"/>
      <c r="AK37" s="122"/>
      <c r="AL37" s="119">
        <f t="shared" ref="AL37:AL49" si="38">SUM(AI37:AK37)</f>
        <v>16.399999999999999</v>
      </c>
      <c r="AM37" s="132">
        <f t="shared" si="9"/>
        <v>2.0241915576400885E-2</v>
      </c>
      <c r="AN37" s="161">
        <f t="shared" si="13"/>
        <v>120.899</v>
      </c>
      <c r="AR37" s="67"/>
      <c r="AS37" s="67"/>
      <c r="AT37" s="67"/>
      <c r="AU37" s="67"/>
      <c r="AV37" s="67"/>
      <c r="AW37" s="67"/>
      <c r="AX37" s="67"/>
      <c r="AY37" s="67"/>
      <c r="AZ37" s="67"/>
      <c r="BA37" s="67"/>
    </row>
    <row r="38" spans="2:53" ht="31" customHeight="1" x14ac:dyDescent="0.2">
      <c r="B38" s="361"/>
      <c r="C38" s="156"/>
      <c r="D38" s="355"/>
      <c r="E38" s="357" t="s">
        <v>195</v>
      </c>
      <c r="F38" s="46" t="s">
        <v>242</v>
      </c>
      <c r="G38" s="121"/>
      <c r="H38" s="118"/>
      <c r="I38" s="118"/>
      <c r="J38" s="118"/>
      <c r="K38" s="119">
        <f>SUM(G38:H38)</f>
        <v>0</v>
      </c>
      <c r="L38" s="132">
        <f t="shared" si="0"/>
        <v>0</v>
      </c>
      <c r="M38" s="118"/>
      <c r="N38" s="118"/>
      <c r="O38" s="118"/>
      <c r="P38" s="119">
        <f t="shared" si="34"/>
        <v>0</v>
      </c>
      <c r="Q38" s="132">
        <f t="shared" si="11"/>
        <v>0</v>
      </c>
      <c r="R38" s="118"/>
      <c r="S38" s="118"/>
      <c r="T38" s="118"/>
      <c r="U38" s="118"/>
      <c r="V38" s="119">
        <f t="shared" si="35"/>
        <v>0</v>
      </c>
      <c r="W38" s="132">
        <f t="shared" si="3"/>
        <v>0</v>
      </c>
      <c r="X38" s="127"/>
      <c r="Y38" s="118"/>
      <c r="Z38" s="118"/>
      <c r="AA38" s="119">
        <f t="shared" si="36"/>
        <v>0</v>
      </c>
      <c r="AB38" s="132">
        <f t="shared" si="5"/>
        <v>0</v>
      </c>
      <c r="AC38" s="118">
        <v>41.800000000000004</v>
      </c>
      <c r="AD38" s="118"/>
      <c r="AE38" s="118"/>
      <c r="AF38" s="118"/>
      <c r="AG38" s="119">
        <f t="shared" si="37"/>
        <v>41.800000000000004</v>
      </c>
      <c r="AH38" s="132">
        <f t="shared" si="7"/>
        <v>1.6567578279825607E-2</v>
      </c>
      <c r="AI38" s="122"/>
      <c r="AJ38" s="122"/>
      <c r="AK38" s="122"/>
      <c r="AL38" s="119">
        <f t="shared" si="38"/>
        <v>0</v>
      </c>
      <c r="AM38" s="132">
        <f t="shared" si="9"/>
        <v>0</v>
      </c>
      <c r="AN38" s="161">
        <f t="shared" si="13"/>
        <v>41.800000000000004</v>
      </c>
      <c r="AR38" s="67"/>
      <c r="AS38" s="67"/>
      <c r="AT38" s="67"/>
      <c r="AU38" s="67"/>
      <c r="AV38" s="67"/>
      <c r="AW38" s="67"/>
      <c r="AX38" s="67"/>
      <c r="AY38" s="67"/>
      <c r="AZ38" s="67"/>
      <c r="BA38" s="67"/>
    </row>
    <row r="39" spans="2:53" ht="33" customHeight="1" x14ac:dyDescent="0.2">
      <c r="B39" s="361"/>
      <c r="C39" s="156"/>
      <c r="D39" s="355"/>
      <c r="E39" s="358"/>
      <c r="F39" s="46" t="s">
        <v>220</v>
      </c>
      <c r="G39" s="121">
        <v>0.5</v>
      </c>
      <c r="H39" s="118"/>
      <c r="I39" s="118"/>
      <c r="J39" s="118"/>
      <c r="K39" s="119">
        <f t="shared" ref="K39" si="39">SUM(G39:I39)</f>
        <v>0.5</v>
      </c>
      <c r="L39" s="132">
        <f t="shared" si="0"/>
        <v>2.0612606670239521E-4</v>
      </c>
      <c r="M39" s="118">
        <v>2</v>
      </c>
      <c r="N39" s="118"/>
      <c r="O39" s="118"/>
      <c r="P39" s="119">
        <f t="shared" si="34"/>
        <v>2</v>
      </c>
      <c r="Q39" s="132">
        <f t="shared" si="11"/>
        <v>5.7987822557262973E-4</v>
      </c>
      <c r="R39" s="118"/>
      <c r="S39" s="118"/>
      <c r="T39" s="118"/>
      <c r="U39" s="118"/>
      <c r="V39" s="119">
        <f t="shared" ref="V39" si="40">SUM(R39:U39)</f>
        <v>0</v>
      </c>
      <c r="W39" s="132">
        <f t="shared" si="3"/>
        <v>0</v>
      </c>
      <c r="X39" s="118"/>
      <c r="Y39" s="118"/>
      <c r="Z39" s="118"/>
      <c r="AA39" s="119">
        <f t="shared" ref="AA39" si="41">SUM(X39:Z39)</f>
        <v>0</v>
      </c>
      <c r="AB39" s="132">
        <f t="shared" si="5"/>
        <v>0</v>
      </c>
      <c r="AC39" s="118"/>
      <c r="AD39" s="118"/>
      <c r="AE39" s="118"/>
      <c r="AF39" s="118"/>
      <c r="AG39" s="119">
        <f t="shared" si="37"/>
        <v>0</v>
      </c>
      <c r="AH39" s="132">
        <f t="shared" si="7"/>
        <v>0</v>
      </c>
      <c r="AI39" s="122"/>
      <c r="AJ39" s="122"/>
      <c r="AK39" s="122"/>
      <c r="AL39" s="119">
        <f t="shared" si="38"/>
        <v>0</v>
      </c>
      <c r="AM39" s="132">
        <f t="shared" si="9"/>
        <v>0</v>
      </c>
      <c r="AN39" s="161">
        <f t="shared" si="13"/>
        <v>2.5</v>
      </c>
      <c r="AR39" s="67"/>
      <c r="AS39" s="67"/>
      <c r="AT39" s="67"/>
      <c r="AU39" s="67"/>
      <c r="AV39" s="67"/>
      <c r="AW39" s="67"/>
      <c r="AX39" s="67"/>
      <c r="AY39" s="67"/>
      <c r="AZ39" s="67"/>
      <c r="BA39" s="67"/>
    </row>
    <row r="40" spans="2:53" ht="31" customHeight="1" x14ac:dyDescent="0.2">
      <c r="B40" s="361"/>
      <c r="C40" s="156"/>
      <c r="D40" s="355"/>
      <c r="E40" s="358"/>
      <c r="F40" s="46" t="s">
        <v>221</v>
      </c>
      <c r="G40" s="121">
        <v>14</v>
      </c>
      <c r="H40" s="118"/>
      <c r="I40" s="118"/>
      <c r="J40" s="118"/>
      <c r="K40" s="119">
        <f t="shared" ref="K40:K42" si="42">SUM(G40:H40)</f>
        <v>14</v>
      </c>
      <c r="L40" s="132">
        <f t="shared" si="0"/>
        <v>5.7715298676670659E-3</v>
      </c>
      <c r="M40" s="118"/>
      <c r="N40" s="118"/>
      <c r="O40" s="118"/>
      <c r="P40" s="119">
        <f t="shared" si="34"/>
        <v>0</v>
      </c>
      <c r="Q40" s="132">
        <f t="shared" si="11"/>
        <v>0</v>
      </c>
      <c r="R40" s="118"/>
      <c r="S40" s="118"/>
      <c r="T40" s="118"/>
      <c r="U40" s="118"/>
      <c r="V40" s="119">
        <f t="shared" ref="V40:V42" si="43">SUM(R40:U40)</f>
        <v>0</v>
      </c>
      <c r="W40" s="132">
        <f t="shared" si="3"/>
        <v>0</v>
      </c>
      <c r="X40" s="118"/>
      <c r="Y40" s="118"/>
      <c r="Z40" s="118"/>
      <c r="AA40" s="119">
        <f t="shared" ref="AA40:AA42" si="44">SUM(X40:Z40)</f>
        <v>0</v>
      </c>
      <c r="AB40" s="132">
        <f t="shared" si="5"/>
        <v>0</v>
      </c>
      <c r="AC40" s="118"/>
      <c r="AD40" s="118"/>
      <c r="AE40" s="118"/>
      <c r="AF40" s="118"/>
      <c r="AG40" s="119">
        <f t="shared" si="37"/>
        <v>0</v>
      </c>
      <c r="AH40" s="132">
        <f t="shared" si="7"/>
        <v>0</v>
      </c>
      <c r="AI40" s="122"/>
      <c r="AJ40" s="122"/>
      <c r="AK40" s="122"/>
      <c r="AL40" s="119">
        <f t="shared" si="38"/>
        <v>0</v>
      </c>
      <c r="AM40" s="132">
        <f t="shared" si="9"/>
        <v>0</v>
      </c>
      <c r="AN40" s="161">
        <f t="shared" si="13"/>
        <v>14</v>
      </c>
      <c r="AR40" s="67"/>
      <c r="AS40" s="67"/>
      <c r="AT40" s="67"/>
      <c r="AU40" s="67"/>
      <c r="AV40" s="67"/>
      <c r="AW40" s="67"/>
      <c r="AX40" s="67"/>
      <c r="AY40" s="67"/>
      <c r="AZ40" s="67"/>
      <c r="BA40" s="67"/>
    </row>
    <row r="41" spans="2:53" ht="31" customHeight="1" x14ac:dyDescent="0.2">
      <c r="B41" s="361"/>
      <c r="C41" s="156"/>
      <c r="D41" s="355"/>
      <c r="E41" s="358"/>
      <c r="F41" s="46" t="s">
        <v>222</v>
      </c>
      <c r="G41" s="121"/>
      <c r="H41" s="118"/>
      <c r="I41" s="118"/>
      <c r="J41" s="118"/>
      <c r="K41" s="119">
        <f t="shared" si="42"/>
        <v>0</v>
      </c>
      <c r="L41" s="132">
        <f t="shared" si="0"/>
        <v>0</v>
      </c>
      <c r="M41" s="118">
        <v>6</v>
      </c>
      <c r="N41" s="118"/>
      <c r="O41" s="118"/>
      <c r="P41" s="119">
        <f t="shared" si="34"/>
        <v>6</v>
      </c>
      <c r="Q41" s="132">
        <f t="shared" si="11"/>
        <v>1.7396346767178893E-3</v>
      </c>
      <c r="R41" s="118"/>
      <c r="S41" s="118"/>
      <c r="T41" s="118"/>
      <c r="U41" s="118"/>
      <c r="V41" s="119">
        <f t="shared" si="43"/>
        <v>0</v>
      </c>
      <c r="W41" s="132">
        <f t="shared" si="3"/>
        <v>0</v>
      </c>
      <c r="X41" s="118"/>
      <c r="Y41" s="118"/>
      <c r="Z41" s="118"/>
      <c r="AA41" s="119">
        <f t="shared" si="44"/>
        <v>0</v>
      </c>
      <c r="AB41" s="132">
        <f t="shared" si="5"/>
        <v>0</v>
      </c>
      <c r="AC41" s="118"/>
      <c r="AD41" s="118"/>
      <c r="AE41" s="118"/>
      <c r="AF41" s="118"/>
      <c r="AG41" s="119">
        <f t="shared" si="37"/>
        <v>0</v>
      </c>
      <c r="AH41" s="132">
        <f t="shared" si="7"/>
        <v>0</v>
      </c>
      <c r="AI41" s="122"/>
      <c r="AJ41" s="122"/>
      <c r="AK41" s="122"/>
      <c r="AL41" s="119">
        <f t="shared" si="38"/>
        <v>0</v>
      </c>
      <c r="AM41" s="132">
        <f t="shared" si="9"/>
        <v>0</v>
      </c>
      <c r="AN41" s="161">
        <f t="shared" si="13"/>
        <v>6</v>
      </c>
      <c r="AR41" s="67"/>
      <c r="AS41" s="67"/>
      <c r="AT41" s="67"/>
      <c r="AU41" s="67"/>
      <c r="AV41" s="67"/>
      <c r="AW41" s="67"/>
      <c r="AX41" s="67"/>
      <c r="AY41" s="67"/>
      <c r="AZ41" s="67"/>
      <c r="BA41" s="67"/>
    </row>
    <row r="42" spans="2:53" ht="31" customHeight="1" x14ac:dyDescent="0.2">
      <c r="B42" s="361"/>
      <c r="C42" s="156"/>
      <c r="D42" s="355"/>
      <c r="E42" s="359"/>
      <c r="F42" s="46" t="s">
        <v>223</v>
      </c>
      <c r="G42" s="121"/>
      <c r="H42" s="118"/>
      <c r="I42" s="118"/>
      <c r="J42" s="118"/>
      <c r="K42" s="119">
        <f t="shared" si="42"/>
        <v>0</v>
      </c>
      <c r="L42" s="132">
        <f t="shared" si="0"/>
        <v>0</v>
      </c>
      <c r="M42" s="118">
        <v>5</v>
      </c>
      <c r="N42" s="118"/>
      <c r="O42" s="118"/>
      <c r="P42" s="119">
        <f t="shared" si="34"/>
        <v>5</v>
      </c>
      <c r="Q42" s="132">
        <f t="shared" si="11"/>
        <v>1.4496955639315744E-3</v>
      </c>
      <c r="R42" s="118"/>
      <c r="S42" s="118"/>
      <c r="T42" s="118"/>
      <c r="U42" s="118"/>
      <c r="V42" s="119">
        <f t="shared" si="43"/>
        <v>0</v>
      </c>
      <c r="W42" s="132">
        <f t="shared" si="3"/>
        <v>0</v>
      </c>
      <c r="X42" s="118"/>
      <c r="Y42" s="118"/>
      <c r="Z42" s="118"/>
      <c r="AA42" s="119">
        <f t="shared" si="44"/>
        <v>0</v>
      </c>
      <c r="AB42" s="132">
        <f t="shared" si="5"/>
        <v>0</v>
      </c>
      <c r="AC42" s="118"/>
      <c r="AD42" s="118"/>
      <c r="AE42" s="118"/>
      <c r="AF42" s="118"/>
      <c r="AG42" s="119">
        <f t="shared" si="37"/>
        <v>0</v>
      </c>
      <c r="AH42" s="132">
        <f t="shared" si="7"/>
        <v>0</v>
      </c>
      <c r="AI42" s="122"/>
      <c r="AJ42" s="122"/>
      <c r="AK42" s="122"/>
      <c r="AL42" s="119">
        <f t="shared" si="38"/>
        <v>0</v>
      </c>
      <c r="AM42" s="132">
        <f t="shared" si="9"/>
        <v>0</v>
      </c>
      <c r="AN42" s="161">
        <f t="shared" si="13"/>
        <v>5</v>
      </c>
      <c r="AR42" s="67"/>
      <c r="AS42" s="67"/>
      <c r="AT42" s="67"/>
      <c r="AU42" s="67"/>
      <c r="AV42" s="67"/>
      <c r="AW42" s="67"/>
      <c r="AX42" s="67"/>
      <c r="AY42" s="67"/>
      <c r="AZ42" s="67"/>
      <c r="BA42" s="67"/>
    </row>
    <row r="43" spans="2:53" ht="31" customHeight="1" x14ac:dyDescent="0.2">
      <c r="B43" s="361"/>
      <c r="C43" s="156"/>
      <c r="D43" s="355"/>
      <c r="E43" s="318" t="s">
        <v>196</v>
      </c>
      <c r="F43" s="45" t="s">
        <v>224</v>
      </c>
      <c r="G43" s="121">
        <v>20</v>
      </c>
      <c r="H43" s="118">
        <v>1</v>
      </c>
      <c r="I43" s="118">
        <v>3</v>
      </c>
      <c r="J43" s="118"/>
      <c r="K43" s="119">
        <f t="shared" ref="K43" si="45">SUM(G43:I43)</f>
        <v>24</v>
      </c>
      <c r="L43" s="132">
        <f t="shared" si="0"/>
        <v>9.8940512017149703E-3</v>
      </c>
      <c r="M43" s="118">
        <v>100</v>
      </c>
      <c r="N43" s="118">
        <v>2</v>
      </c>
      <c r="O43" s="118"/>
      <c r="P43" s="119">
        <f t="shared" si="34"/>
        <v>102</v>
      </c>
      <c r="Q43" s="132">
        <f t="shared" si="11"/>
        <v>2.9573789504204116E-2</v>
      </c>
      <c r="R43" s="118">
        <v>10</v>
      </c>
      <c r="S43" s="118"/>
      <c r="T43" s="118"/>
      <c r="U43" s="118"/>
      <c r="V43" s="119">
        <f t="shared" ref="V43" si="46">SUM(R43:U43)</f>
        <v>10</v>
      </c>
      <c r="W43" s="132">
        <f t="shared" si="3"/>
        <v>8.0334190231362464E-3</v>
      </c>
      <c r="X43" s="118">
        <v>44</v>
      </c>
      <c r="Y43" s="118"/>
      <c r="Z43" s="118"/>
      <c r="AA43" s="119">
        <f t="shared" ref="AA43" si="47">SUM(X43:Z43)</f>
        <v>44</v>
      </c>
      <c r="AB43" s="132">
        <f t="shared" si="5"/>
        <v>2.4585125998770743E-2</v>
      </c>
      <c r="AC43" s="118"/>
      <c r="AD43" s="118"/>
      <c r="AE43" s="118"/>
      <c r="AF43" s="118"/>
      <c r="AG43" s="119">
        <f t="shared" si="37"/>
        <v>0</v>
      </c>
      <c r="AH43" s="132">
        <f t="shared" si="7"/>
        <v>0</v>
      </c>
      <c r="AI43" s="122"/>
      <c r="AJ43" s="122"/>
      <c r="AK43" s="122"/>
      <c r="AL43" s="119">
        <f t="shared" si="38"/>
        <v>0</v>
      </c>
      <c r="AM43" s="132">
        <f t="shared" si="9"/>
        <v>0</v>
      </c>
      <c r="AN43" s="161">
        <f t="shared" si="13"/>
        <v>180</v>
      </c>
      <c r="AR43" s="67"/>
      <c r="AS43" s="67"/>
      <c r="AT43" s="67"/>
      <c r="AU43" s="67"/>
      <c r="AV43" s="67"/>
      <c r="AW43" s="67"/>
      <c r="AX43" s="67"/>
      <c r="AY43" s="67"/>
      <c r="AZ43" s="67"/>
      <c r="BA43" s="67"/>
    </row>
    <row r="44" spans="2:53" ht="31" customHeight="1" x14ac:dyDescent="0.2">
      <c r="B44" s="361"/>
      <c r="C44" s="156"/>
      <c r="D44" s="355"/>
      <c r="E44" s="349" t="s">
        <v>201</v>
      </c>
      <c r="F44" s="45" t="s">
        <v>202</v>
      </c>
      <c r="G44" s="121">
        <v>300</v>
      </c>
      <c r="H44" s="118"/>
      <c r="I44" s="118"/>
      <c r="J44" s="118"/>
      <c r="K44" s="119">
        <f>SUM(G44:H44)</f>
        <v>300</v>
      </c>
      <c r="L44" s="132">
        <f t="shared" si="0"/>
        <v>0.12367564002143712</v>
      </c>
      <c r="M44" s="118">
        <v>357</v>
      </c>
      <c r="N44" s="118"/>
      <c r="O44" s="118"/>
      <c r="P44" s="119">
        <f t="shared" si="34"/>
        <v>357</v>
      </c>
      <c r="Q44" s="132">
        <f t="shared" si="11"/>
        <v>0.10350826326471441</v>
      </c>
      <c r="R44" s="118">
        <v>100</v>
      </c>
      <c r="S44" s="118">
        <v>40</v>
      </c>
      <c r="T44" s="118"/>
      <c r="U44" s="118"/>
      <c r="V44" s="119">
        <f t="shared" ref="V44" si="48">SUM(R44:U44)</f>
        <v>140</v>
      </c>
      <c r="W44" s="132">
        <f t="shared" si="3"/>
        <v>0.11246786632390746</v>
      </c>
      <c r="X44" s="118">
        <v>100</v>
      </c>
      <c r="Y44" s="118">
        <v>200</v>
      </c>
      <c r="Z44" s="118">
        <v>10</v>
      </c>
      <c r="AA44" s="119">
        <f t="shared" ref="AA44" si="49">SUM(X44:Z44)</f>
        <v>310</v>
      </c>
      <c r="AB44" s="132">
        <f t="shared" si="5"/>
        <v>0.17321338771861206</v>
      </c>
      <c r="AC44" s="118">
        <v>330</v>
      </c>
      <c r="AD44" s="118"/>
      <c r="AE44" s="118"/>
      <c r="AF44" s="118"/>
      <c r="AG44" s="119">
        <f t="shared" si="37"/>
        <v>330</v>
      </c>
      <c r="AH44" s="132">
        <f t="shared" si="7"/>
        <v>0.13079667063020214</v>
      </c>
      <c r="AI44" s="122">
        <v>40</v>
      </c>
      <c r="AJ44" s="122"/>
      <c r="AK44" s="122"/>
      <c r="AL44" s="119">
        <f t="shared" si="38"/>
        <v>40</v>
      </c>
      <c r="AM44" s="132">
        <f t="shared" si="9"/>
        <v>4.9370525796099726E-2</v>
      </c>
      <c r="AN44" s="161">
        <f t="shared" si="13"/>
        <v>1477</v>
      </c>
      <c r="AR44" s="67"/>
      <c r="AS44" s="67"/>
      <c r="AT44" s="67"/>
      <c r="AU44" s="67"/>
      <c r="AV44" s="67"/>
      <c r="AW44" s="67"/>
      <c r="AX44" s="67"/>
      <c r="AY44" s="67"/>
      <c r="AZ44" s="67"/>
      <c r="BA44" s="67"/>
    </row>
    <row r="45" spans="2:53" ht="31" customHeight="1" x14ac:dyDescent="0.2">
      <c r="B45" s="361"/>
      <c r="C45" s="156"/>
      <c r="D45" s="355"/>
      <c r="E45" s="350"/>
      <c r="F45" s="45" t="s">
        <v>203</v>
      </c>
      <c r="G45" s="121"/>
      <c r="H45" s="118"/>
      <c r="I45" s="118"/>
      <c r="J45" s="118"/>
      <c r="K45" s="119">
        <f t="shared" ref="K45:K49" si="50">SUM(G45:H45)</f>
        <v>0</v>
      </c>
      <c r="L45" s="132">
        <f t="shared" si="0"/>
        <v>0</v>
      </c>
      <c r="M45" s="118">
        <v>0.9</v>
      </c>
      <c r="N45" s="118"/>
      <c r="O45" s="118"/>
      <c r="P45" s="119">
        <f t="shared" si="34"/>
        <v>0.9</v>
      </c>
      <c r="Q45" s="132">
        <f t="shared" si="11"/>
        <v>2.6094520150768337E-4</v>
      </c>
      <c r="R45" s="118">
        <v>0.78</v>
      </c>
      <c r="S45" s="118">
        <v>0.2</v>
      </c>
      <c r="T45" s="118">
        <v>0.73099999999999998</v>
      </c>
      <c r="U45" s="118"/>
      <c r="V45" s="119">
        <f t="shared" si="30"/>
        <v>1.7109999999999999</v>
      </c>
      <c r="W45" s="132">
        <f t="shared" si="3"/>
        <v>1.3745179948586117E-3</v>
      </c>
      <c r="X45" s="118"/>
      <c r="Y45" s="118"/>
      <c r="Z45" s="118"/>
      <c r="AA45" s="119">
        <f t="shared" si="31"/>
        <v>0</v>
      </c>
      <c r="AB45" s="132">
        <f t="shared" si="5"/>
        <v>0</v>
      </c>
      <c r="AC45" s="118"/>
      <c r="AD45" s="118"/>
      <c r="AE45" s="118"/>
      <c r="AF45" s="118"/>
      <c r="AG45" s="119">
        <f t="shared" si="37"/>
        <v>0</v>
      </c>
      <c r="AH45" s="132">
        <f t="shared" si="7"/>
        <v>0</v>
      </c>
      <c r="AI45" s="122"/>
      <c r="AJ45" s="122"/>
      <c r="AK45" s="122"/>
      <c r="AL45" s="119">
        <f t="shared" si="38"/>
        <v>0</v>
      </c>
      <c r="AM45" s="132">
        <f t="shared" si="9"/>
        <v>0</v>
      </c>
      <c r="AN45" s="161">
        <f t="shared" si="13"/>
        <v>2.6109999999999998</v>
      </c>
      <c r="AR45" s="67"/>
      <c r="AS45" s="67"/>
      <c r="AT45" s="67"/>
      <c r="AU45" s="67"/>
      <c r="AV45" s="67"/>
      <c r="AW45" s="67"/>
      <c r="AX45" s="67"/>
      <c r="AY45" s="67"/>
      <c r="AZ45" s="67"/>
      <c r="BA45" s="67"/>
    </row>
    <row r="46" spans="2:53" ht="31" customHeight="1" x14ac:dyDescent="0.2">
      <c r="B46" s="361"/>
      <c r="C46" s="156"/>
      <c r="D46" s="355"/>
      <c r="E46" s="349" t="s">
        <v>197</v>
      </c>
      <c r="F46" s="115" t="s">
        <v>225</v>
      </c>
      <c r="G46" s="121">
        <v>10</v>
      </c>
      <c r="H46" s="118"/>
      <c r="I46" s="118"/>
      <c r="J46" s="118"/>
      <c r="K46" s="119">
        <f t="shared" si="50"/>
        <v>10</v>
      </c>
      <c r="L46" s="132">
        <f t="shared" si="0"/>
        <v>4.1225213340479044E-3</v>
      </c>
      <c r="M46" s="118">
        <v>30</v>
      </c>
      <c r="N46" s="118"/>
      <c r="O46" s="118"/>
      <c r="P46" s="119">
        <f t="shared" si="34"/>
        <v>30</v>
      </c>
      <c r="Q46" s="132">
        <f t="shared" si="11"/>
        <v>8.6981733835894467E-3</v>
      </c>
      <c r="R46" s="118">
        <v>1</v>
      </c>
      <c r="S46" s="118"/>
      <c r="T46" s="118"/>
      <c r="U46" s="118"/>
      <c r="V46" s="119">
        <f t="shared" si="30"/>
        <v>1</v>
      </c>
      <c r="W46" s="132">
        <f t="shared" si="3"/>
        <v>8.033419023136247E-4</v>
      </c>
      <c r="X46" s="118"/>
      <c r="Y46" s="118"/>
      <c r="Z46" s="118"/>
      <c r="AA46" s="119">
        <f t="shared" si="31"/>
        <v>0</v>
      </c>
      <c r="AB46" s="132">
        <f t="shared" si="5"/>
        <v>0</v>
      </c>
      <c r="AC46" s="127"/>
      <c r="AD46" s="118"/>
      <c r="AE46" s="118"/>
      <c r="AF46" s="118"/>
      <c r="AG46" s="119">
        <f t="shared" si="37"/>
        <v>0</v>
      </c>
      <c r="AH46" s="132">
        <f t="shared" si="7"/>
        <v>0</v>
      </c>
      <c r="AI46" s="122"/>
      <c r="AJ46" s="122"/>
      <c r="AK46" s="122"/>
      <c r="AL46" s="119">
        <f t="shared" si="38"/>
        <v>0</v>
      </c>
      <c r="AM46" s="132">
        <f t="shared" si="9"/>
        <v>0</v>
      </c>
      <c r="AN46" s="161">
        <f t="shared" si="13"/>
        <v>41</v>
      </c>
      <c r="AR46" s="67"/>
      <c r="AS46" s="67"/>
      <c r="AT46" s="67"/>
      <c r="AU46" s="67"/>
      <c r="AV46" s="67"/>
      <c r="AW46" s="67"/>
      <c r="AX46" s="67"/>
      <c r="AY46" s="67"/>
      <c r="AZ46" s="67"/>
      <c r="BA46" s="67"/>
    </row>
    <row r="47" spans="2:53" ht="31" customHeight="1" x14ac:dyDescent="0.2">
      <c r="B47" s="361"/>
      <c r="C47" s="156"/>
      <c r="D47" s="355"/>
      <c r="E47" s="350"/>
      <c r="F47" s="115" t="s">
        <v>226</v>
      </c>
      <c r="G47" s="121">
        <v>2.5</v>
      </c>
      <c r="H47" s="118"/>
      <c r="I47" s="118"/>
      <c r="J47" s="118"/>
      <c r="K47" s="119">
        <f t="shared" si="50"/>
        <v>2.5</v>
      </c>
      <c r="L47" s="132">
        <f t="shared" si="0"/>
        <v>1.0306303335119761E-3</v>
      </c>
      <c r="M47" s="118">
        <v>400</v>
      </c>
      <c r="N47" s="118"/>
      <c r="O47" s="118"/>
      <c r="P47" s="119">
        <f t="shared" si="34"/>
        <v>400</v>
      </c>
      <c r="Q47" s="132">
        <f t="shared" si="11"/>
        <v>0.11597564511452595</v>
      </c>
      <c r="R47" s="118"/>
      <c r="S47" s="118"/>
      <c r="T47" s="118"/>
      <c r="U47" s="118"/>
      <c r="V47" s="119">
        <f t="shared" si="30"/>
        <v>0</v>
      </c>
      <c r="W47" s="132">
        <f t="shared" si="3"/>
        <v>0</v>
      </c>
      <c r="X47" s="118"/>
      <c r="Y47" s="118"/>
      <c r="Z47" s="118"/>
      <c r="AA47" s="119">
        <f t="shared" si="31"/>
        <v>0</v>
      </c>
      <c r="AB47" s="132">
        <f t="shared" si="5"/>
        <v>0</v>
      </c>
      <c r="AC47" s="118">
        <v>33</v>
      </c>
      <c r="AD47" s="118"/>
      <c r="AE47" s="118"/>
      <c r="AF47" s="118"/>
      <c r="AG47" s="119">
        <f t="shared" si="37"/>
        <v>33</v>
      </c>
      <c r="AH47" s="132">
        <f t="shared" si="7"/>
        <v>1.3079667063020214E-2</v>
      </c>
      <c r="AI47" s="122"/>
      <c r="AJ47" s="122"/>
      <c r="AK47" s="122"/>
      <c r="AL47" s="119">
        <f t="shared" si="38"/>
        <v>0</v>
      </c>
      <c r="AM47" s="132">
        <f t="shared" si="9"/>
        <v>0</v>
      </c>
      <c r="AN47" s="161">
        <f t="shared" si="13"/>
        <v>435.5</v>
      </c>
      <c r="AR47" s="67"/>
      <c r="AS47" s="67"/>
      <c r="AT47" s="67"/>
      <c r="AU47" s="67"/>
      <c r="AV47" s="67"/>
      <c r="AW47" s="67"/>
      <c r="AX47" s="67"/>
      <c r="AY47" s="67"/>
      <c r="AZ47" s="67"/>
      <c r="BA47" s="67"/>
    </row>
    <row r="48" spans="2:53" ht="31" customHeight="1" x14ac:dyDescent="0.2">
      <c r="B48" s="361"/>
      <c r="C48" s="156"/>
      <c r="D48" s="355"/>
      <c r="E48" s="350"/>
      <c r="F48" s="115" t="s">
        <v>227</v>
      </c>
      <c r="G48" s="121"/>
      <c r="H48" s="118"/>
      <c r="I48" s="118"/>
      <c r="J48" s="118"/>
      <c r="K48" s="119">
        <f t="shared" si="50"/>
        <v>0</v>
      </c>
      <c r="L48" s="132">
        <f t="shared" si="0"/>
        <v>0</v>
      </c>
      <c r="M48" s="118"/>
      <c r="N48" s="118"/>
      <c r="O48" s="118"/>
      <c r="P48" s="119">
        <f t="shared" si="34"/>
        <v>0</v>
      </c>
      <c r="Q48" s="132">
        <f t="shared" si="11"/>
        <v>0</v>
      </c>
      <c r="R48" s="118"/>
      <c r="S48" s="118"/>
      <c r="T48" s="118"/>
      <c r="U48" s="118"/>
      <c r="V48" s="119">
        <f t="shared" si="30"/>
        <v>0</v>
      </c>
      <c r="W48" s="132">
        <f t="shared" si="3"/>
        <v>0</v>
      </c>
      <c r="X48" s="118">
        <v>15</v>
      </c>
      <c r="Y48" s="118"/>
      <c r="Z48" s="118"/>
      <c r="AA48" s="119">
        <f t="shared" si="31"/>
        <v>15</v>
      </c>
      <c r="AB48" s="132">
        <f t="shared" si="5"/>
        <v>8.3812929541263893E-3</v>
      </c>
      <c r="AC48" s="127"/>
      <c r="AD48" s="118"/>
      <c r="AE48" s="118"/>
      <c r="AF48" s="118"/>
      <c r="AG48" s="119">
        <f t="shared" si="37"/>
        <v>0</v>
      </c>
      <c r="AH48" s="132">
        <f t="shared" si="7"/>
        <v>0</v>
      </c>
      <c r="AI48" s="122"/>
      <c r="AJ48" s="122"/>
      <c r="AK48" s="122"/>
      <c r="AL48" s="119">
        <f t="shared" si="38"/>
        <v>0</v>
      </c>
      <c r="AM48" s="132">
        <f t="shared" si="9"/>
        <v>0</v>
      </c>
      <c r="AN48" s="161">
        <f t="shared" si="13"/>
        <v>15</v>
      </c>
      <c r="AR48" s="67"/>
      <c r="AS48" s="67"/>
      <c r="AT48" s="67"/>
      <c r="AU48" s="67"/>
      <c r="AV48" s="67"/>
      <c r="AW48" s="67"/>
      <c r="AX48" s="67"/>
      <c r="AY48" s="67"/>
      <c r="AZ48" s="67"/>
      <c r="BA48" s="67"/>
    </row>
    <row r="49" spans="2:53" ht="31" customHeight="1" x14ac:dyDescent="0.2">
      <c r="B49" s="361"/>
      <c r="C49" s="156"/>
      <c r="D49" s="355"/>
      <c r="E49" s="350"/>
      <c r="F49" s="115" t="s">
        <v>228</v>
      </c>
      <c r="G49" s="121">
        <v>5</v>
      </c>
      <c r="H49" s="118">
        <v>0.247</v>
      </c>
      <c r="I49" s="118"/>
      <c r="J49" s="118"/>
      <c r="K49" s="119">
        <f t="shared" si="50"/>
        <v>5.2469999999999999</v>
      </c>
      <c r="L49" s="132">
        <f t="shared" si="0"/>
        <v>2.1630869439749354E-3</v>
      </c>
      <c r="M49" s="118"/>
      <c r="N49" s="118"/>
      <c r="O49" s="118"/>
      <c r="P49" s="119">
        <f t="shared" si="34"/>
        <v>0</v>
      </c>
      <c r="Q49" s="132">
        <f t="shared" si="11"/>
        <v>0</v>
      </c>
      <c r="R49" s="118">
        <v>2</v>
      </c>
      <c r="S49" s="118"/>
      <c r="T49" s="118"/>
      <c r="U49" s="118"/>
      <c r="V49" s="119">
        <f t="shared" si="30"/>
        <v>2</v>
      </c>
      <c r="W49" s="132">
        <f t="shared" si="3"/>
        <v>1.6066838046272494E-3</v>
      </c>
      <c r="X49" s="118">
        <v>200</v>
      </c>
      <c r="Y49" s="118"/>
      <c r="Z49" s="118"/>
      <c r="AA49" s="119">
        <f t="shared" si="31"/>
        <v>200</v>
      </c>
      <c r="AB49" s="132">
        <f t="shared" si="5"/>
        <v>0.11175057272168519</v>
      </c>
      <c r="AC49" s="118"/>
      <c r="AD49" s="118"/>
      <c r="AE49" s="118"/>
      <c r="AF49" s="118"/>
      <c r="AG49" s="119">
        <f t="shared" si="37"/>
        <v>0</v>
      </c>
      <c r="AH49" s="132">
        <f t="shared" si="7"/>
        <v>0</v>
      </c>
      <c r="AI49" s="122">
        <v>10</v>
      </c>
      <c r="AJ49" s="122">
        <v>10</v>
      </c>
      <c r="AK49" s="122"/>
      <c r="AL49" s="119">
        <f t="shared" si="38"/>
        <v>20</v>
      </c>
      <c r="AM49" s="132">
        <f t="shared" si="9"/>
        <v>2.4685262898049863E-2</v>
      </c>
      <c r="AN49" s="161">
        <f t="shared" si="13"/>
        <v>227.24700000000001</v>
      </c>
      <c r="AR49" s="67"/>
      <c r="AS49" s="67"/>
      <c r="AT49" s="67"/>
      <c r="AU49" s="67"/>
      <c r="AV49" s="67"/>
      <c r="AW49" s="67"/>
      <c r="AX49" s="67"/>
      <c r="AY49" s="67"/>
      <c r="AZ49" s="67"/>
      <c r="BA49" s="67"/>
    </row>
    <row r="50" spans="2:53" ht="31" customHeight="1" x14ac:dyDescent="0.2">
      <c r="B50" s="361"/>
      <c r="C50" s="156"/>
      <c r="D50" s="356"/>
      <c r="E50" s="149" t="s">
        <v>8</v>
      </c>
      <c r="F50" s="45" t="s">
        <v>8</v>
      </c>
      <c r="G50" s="155"/>
      <c r="H50" s="131"/>
      <c r="I50" s="131"/>
      <c r="J50" s="131"/>
      <c r="K50" s="128">
        <f>SUM(K37:K49)</f>
        <v>408.24700000000001</v>
      </c>
      <c r="L50" s="133">
        <f t="shared" si="0"/>
        <v>0.16830069670610548</v>
      </c>
      <c r="M50" s="155"/>
      <c r="N50" s="131"/>
      <c r="O50" s="131"/>
      <c r="P50" s="128">
        <f>SUM(P37:P49)</f>
        <v>935.59999999999991</v>
      </c>
      <c r="Q50" s="133">
        <f t="shared" si="11"/>
        <v>0.27126703392287616</v>
      </c>
      <c r="R50" s="131"/>
      <c r="S50" s="131"/>
      <c r="T50" s="131"/>
      <c r="U50" s="131"/>
      <c r="V50" s="128">
        <f>SUM(V37:V49)</f>
        <v>155.41000000000003</v>
      </c>
      <c r="W50" s="133">
        <f t="shared" si="3"/>
        <v>0.12484736503856043</v>
      </c>
      <c r="X50" s="131"/>
      <c r="Y50" s="131"/>
      <c r="Z50" s="131"/>
      <c r="AA50" s="128">
        <f>SUM(AA37:AA49)</f>
        <v>588.1</v>
      </c>
      <c r="AB50" s="133">
        <f t="shared" si="5"/>
        <v>0.32860255908811531</v>
      </c>
      <c r="AC50" s="131"/>
      <c r="AD50" s="131"/>
      <c r="AE50" s="131"/>
      <c r="AF50" s="131"/>
      <c r="AG50" s="128">
        <f>SUM(AG37:AG49)</f>
        <v>404.8</v>
      </c>
      <c r="AH50" s="133">
        <f t="shared" si="7"/>
        <v>0.16044391597304797</v>
      </c>
      <c r="AI50" s="131"/>
      <c r="AJ50" s="131"/>
      <c r="AK50" s="131"/>
      <c r="AL50" s="128">
        <f>SUM(AL37:AL49)</f>
        <v>76.400000000000006</v>
      </c>
      <c r="AM50" s="133">
        <f t="shared" si="9"/>
        <v>9.4297704270550481E-2</v>
      </c>
      <c r="AN50" s="162">
        <f t="shared" si="13"/>
        <v>2568.5570000000002</v>
      </c>
      <c r="AR50" s="67"/>
      <c r="AS50" s="67"/>
      <c r="AT50" s="67"/>
      <c r="AU50" s="67"/>
      <c r="AV50" s="67"/>
      <c r="AW50" s="67"/>
      <c r="AX50" s="67"/>
      <c r="AY50" s="67"/>
      <c r="AZ50" s="67"/>
      <c r="BA50" s="67"/>
    </row>
    <row r="51" spans="2:53" s="126" customFormat="1" ht="32" customHeight="1" x14ac:dyDescent="0.2">
      <c r="B51" s="361"/>
      <c r="C51" s="156"/>
      <c r="D51" s="362" t="s">
        <v>170</v>
      </c>
      <c r="E51" s="320" t="s">
        <v>198</v>
      </c>
      <c r="F51" s="49" t="s">
        <v>229</v>
      </c>
      <c r="G51" s="121"/>
      <c r="H51" s="118"/>
      <c r="I51" s="118"/>
      <c r="J51" s="118"/>
      <c r="K51" s="119">
        <f>SUM(G51:I51)</f>
        <v>0</v>
      </c>
      <c r="L51" s="132">
        <f t="shared" si="0"/>
        <v>0</v>
      </c>
      <c r="M51" s="121"/>
      <c r="N51" s="118"/>
      <c r="O51" s="118"/>
      <c r="P51" s="119">
        <f xml:space="preserve"> SUM(M51:O51)</f>
        <v>0</v>
      </c>
      <c r="Q51" s="132">
        <f t="shared" si="11"/>
        <v>0</v>
      </c>
      <c r="R51" s="118">
        <v>1.2</v>
      </c>
      <c r="S51" s="118"/>
      <c r="T51" s="118"/>
      <c r="U51" s="118"/>
      <c r="V51" s="119">
        <f>SUM(R51:U51)</f>
        <v>1.2</v>
      </c>
      <c r="W51" s="132">
        <f t="shared" si="3"/>
        <v>9.640102827763496E-4</v>
      </c>
      <c r="X51" s="118"/>
      <c r="Y51" s="118"/>
      <c r="Z51" s="118"/>
      <c r="AA51" s="119">
        <f t="shared" si="31"/>
        <v>0</v>
      </c>
      <c r="AB51" s="132">
        <f t="shared" si="5"/>
        <v>0</v>
      </c>
      <c r="AC51" s="118"/>
      <c r="AD51" s="118"/>
      <c r="AE51" s="118"/>
      <c r="AF51" s="118"/>
      <c r="AG51" s="119">
        <f>SUM(AC51:AF51)</f>
        <v>0</v>
      </c>
      <c r="AH51" s="132">
        <f t="shared" si="7"/>
        <v>0</v>
      </c>
      <c r="AI51" s="118"/>
      <c r="AJ51" s="118"/>
      <c r="AK51" s="118"/>
      <c r="AL51" s="119">
        <f>SUM(AI51:AK51)</f>
        <v>0</v>
      </c>
      <c r="AM51" s="132">
        <f t="shared" si="9"/>
        <v>0</v>
      </c>
      <c r="AN51" s="161">
        <f t="shared" si="13"/>
        <v>1.2</v>
      </c>
      <c r="AR51" s="315"/>
      <c r="AS51" s="315"/>
      <c r="AT51" s="315"/>
      <c r="AU51" s="315"/>
      <c r="AV51" s="67"/>
      <c r="AW51" s="67"/>
      <c r="AX51" s="67"/>
      <c r="AY51" s="67"/>
      <c r="AZ51" s="67"/>
      <c r="BA51" s="315"/>
    </row>
    <row r="52" spans="2:53" s="126" customFormat="1" ht="32" customHeight="1" x14ac:dyDescent="0.2">
      <c r="B52" s="361"/>
      <c r="C52" s="156"/>
      <c r="D52" s="363"/>
      <c r="E52" s="320" t="s">
        <v>199</v>
      </c>
      <c r="F52" s="158" t="s">
        <v>230</v>
      </c>
      <c r="G52" s="121"/>
      <c r="H52" s="118"/>
      <c r="I52" s="118"/>
      <c r="J52" s="118"/>
      <c r="K52" s="119">
        <f>SUM(G52:I52)</f>
        <v>0</v>
      </c>
      <c r="L52" s="132">
        <f t="shared" si="0"/>
        <v>0</v>
      </c>
      <c r="M52" s="121"/>
      <c r="N52" s="118"/>
      <c r="O52" s="118"/>
      <c r="P52" s="119">
        <f xml:space="preserve"> SUM(M52:O52)</f>
        <v>0</v>
      </c>
      <c r="Q52" s="132">
        <f t="shared" si="11"/>
        <v>0</v>
      </c>
      <c r="R52" s="118"/>
      <c r="S52" s="118"/>
      <c r="T52" s="118"/>
      <c r="U52" s="118"/>
      <c r="V52" s="119">
        <f>SUM(R52:U52)</f>
        <v>0</v>
      </c>
      <c r="W52" s="132">
        <f t="shared" si="3"/>
        <v>0</v>
      </c>
      <c r="X52" s="118"/>
      <c r="Y52" s="118"/>
      <c r="Z52" s="118"/>
      <c r="AA52" s="119">
        <f>SUM(X52:Z52)</f>
        <v>0</v>
      </c>
      <c r="AB52" s="132">
        <f t="shared" si="5"/>
        <v>0</v>
      </c>
      <c r="AC52" s="118">
        <v>12.980000000000002</v>
      </c>
      <c r="AD52" s="118"/>
      <c r="AE52" s="118"/>
      <c r="AF52" s="118"/>
      <c r="AG52" s="119">
        <f>SUM(AC52:AF52)</f>
        <v>12.980000000000002</v>
      </c>
      <c r="AH52" s="132">
        <f t="shared" si="7"/>
        <v>5.1446690447879521E-3</v>
      </c>
      <c r="AI52" s="118"/>
      <c r="AJ52" s="118"/>
      <c r="AK52" s="118"/>
      <c r="AL52" s="119">
        <f>SUM(AI52:AK52)</f>
        <v>0</v>
      </c>
      <c r="AM52" s="132">
        <f t="shared" si="9"/>
        <v>0</v>
      </c>
      <c r="AN52" s="161">
        <f t="shared" si="13"/>
        <v>12.980000000000002</v>
      </c>
      <c r="AR52" s="315"/>
      <c r="AS52" s="315"/>
      <c r="AT52" s="315"/>
      <c r="AU52" s="315"/>
      <c r="AV52" s="67"/>
      <c r="AW52" s="67"/>
      <c r="AX52" s="67"/>
      <c r="AY52" s="67"/>
      <c r="AZ52" s="67"/>
      <c r="BA52" s="315"/>
    </row>
    <row r="53" spans="2:53" s="126" customFormat="1" ht="32" customHeight="1" x14ac:dyDescent="0.2">
      <c r="B53" s="361"/>
      <c r="C53" s="156"/>
      <c r="D53" s="364"/>
      <c r="E53" s="157" t="s">
        <v>8</v>
      </c>
      <c r="F53" s="182" t="s">
        <v>8</v>
      </c>
      <c r="G53" s="121"/>
      <c r="H53" s="118"/>
      <c r="I53" s="118"/>
      <c r="J53" s="118"/>
      <c r="K53" s="128">
        <f>SUM(K51:K52)</f>
        <v>0</v>
      </c>
      <c r="L53" s="132">
        <f t="shared" si="0"/>
        <v>0</v>
      </c>
      <c r="M53" s="121"/>
      <c r="N53" s="118"/>
      <c r="O53" s="118"/>
      <c r="P53" s="128">
        <f>SUM(P51:P52)</f>
        <v>0</v>
      </c>
      <c r="Q53" s="132">
        <f t="shared" si="11"/>
        <v>0</v>
      </c>
      <c r="R53" s="118"/>
      <c r="S53" s="118"/>
      <c r="T53" s="118"/>
      <c r="U53" s="118"/>
      <c r="V53" s="128">
        <f>SUM(V51:V52)</f>
        <v>1.2</v>
      </c>
      <c r="W53" s="132">
        <f t="shared" si="3"/>
        <v>9.640102827763496E-4</v>
      </c>
      <c r="X53" s="118"/>
      <c r="Y53" s="118"/>
      <c r="Z53" s="118"/>
      <c r="AA53" s="128">
        <f>SUM(AA51:AA52)</f>
        <v>0</v>
      </c>
      <c r="AB53" s="132">
        <f t="shared" si="5"/>
        <v>0</v>
      </c>
      <c r="AC53" s="118"/>
      <c r="AD53" s="118"/>
      <c r="AE53" s="118"/>
      <c r="AF53" s="118"/>
      <c r="AG53" s="128">
        <f>SUM(AG51:AG52)</f>
        <v>12.980000000000002</v>
      </c>
      <c r="AH53" s="132">
        <f t="shared" si="7"/>
        <v>5.1446690447879521E-3</v>
      </c>
      <c r="AI53" s="118"/>
      <c r="AJ53" s="131"/>
      <c r="AK53" s="131"/>
      <c r="AL53" s="128">
        <f>SUM(AL51:AL52)</f>
        <v>0</v>
      </c>
      <c r="AM53" s="132">
        <f t="shared" si="9"/>
        <v>0</v>
      </c>
      <c r="AN53" s="161">
        <f t="shared" si="13"/>
        <v>14.180000000000001</v>
      </c>
      <c r="AR53" s="315"/>
      <c r="AS53" s="315"/>
      <c r="AT53" s="315"/>
      <c r="AU53" s="315"/>
      <c r="AV53" s="67"/>
      <c r="AW53" s="67"/>
      <c r="AX53" s="67"/>
      <c r="AY53" s="67"/>
      <c r="AZ53" s="67"/>
      <c r="BA53" s="315"/>
    </row>
    <row r="54" spans="2:53" s="126" customFormat="1" ht="31" customHeight="1" x14ac:dyDescent="0.2">
      <c r="B54" s="361"/>
      <c r="C54" s="156"/>
      <c r="D54" s="116" t="s">
        <v>174</v>
      </c>
      <c r="E54" s="50" t="s">
        <v>200</v>
      </c>
      <c r="F54" s="159" t="s">
        <v>241</v>
      </c>
      <c r="G54" s="121">
        <v>3</v>
      </c>
      <c r="H54" s="118">
        <v>0.2</v>
      </c>
      <c r="I54" s="118">
        <v>3</v>
      </c>
      <c r="J54" s="131"/>
      <c r="K54" s="128">
        <f>SUM(G54:J54)</f>
        <v>6.2</v>
      </c>
      <c r="L54" s="133">
        <f t="shared" si="0"/>
        <v>2.5559632271097005E-3</v>
      </c>
      <c r="M54" s="121">
        <v>73</v>
      </c>
      <c r="N54" s="118">
        <v>0.5</v>
      </c>
      <c r="O54" s="131"/>
      <c r="P54" s="128">
        <f xml:space="preserve"> SUM(M54:O54)</f>
        <v>73.5</v>
      </c>
      <c r="Q54" s="133">
        <f t="shared" si="11"/>
        <v>2.1310524789794144E-2</v>
      </c>
      <c r="R54" s="118">
        <v>5</v>
      </c>
      <c r="S54" s="131"/>
      <c r="T54" s="131"/>
      <c r="U54" s="131"/>
      <c r="V54" s="128">
        <f t="shared" si="30"/>
        <v>5</v>
      </c>
      <c r="W54" s="133">
        <f t="shared" si="3"/>
        <v>4.0167095115681232E-3</v>
      </c>
      <c r="X54" s="118">
        <v>9.5</v>
      </c>
      <c r="Y54" s="131"/>
      <c r="Z54" s="131"/>
      <c r="AA54" s="128">
        <f t="shared" si="31"/>
        <v>9.5</v>
      </c>
      <c r="AB54" s="133">
        <f t="shared" si="5"/>
        <v>5.3081522042800469E-3</v>
      </c>
      <c r="AC54" s="131"/>
      <c r="AD54" s="131"/>
      <c r="AE54" s="131"/>
      <c r="AF54" s="131"/>
      <c r="AG54" s="128">
        <f>SUM(AC54:AF54)</f>
        <v>0</v>
      </c>
      <c r="AH54" s="133">
        <f t="shared" si="7"/>
        <v>0</v>
      </c>
      <c r="AI54" s="118">
        <v>0.13500000000000001</v>
      </c>
      <c r="AJ54" s="131"/>
      <c r="AK54" s="131"/>
      <c r="AL54" s="128">
        <f>SUM(AI54:AK54)</f>
        <v>0.13500000000000001</v>
      </c>
      <c r="AM54" s="133">
        <f t="shared" si="9"/>
        <v>1.6662552456183659E-4</v>
      </c>
      <c r="AN54" s="162">
        <f t="shared" si="13"/>
        <v>94.335000000000008</v>
      </c>
      <c r="AR54" s="315"/>
      <c r="AS54" s="315"/>
      <c r="AT54" s="315"/>
      <c r="AU54" s="315"/>
      <c r="AV54" s="67"/>
      <c r="AW54" s="67"/>
      <c r="AX54" s="67"/>
      <c r="AY54" s="67"/>
      <c r="AZ54" s="67"/>
      <c r="BA54" s="315"/>
    </row>
    <row r="55" spans="2:53" ht="32" customHeight="1" x14ac:dyDescent="0.2">
      <c r="B55" s="361"/>
      <c r="C55" s="191"/>
      <c r="D55" s="47" t="s">
        <v>191</v>
      </c>
      <c r="E55" s="48" t="s">
        <v>8</v>
      </c>
      <c r="F55" s="325" t="s">
        <v>189</v>
      </c>
      <c r="G55" s="259"/>
      <c r="H55" s="260"/>
      <c r="I55" s="260"/>
      <c r="J55" s="260"/>
      <c r="K55" s="260">
        <f>SUM(K50,K53,K54)</f>
        <v>414.447</v>
      </c>
      <c r="L55" s="255">
        <f t="shared" si="0"/>
        <v>0.17085665993321517</v>
      </c>
      <c r="M55" s="259"/>
      <c r="N55" s="260"/>
      <c r="O55" s="260"/>
      <c r="P55" s="260">
        <f>SUM(P50,P53,P54)</f>
        <v>1009.0999999999999</v>
      </c>
      <c r="Q55" s="261">
        <f t="shared" si="11"/>
        <v>0.29257755871267033</v>
      </c>
      <c r="R55" s="260"/>
      <c r="S55" s="260"/>
      <c r="T55" s="260"/>
      <c r="U55" s="260"/>
      <c r="V55" s="260">
        <f>SUM(V50,V53,V54)</f>
        <v>161.61000000000001</v>
      </c>
      <c r="W55" s="261">
        <f t="shared" si="3"/>
        <v>0.12982808483290489</v>
      </c>
      <c r="X55" s="260"/>
      <c r="Y55" s="260"/>
      <c r="Z55" s="260"/>
      <c r="AA55" s="260">
        <f>SUM(AA50,AA53,AA54)</f>
        <v>597.6</v>
      </c>
      <c r="AB55" s="261">
        <f t="shared" si="5"/>
        <v>0.33391071129239536</v>
      </c>
      <c r="AC55" s="260"/>
      <c r="AD55" s="260"/>
      <c r="AE55" s="260"/>
      <c r="AF55" s="260"/>
      <c r="AG55" s="253">
        <f>SUM(AG50+AG53)</f>
        <v>417.78000000000003</v>
      </c>
      <c r="AH55" s="261">
        <f t="shared" si="7"/>
        <v>0.16558858501783591</v>
      </c>
      <c r="AI55" s="260"/>
      <c r="AJ55" s="260"/>
      <c r="AK55" s="260"/>
      <c r="AL55" s="260">
        <f>SUM(AL50,AL53,AL54)</f>
        <v>76.535000000000011</v>
      </c>
      <c r="AM55" s="261">
        <f t="shared" si="9"/>
        <v>9.4464329795112323E-2</v>
      </c>
      <c r="AN55" s="328">
        <f t="shared" si="13"/>
        <v>2677.0720000000001</v>
      </c>
      <c r="AR55" s="67"/>
      <c r="AS55" s="67"/>
      <c r="AT55" s="67"/>
      <c r="AU55" s="67"/>
      <c r="AV55" s="67"/>
      <c r="AW55" s="67"/>
      <c r="AX55" s="67"/>
      <c r="AY55" s="67"/>
      <c r="AZ55" s="67"/>
      <c r="BA55" s="67"/>
    </row>
    <row r="56" spans="2:53" ht="30" customHeight="1" thickBot="1" x14ac:dyDescent="0.25">
      <c r="B56" s="263" t="s">
        <v>8</v>
      </c>
      <c r="C56" s="264"/>
      <c r="D56" s="345" t="s">
        <v>231</v>
      </c>
      <c r="E56" s="346"/>
      <c r="F56" s="346"/>
      <c r="G56" s="57"/>
      <c r="H56" s="58"/>
      <c r="I56" s="59"/>
      <c r="J56" s="59"/>
      <c r="K56" s="59">
        <f>SUM(K25,K55)</f>
        <v>507.52699999999999</v>
      </c>
      <c r="L56" s="265">
        <f t="shared" si="0"/>
        <v>0.20922908851053304</v>
      </c>
      <c r="M56" s="59"/>
      <c r="N56" s="59"/>
      <c r="O56" s="59"/>
      <c r="P56" s="59">
        <f>SUM(P25,P55)</f>
        <v>1173.25</v>
      </c>
      <c r="Q56" s="266">
        <f t="shared" ref="Q56" si="51">P56/3435</f>
        <v>0.34155749636098981</v>
      </c>
      <c r="R56" s="59"/>
      <c r="S56" s="59"/>
      <c r="T56" s="59"/>
      <c r="U56" s="59"/>
      <c r="V56" s="59">
        <f>SUM(V25,V55)</f>
        <v>228.3</v>
      </c>
      <c r="W56" s="60">
        <f t="shared" si="3"/>
        <v>0.18340295629820053</v>
      </c>
      <c r="X56" s="59"/>
      <c r="Y56" s="59"/>
      <c r="Z56" s="59"/>
      <c r="AA56" s="59">
        <f>SUM(AA25,AA55)</f>
        <v>665.5</v>
      </c>
      <c r="AB56" s="61">
        <f t="shared" ref="AB56" si="52">AA56/1789.7</f>
        <v>0.37185003073140749</v>
      </c>
      <c r="AC56" s="62"/>
      <c r="AD56" s="59"/>
      <c r="AE56" s="59"/>
      <c r="AF56" s="59"/>
      <c r="AG56" s="314">
        <f>AG25+AG55</f>
        <v>618.91499999999996</v>
      </c>
      <c r="AH56" s="266">
        <f t="shared" si="7"/>
        <v>0.24530915576694409</v>
      </c>
      <c r="AI56" s="59"/>
      <c r="AJ56" s="59"/>
      <c r="AK56" s="59"/>
      <c r="AL56" s="59">
        <f>SUM(AL25,AL55)</f>
        <v>112.83000000000001</v>
      </c>
      <c r="AM56" s="266">
        <f t="shared" si="9"/>
        <v>0.13926191063934831</v>
      </c>
      <c r="AN56" s="329">
        <f t="shared" si="13"/>
        <v>3306.3220000000001</v>
      </c>
      <c r="AR56" s="67"/>
      <c r="AS56" s="67"/>
      <c r="AT56" s="67"/>
      <c r="AU56" s="67"/>
      <c r="AV56" s="67"/>
      <c r="AW56" s="67"/>
      <c r="AX56" s="67"/>
      <c r="AY56" s="67"/>
      <c r="AZ56" s="67"/>
      <c r="BA56" s="67"/>
    </row>
    <row r="57" spans="2:53" x14ac:dyDescent="0.2">
      <c r="H57" s="2"/>
      <c r="I57" s="2"/>
      <c r="J57" s="2"/>
    </row>
    <row r="58" spans="2:53" x14ac:dyDescent="0.2">
      <c r="H58" s="2"/>
      <c r="I58" s="2"/>
      <c r="J58" s="2"/>
    </row>
    <row r="59" spans="2:53" x14ac:dyDescent="0.2">
      <c r="H59" s="2"/>
      <c r="I59" s="2"/>
      <c r="J59" s="2"/>
    </row>
    <row r="60" spans="2:53" x14ac:dyDescent="0.2">
      <c r="H60" s="2"/>
      <c r="I60" s="2"/>
      <c r="J60" s="2"/>
    </row>
    <row r="61" spans="2:53" x14ac:dyDescent="0.2">
      <c r="H61" s="2"/>
      <c r="I61" s="2"/>
      <c r="J61" s="2"/>
      <c r="L61" s="233"/>
      <c r="M61" s="233"/>
      <c r="N61" s="233"/>
      <c r="O61" s="233"/>
      <c r="P61" s="233"/>
      <c r="Q61" s="233"/>
    </row>
    <row r="62" spans="2:53" x14ac:dyDescent="0.2">
      <c r="H62" s="2"/>
      <c r="I62" s="2"/>
      <c r="J62" s="2"/>
    </row>
    <row r="63" spans="2:53" x14ac:dyDescent="0.2">
      <c r="H63" s="2"/>
      <c r="I63" s="2"/>
      <c r="J63" s="2"/>
    </row>
    <row r="64" spans="2:53" x14ac:dyDescent="0.2">
      <c r="H64" s="2"/>
      <c r="I64" s="2"/>
      <c r="J64" s="2"/>
    </row>
    <row r="65" spans="3:10" x14ac:dyDescent="0.2">
      <c r="H65" s="2"/>
      <c r="I65" s="2"/>
      <c r="J65" s="2"/>
    </row>
    <row r="66" spans="3:10" x14ac:dyDescent="0.2">
      <c r="H66" s="2"/>
      <c r="I66" s="2"/>
      <c r="J66" s="2"/>
    </row>
    <row r="67" spans="3:10" x14ac:dyDescent="0.2">
      <c r="H67" s="2"/>
      <c r="I67" s="2"/>
      <c r="J67" s="2"/>
    </row>
    <row r="68" spans="3:10" x14ac:dyDescent="0.2">
      <c r="H68" s="2"/>
      <c r="I68" s="2"/>
      <c r="J68" s="2"/>
    </row>
    <row r="69" spans="3:10" x14ac:dyDescent="0.2">
      <c r="H69" s="2"/>
      <c r="I69" s="2"/>
      <c r="J69" s="2"/>
    </row>
    <row r="70" spans="3:10" x14ac:dyDescent="0.2">
      <c r="H70" s="2"/>
      <c r="I70" s="2"/>
      <c r="J70" s="2"/>
    </row>
    <row r="71" spans="3:10" x14ac:dyDescent="0.2">
      <c r="H71" s="2"/>
      <c r="I71" s="2"/>
      <c r="J71" s="2"/>
    </row>
    <row r="72" spans="3:10" x14ac:dyDescent="0.2">
      <c r="H72" s="2"/>
      <c r="I72" s="2"/>
      <c r="J72" s="2"/>
    </row>
    <row r="73" spans="3:10" x14ac:dyDescent="0.2">
      <c r="H73" s="2"/>
      <c r="I73" s="2"/>
      <c r="J73" s="2"/>
    </row>
    <row r="74" spans="3:10" x14ac:dyDescent="0.2">
      <c r="H74" s="2"/>
      <c r="I74" s="2"/>
      <c r="J74" s="2"/>
    </row>
    <row r="75" spans="3:10" x14ac:dyDescent="0.2">
      <c r="H75" s="2"/>
      <c r="I75" s="2"/>
      <c r="J75" s="2"/>
    </row>
    <row r="76" spans="3:10" x14ac:dyDescent="0.2">
      <c r="C76" s="192"/>
      <c r="H76" s="2"/>
      <c r="I76" s="2"/>
      <c r="J76" s="2"/>
    </row>
    <row r="77" spans="3:10" x14ac:dyDescent="0.2">
      <c r="H77" s="2"/>
      <c r="I77" s="2"/>
      <c r="J77" s="2"/>
    </row>
    <row r="78" spans="3:10" x14ac:dyDescent="0.2">
      <c r="H78" s="2"/>
      <c r="I78" s="2"/>
      <c r="J78" s="2"/>
    </row>
    <row r="79" spans="3:10" x14ac:dyDescent="0.2">
      <c r="H79" s="2"/>
      <c r="I79" s="2"/>
      <c r="J79" s="2"/>
    </row>
    <row r="80" spans="3:10" x14ac:dyDescent="0.2">
      <c r="H80" s="2"/>
      <c r="I80" s="2"/>
      <c r="J80" s="2"/>
    </row>
    <row r="81" spans="8:10" x14ac:dyDescent="0.2">
      <c r="H81" s="2"/>
      <c r="I81" s="2"/>
      <c r="J81" s="2"/>
    </row>
    <row r="82" spans="8:10" x14ac:dyDescent="0.2">
      <c r="H82" s="2"/>
      <c r="I82" s="2"/>
      <c r="J82" s="2"/>
    </row>
    <row r="83" spans="8:10" x14ac:dyDescent="0.2">
      <c r="H83" s="2"/>
      <c r="I83" s="2"/>
      <c r="J83" s="2"/>
    </row>
    <row r="84" spans="8:10" x14ac:dyDescent="0.2">
      <c r="H84" s="2"/>
      <c r="I84" s="2"/>
      <c r="J84" s="2"/>
    </row>
    <row r="85" spans="8:10" x14ac:dyDescent="0.2">
      <c r="H85" s="2"/>
      <c r="I85" s="2"/>
      <c r="J85" s="2"/>
    </row>
    <row r="86" spans="8:10" x14ac:dyDescent="0.2">
      <c r="H86" s="2"/>
      <c r="I86" s="2"/>
      <c r="J86" s="2"/>
    </row>
    <row r="87" spans="8:10" x14ac:dyDescent="0.2">
      <c r="H87" s="2"/>
      <c r="I87" s="2"/>
      <c r="J87" s="2"/>
    </row>
    <row r="88" spans="8:10" x14ac:dyDescent="0.2">
      <c r="H88" s="2"/>
      <c r="I88" s="2"/>
      <c r="J88" s="2"/>
    </row>
    <row r="89" spans="8:10" x14ac:dyDescent="0.2">
      <c r="H89" s="2"/>
      <c r="I89" s="2"/>
      <c r="J89" s="2"/>
    </row>
    <row r="90" spans="8:10" x14ac:dyDescent="0.2">
      <c r="H90" s="2"/>
      <c r="I90" s="2"/>
      <c r="J90" s="2"/>
    </row>
    <row r="91" spans="8:10" x14ac:dyDescent="0.2">
      <c r="H91" s="2"/>
      <c r="I91" s="2"/>
      <c r="J91" s="2"/>
    </row>
    <row r="92" spans="8:10" x14ac:dyDescent="0.2">
      <c r="H92" s="2"/>
      <c r="I92" s="2"/>
      <c r="J92" s="2"/>
    </row>
    <row r="93" spans="8:10" x14ac:dyDescent="0.2">
      <c r="H93" s="2"/>
      <c r="I93" s="2"/>
      <c r="J93" s="2"/>
    </row>
    <row r="94" spans="8:10" x14ac:dyDescent="0.2">
      <c r="H94" s="2"/>
      <c r="I94" s="2"/>
      <c r="J94" s="2"/>
    </row>
    <row r="95" spans="8:10" x14ac:dyDescent="0.2">
      <c r="H95" s="2"/>
      <c r="I95" s="2"/>
      <c r="J95" s="2"/>
    </row>
    <row r="96" spans="8:10" x14ac:dyDescent="0.2">
      <c r="H96" s="2"/>
      <c r="I96" s="2"/>
      <c r="J96" s="2"/>
    </row>
    <row r="97" spans="8:10" x14ac:dyDescent="0.2">
      <c r="H97" s="2"/>
      <c r="I97" s="2"/>
      <c r="J97" s="2"/>
    </row>
    <row r="98" spans="8:10" x14ac:dyDescent="0.2">
      <c r="H98" s="2"/>
      <c r="I98" s="2"/>
      <c r="J98" s="2"/>
    </row>
    <row r="99" spans="8:10" x14ac:dyDescent="0.2">
      <c r="H99" s="2"/>
      <c r="I99" s="2"/>
      <c r="J99" s="2"/>
    </row>
    <row r="100" spans="8:10" x14ac:dyDescent="0.2">
      <c r="H100" s="2"/>
      <c r="I100" s="2"/>
      <c r="J100" s="2"/>
    </row>
    <row r="101" spans="8:10" x14ac:dyDescent="0.2">
      <c r="H101" s="2"/>
      <c r="I101" s="2"/>
      <c r="J101" s="2"/>
    </row>
    <row r="102" spans="8:10" x14ac:dyDescent="0.2">
      <c r="H102" s="2"/>
      <c r="I102" s="2"/>
      <c r="J102" s="2"/>
    </row>
    <row r="103" spans="8:10" x14ac:dyDescent="0.2">
      <c r="H103" s="2"/>
      <c r="I103" s="2"/>
      <c r="J103" s="2"/>
    </row>
    <row r="104" spans="8:10" x14ac:dyDescent="0.2">
      <c r="H104" s="2"/>
      <c r="I104" s="2"/>
      <c r="J104" s="2"/>
    </row>
    <row r="105" spans="8:10" x14ac:dyDescent="0.2">
      <c r="H105" s="2"/>
      <c r="I105" s="2"/>
      <c r="J105" s="2"/>
    </row>
    <row r="106" spans="8:10" x14ac:dyDescent="0.2">
      <c r="H106" s="2"/>
      <c r="I106" s="2"/>
      <c r="J106" s="2"/>
    </row>
    <row r="107" spans="8:10" x14ac:dyDescent="0.2">
      <c r="H107" s="2"/>
      <c r="I107" s="2"/>
      <c r="J107" s="2"/>
    </row>
    <row r="108" spans="8:10" x14ac:dyDescent="0.2">
      <c r="H108" s="2"/>
      <c r="I108" s="2"/>
      <c r="J108" s="2"/>
    </row>
    <row r="109" spans="8:10" x14ac:dyDescent="0.2">
      <c r="H109" s="2"/>
      <c r="I109" s="2"/>
      <c r="J109" s="2"/>
    </row>
    <row r="110" spans="8:10" x14ac:dyDescent="0.2">
      <c r="H110" s="2"/>
      <c r="I110" s="2"/>
      <c r="J110" s="2"/>
    </row>
    <row r="111" spans="8:10" x14ac:dyDescent="0.2">
      <c r="H111" s="2"/>
      <c r="I111" s="2"/>
      <c r="J111" s="2"/>
    </row>
    <row r="112" spans="8:10" x14ac:dyDescent="0.2">
      <c r="H112" s="2"/>
      <c r="I112" s="2"/>
      <c r="J112" s="2"/>
    </row>
    <row r="113" spans="8:10" x14ac:dyDescent="0.2">
      <c r="H113" s="2"/>
      <c r="I113" s="2"/>
      <c r="J113" s="2"/>
    </row>
    <row r="114" spans="8:10" x14ac:dyDescent="0.2">
      <c r="H114" s="2"/>
      <c r="I114" s="2"/>
      <c r="J114" s="2"/>
    </row>
    <row r="115" spans="8:10" x14ac:dyDescent="0.2">
      <c r="H115" s="2"/>
      <c r="I115" s="2"/>
      <c r="J115" s="2"/>
    </row>
    <row r="116" spans="8:10" x14ac:dyDescent="0.2">
      <c r="H116" s="2"/>
      <c r="I116" s="2"/>
      <c r="J116" s="2"/>
    </row>
    <row r="117" spans="8:10" x14ac:dyDescent="0.2">
      <c r="H117" s="2"/>
      <c r="I117" s="2"/>
      <c r="J117" s="2"/>
    </row>
    <row r="118" spans="8:10" x14ac:dyDescent="0.2">
      <c r="H118" s="2"/>
      <c r="I118" s="2"/>
      <c r="J118" s="2"/>
    </row>
    <row r="119" spans="8:10" x14ac:dyDescent="0.2">
      <c r="H119" s="2"/>
      <c r="I119" s="2"/>
      <c r="J119" s="2"/>
    </row>
    <row r="120" spans="8:10" x14ac:dyDescent="0.2">
      <c r="H120" s="2"/>
      <c r="I120" s="2"/>
      <c r="J120" s="2"/>
    </row>
    <row r="121" spans="8:10" x14ac:dyDescent="0.2">
      <c r="H121" s="2"/>
      <c r="I121" s="2"/>
      <c r="J121" s="2"/>
    </row>
    <row r="122" spans="8:10" x14ac:dyDescent="0.2">
      <c r="H122" s="2"/>
      <c r="I122" s="2"/>
      <c r="J122" s="2"/>
    </row>
    <row r="123" spans="8:10" x14ac:dyDescent="0.2">
      <c r="H123" s="2"/>
      <c r="I123" s="2"/>
      <c r="J123" s="2"/>
    </row>
    <row r="124" spans="8:10" x14ac:dyDescent="0.2">
      <c r="H124" s="2"/>
      <c r="I124" s="2"/>
      <c r="J124" s="2"/>
    </row>
    <row r="125" spans="8:10" x14ac:dyDescent="0.2">
      <c r="H125" s="2"/>
      <c r="I125" s="2"/>
      <c r="J125" s="2"/>
    </row>
    <row r="126" spans="8:10" x14ac:dyDescent="0.2">
      <c r="H126" s="2"/>
      <c r="I126" s="2"/>
      <c r="J126" s="2"/>
    </row>
    <row r="127" spans="8:10" x14ac:dyDescent="0.2">
      <c r="H127" s="2"/>
      <c r="I127" s="2"/>
      <c r="J127" s="2"/>
    </row>
    <row r="128" spans="8:10" x14ac:dyDescent="0.2">
      <c r="H128" s="2"/>
      <c r="I128" s="2"/>
      <c r="J128" s="2"/>
    </row>
    <row r="129" spans="8:10" x14ac:dyDescent="0.2">
      <c r="H129" s="2"/>
      <c r="I129" s="2"/>
      <c r="J129" s="2"/>
    </row>
    <row r="130" spans="8:10" x14ac:dyDescent="0.2">
      <c r="H130" s="2"/>
      <c r="I130" s="2"/>
      <c r="J130" s="2"/>
    </row>
    <row r="131" spans="8:10" x14ac:dyDescent="0.2">
      <c r="H131" s="2"/>
      <c r="I131" s="2"/>
      <c r="J131" s="2"/>
    </row>
    <row r="132" spans="8:10" x14ac:dyDescent="0.2">
      <c r="H132" s="2"/>
      <c r="I132" s="2"/>
      <c r="J132" s="2"/>
    </row>
    <row r="133" spans="8:10" x14ac:dyDescent="0.2">
      <c r="H133" s="2"/>
      <c r="I133" s="2"/>
      <c r="J133" s="2"/>
    </row>
    <row r="134" spans="8:10" x14ac:dyDescent="0.2">
      <c r="H134" s="2"/>
      <c r="I134" s="2"/>
      <c r="J134" s="2"/>
    </row>
    <row r="135" spans="8:10" x14ac:dyDescent="0.2">
      <c r="H135" s="2"/>
      <c r="I135" s="2"/>
      <c r="J135" s="2"/>
    </row>
    <row r="136" spans="8:10" x14ac:dyDescent="0.2">
      <c r="H136" s="2"/>
      <c r="I136" s="2"/>
      <c r="J136" s="2"/>
    </row>
    <row r="137" spans="8:10" x14ac:dyDescent="0.2">
      <c r="H137" s="2"/>
      <c r="I137" s="2"/>
      <c r="J137" s="2"/>
    </row>
    <row r="138" spans="8:10" x14ac:dyDescent="0.2">
      <c r="H138" s="2"/>
      <c r="I138" s="2"/>
      <c r="J138" s="2"/>
    </row>
    <row r="139" spans="8:10" x14ac:dyDescent="0.2">
      <c r="H139" s="2"/>
      <c r="I139" s="2"/>
      <c r="J139" s="2"/>
    </row>
    <row r="140" spans="8:10" x14ac:dyDescent="0.2">
      <c r="H140" s="2"/>
      <c r="I140" s="2"/>
      <c r="J140" s="2"/>
    </row>
    <row r="141" spans="8:10" x14ac:dyDescent="0.2">
      <c r="H141" s="2"/>
      <c r="I141" s="2"/>
      <c r="J141" s="2"/>
    </row>
    <row r="142" spans="8:10" x14ac:dyDescent="0.2">
      <c r="H142" s="2"/>
      <c r="I142" s="2"/>
      <c r="J142" s="2"/>
    </row>
    <row r="143" spans="8:10" x14ac:dyDescent="0.2">
      <c r="H143" s="2"/>
      <c r="I143" s="2"/>
      <c r="J143" s="2"/>
    </row>
    <row r="144" spans="8:10" x14ac:dyDescent="0.2">
      <c r="H144" s="2"/>
      <c r="I144" s="2"/>
      <c r="J144" s="2"/>
    </row>
    <row r="145" spans="8:10" x14ac:dyDescent="0.2">
      <c r="H145" s="2"/>
      <c r="I145" s="2"/>
      <c r="J145" s="2"/>
    </row>
    <row r="146" spans="8:10" x14ac:dyDescent="0.2">
      <c r="H146" s="2"/>
      <c r="I146" s="2"/>
      <c r="J146" s="2"/>
    </row>
    <row r="147" spans="8:10" x14ac:dyDescent="0.2">
      <c r="H147" s="2"/>
      <c r="I147" s="2"/>
      <c r="J147" s="2"/>
    </row>
    <row r="148" spans="8:10" x14ac:dyDescent="0.2">
      <c r="H148" s="2"/>
      <c r="I148" s="2"/>
      <c r="J148" s="2"/>
    </row>
    <row r="149" spans="8:10" x14ac:dyDescent="0.2">
      <c r="H149" s="2"/>
      <c r="I149" s="2"/>
      <c r="J149" s="2"/>
    </row>
    <row r="150" spans="8:10" x14ac:dyDescent="0.2">
      <c r="H150" s="2"/>
      <c r="I150" s="2"/>
      <c r="J150" s="2"/>
    </row>
    <row r="151" spans="8:10" x14ac:dyDescent="0.2">
      <c r="H151" s="2"/>
      <c r="I151" s="2"/>
      <c r="J151" s="2"/>
    </row>
    <row r="152" spans="8:10" x14ac:dyDescent="0.2">
      <c r="H152" s="2"/>
      <c r="I152" s="2"/>
      <c r="J152" s="2"/>
    </row>
    <row r="153" spans="8:10" x14ac:dyDescent="0.2">
      <c r="H153" s="2"/>
      <c r="I153" s="2"/>
      <c r="J153" s="2"/>
    </row>
    <row r="154" spans="8:10" x14ac:dyDescent="0.2">
      <c r="H154" s="2"/>
      <c r="I154" s="2"/>
      <c r="J154" s="2"/>
    </row>
    <row r="155" spans="8:10" x14ac:dyDescent="0.2">
      <c r="H155" s="2"/>
      <c r="I155" s="2"/>
      <c r="J155" s="2"/>
    </row>
    <row r="156" spans="8:10" x14ac:dyDescent="0.2">
      <c r="H156" s="2"/>
      <c r="I156" s="2"/>
      <c r="J156" s="2"/>
    </row>
    <row r="157" spans="8:10" x14ac:dyDescent="0.2">
      <c r="H157" s="2"/>
      <c r="I157" s="2"/>
      <c r="J157" s="2"/>
    </row>
    <row r="158" spans="8:10" x14ac:dyDescent="0.2">
      <c r="H158" s="2"/>
      <c r="I158" s="2"/>
      <c r="J158" s="2"/>
    </row>
    <row r="159" spans="8:10" x14ac:dyDescent="0.2">
      <c r="H159" s="2"/>
      <c r="I159" s="2"/>
      <c r="J159" s="2"/>
    </row>
    <row r="160" spans="8:10" x14ac:dyDescent="0.2">
      <c r="H160" s="2"/>
      <c r="I160" s="2"/>
      <c r="J160" s="2"/>
    </row>
    <row r="161" spans="8:10" x14ac:dyDescent="0.2">
      <c r="H161" s="2"/>
      <c r="I161" s="2"/>
      <c r="J161" s="2"/>
    </row>
    <row r="162" spans="8:10" x14ac:dyDescent="0.2">
      <c r="H162" s="2"/>
      <c r="I162" s="2"/>
      <c r="J162" s="2"/>
    </row>
    <row r="163" spans="8:10" x14ac:dyDescent="0.2">
      <c r="H163" s="2"/>
      <c r="I163" s="2"/>
      <c r="J163" s="2"/>
    </row>
    <row r="164" spans="8:10" x14ac:dyDescent="0.2">
      <c r="H164" s="2"/>
      <c r="I164" s="2"/>
      <c r="J164" s="2"/>
    </row>
    <row r="165" spans="8:10" x14ac:dyDescent="0.2">
      <c r="H165" s="2"/>
      <c r="I165" s="2"/>
      <c r="J165" s="2"/>
    </row>
    <row r="166" spans="8:10" x14ac:dyDescent="0.2">
      <c r="H166" s="2"/>
      <c r="I166" s="2"/>
      <c r="J166" s="2"/>
    </row>
    <row r="167" spans="8:10" x14ac:dyDescent="0.2">
      <c r="H167" s="2"/>
      <c r="I167" s="2"/>
      <c r="J167" s="2"/>
    </row>
    <row r="168" spans="8:10" x14ac:dyDescent="0.2">
      <c r="H168" s="2"/>
      <c r="I168" s="2"/>
      <c r="J168" s="2"/>
    </row>
    <row r="169" spans="8:10" x14ac:dyDescent="0.2">
      <c r="H169" s="2"/>
      <c r="I169" s="2"/>
      <c r="J169" s="2"/>
    </row>
    <row r="170" spans="8:10" x14ac:dyDescent="0.2">
      <c r="H170" s="2"/>
      <c r="I170" s="2"/>
      <c r="J170" s="2"/>
    </row>
    <row r="171" spans="8:10" x14ac:dyDescent="0.2">
      <c r="H171" s="2"/>
      <c r="I171" s="2"/>
      <c r="J171" s="2"/>
    </row>
    <row r="172" spans="8:10" x14ac:dyDescent="0.2">
      <c r="H172" s="2"/>
      <c r="I172" s="2"/>
      <c r="J172" s="2"/>
    </row>
    <row r="173" spans="8:10" x14ac:dyDescent="0.2">
      <c r="H173" s="2"/>
      <c r="I173" s="2"/>
      <c r="J173" s="2"/>
    </row>
    <row r="174" spans="8:10" x14ac:dyDescent="0.2">
      <c r="H174" s="2"/>
      <c r="I174" s="2"/>
      <c r="J174" s="2"/>
    </row>
    <row r="175" spans="8:10" x14ac:dyDescent="0.2">
      <c r="H175" s="2"/>
      <c r="I175" s="2"/>
      <c r="J175" s="2"/>
    </row>
    <row r="176" spans="8:10" x14ac:dyDescent="0.2">
      <c r="H176" s="2"/>
      <c r="I176" s="2"/>
      <c r="J176" s="2"/>
    </row>
    <row r="177" spans="8:10" x14ac:dyDescent="0.2">
      <c r="H177" s="2"/>
      <c r="I177" s="2"/>
      <c r="J177" s="2"/>
    </row>
    <row r="178" spans="8:10" x14ac:dyDescent="0.2">
      <c r="H178" s="2"/>
      <c r="I178" s="2"/>
      <c r="J178" s="2"/>
    </row>
    <row r="179" spans="8:10" x14ac:dyDescent="0.2">
      <c r="H179" s="2"/>
      <c r="I179" s="2"/>
      <c r="J179" s="2"/>
    </row>
    <row r="180" spans="8:10" x14ac:dyDescent="0.2">
      <c r="H180" s="2"/>
      <c r="I180" s="2"/>
      <c r="J180" s="2"/>
    </row>
    <row r="181" spans="8:10" x14ac:dyDescent="0.2">
      <c r="H181" s="2"/>
      <c r="I181" s="2"/>
      <c r="J181" s="2"/>
    </row>
    <row r="182" spans="8:10" x14ac:dyDescent="0.2">
      <c r="H182" s="2"/>
      <c r="I182" s="2"/>
      <c r="J182" s="2"/>
    </row>
    <row r="183" spans="8:10" x14ac:dyDescent="0.2">
      <c r="H183" s="2"/>
      <c r="I183" s="2"/>
      <c r="J183" s="2"/>
    </row>
    <row r="184" spans="8:10" x14ac:dyDescent="0.2">
      <c r="H184" s="2"/>
      <c r="I184" s="2"/>
      <c r="J184" s="2"/>
    </row>
    <row r="185" spans="8:10" x14ac:dyDescent="0.2">
      <c r="H185" s="2"/>
      <c r="I185" s="2"/>
      <c r="J185" s="2"/>
    </row>
    <row r="186" spans="8:10" x14ac:dyDescent="0.2">
      <c r="H186" s="2"/>
      <c r="I186" s="2"/>
      <c r="J186" s="2"/>
    </row>
    <row r="187" spans="8:10" x14ac:dyDescent="0.2">
      <c r="H187" s="2"/>
      <c r="I187" s="2"/>
      <c r="J187" s="2"/>
    </row>
    <row r="188" spans="8:10" x14ac:dyDescent="0.2">
      <c r="H188" s="2"/>
      <c r="I188" s="2"/>
      <c r="J188" s="2"/>
    </row>
    <row r="189" spans="8:10" x14ac:dyDescent="0.2">
      <c r="H189" s="2"/>
      <c r="I189" s="2"/>
      <c r="J189" s="2"/>
    </row>
    <row r="190" spans="8:10" x14ac:dyDescent="0.2">
      <c r="H190" s="2"/>
      <c r="I190" s="2"/>
      <c r="J190" s="2"/>
    </row>
    <row r="191" spans="8:10" x14ac:dyDescent="0.2">
      <c r="H191" s="2"/>
      <c r="I191" s="2"/>
      <c r="J191" s="2"/>
    </row>
    <row r="192" spans="8:10" x14ac:dyDescent="0.2">
      <c r="H192" s="2"/>
      <c r="I192" s="2"/>
      <c r="J192" s="2"/>
    </row>
    <row r="193" spans="8:10" x14ac:dyDescent="0.2">
      <c r="H193" s="2"/>
      <c r="I193" s="2"/>
      <c r="J193" s="2"/>
    </row>
    <row r="194" spans="8:10" x14ac:dyDescent="0.2">
      <c r="H194" s="2"/>
      <c r="I194" s="2"/>
      <c r="J194" s="2"/>
    </row>
    <row r="195" spans="8:10" x14ac:dyDescent="0.2">
      <c r="H195" s="2"/>
      <c r="I195" s="2"/>
      <c r="J195" s="2"/>
    </row>
    <row r="196" spans="8:10" x14ac:dyDescent="0.2">
      <c r="H196" s="2"/>
      <c r="I196" s="2"/>
      <c r="J196" s="2"/>
    </row>
    <row r="197" spans="8:10" x14ac:dyDescent="0.2">
      <c r="H197" s="2"/>
      <c r="I197" s="2"/>
      <c r="J197" s="2"/>
    </row>
    <row r="198" spans="8:10" x14ac:dyDescent="0.2">
      <c r="H198" s="2"/>
      <c r="I198" s="2"/>
      <c r="J198" s="2"/>
    </row>
    <row r="199" spans="8:10" x14ac:dyDescent="0.2">
      <c r="H199" s="2"/>
      <c r="I199" s="2"/>
      <c r="J199" s="2"/>
    </row>
    <row r="200" spans="8:10" x14ac:dyDescent="0.2">
      <c r="H200" s="2"/>
      <c r="I200" s="2"/>
      <c r="J200" s="2"/>
    </row>
    <row r="201" spans="8:10" x14ac:dyDescent="0.2">
      <c r="H201" s="2"/>
      <c r="I201" s="2"/>
      <c r="J201" s="2"/>
    </row>
    <row r="202" spans="8:10" x14ac:dyDescent="0.2">
      <c r="H202" s="2"/>
      <c r="I202" s="2"/>
      <c r="J202" s="2"/>
    </row>
    <row r="203" spans="8:10" x14ac:dyDescent="0.2">
      <c r="H203" s="2"/>
      <c r="I203" s="2"/>
      <c r="J203" s="2"/>
    </row>
    <row r="204" spans="8:10" x14ac:dyDescent="0.2">
      <c r="H204" s="2"/>
      <c r="I204" s="2"/>
      <c r="J204" s="2"/>
    </row>
    <row r="205" spans="8:10" x14ac:dyDescent="0.2">
      <c r="H205" s="2"/>
      <c r="I205" s="2"/>
      <c r="J205" s="2"/>
    </row>
    <row r="206" spans="8:10" x14ac:dyDescent="0.2">
      <c r="H206" s="2"/>
      <c r="I206" s="2"/>
      <c r="J206" s="2"/>
    </row>
    <row r="207" spans="8:10" x14ac:dyDescent="0.2">
      <c r="H207" s="2"/>
      <c r="I207" s="2"/>
      <c r="J207" s="2"/>
    </row>
    <row r="208" spans="8:10" x14ac:dyDescent="0.2">
      <c r="H208" s="2"/>
      <c r="I208" s="2"/>
      <c r="J208" s="2"/>
    </row>
    <row r="209" spans="8:10" x14ac:dyDescent="0.2">
      <c r="H209" s="2"/>
      <c r="I209" s="2"/>
      <c r="J209" s="2"/>
    </row>
    <row r="210" spans="8:10" x14ac:dyDescent="0.2">
      <c r="H210" s="2"/>
      <c r="I210" s="2"/>
      <c r="J210" s="2"/>
    </row>
    <row r="211" spans="8:10" x14ac:dyDescent="0.2">
      <c r="H211" s="2"/>
      <c r="I211" s="2"/>
      <c r="J211" s="2"/>
    </row>
    <row r="212" spans="8:10" x14ac:dyDescent="0.2">
      <c r="H212" s="2"/>
      <c r="I212" s="2"/>
      <c r="J212" s="2"/>
    </row>
    <row r="213" spans="8:10" x14ac:dyDescent="0.2">
      <c r="H213" s="2"/>
      <c r="I213" s="2"/>
      <c r="J213" s="2"/>
    </row>
    <row r="214" spans="8:10" x14ac:dyDescent="0.2">
      <c r="H214" s="2"/>
      <c r="I214" s="2"/>
      <c r="J214" s="2"/>
    </row>
    <row r="215" spans="8:10" x14ac:dyDescent="0.2">
      <c r="H215" s="2"/>
      <c r="I215" s="2"/>
      <c r="J215" s="2"/>
    </row>
    <row r="216" spans="8:10" x14ac:dyDescent="0.2">
      <c r="H216" s="2"/>
      <c r="I216" s="2"/>
      <c r="J216" s="2"/>
    </row>
    <row r="217" spans="8:10" x14ac:dyDescent="0.2">
      <c r="H217" s="2"/>
      <c r="I217" s="2"/>
      <c r="J217" s="2"/>
    </row>
    <row r="218" spans="8:10" x14ac:dyDescent="0.2">
      <c r="H218" s="2"/>
      <c r="I218" s="2"/>
      <c r="J218" s="2"/>
    </row>
    <row r="219" spans="8:10" x14ac:dyDescent="0.2">
      <c r="H219" s="2"/>
      <c r="I219" s="2"/>
      <c r="J219" s="2"/>
    </row>
    <row r="220" spans="8:10" x14ac:dyDescent="0.2">
      <c r="H220" s="2"/>
      <c r="I220" s="2"/>
      <c r="J220" s="2"/>
    </row>
    <row r="221" spans="8:10" x14ac:dyDescent="0.2">
      <c r="H221" s="2"/>
      <c r="I221" s="2"/>
      <c r="J221" s="2"/>
    </row>
    <row r="222" spans="8:10" x14ac:dyDescent="0.2">
      <c r="H222" s="2"/>
      <c r="I222" s="2"/>
      <c r="J222" s="2"/>
    </row>
    <row r="223" spans="8:10" x14ac:dyDescent="0.2">
      <c r="H223" s="2"/>
      <c r="I223" s="2"/>
      <c r="J223" s="2"/>
    </row>
    <row r="224" spans="8:10" x14ac:dyDescent="0.2">
      <c r="H224" s="2"/>
      <c r="I224" s="2"/>
      <c r="J224" s="2"/>
    </row>
    <row r="225" spans="8:10" x14ac:dyDescent="0.2">
      <c r="H225" s="2"/>
      <c r="I225" s="2"/>
      <c r="J225" s="2"/>
    </row>
    <row r="226" spans="8:10" x14ac:dyDescent="0.2">
      <c r="H226" s="2"/>
      <c r="I226" s="2"/>
      <c r="J226" s="2"/>
    </row>
    <row r="227" spans="8:10" x14ac:dyDescent="0.2">
      <c r="H227" s="2"/>
      <c r="I227" s="2"/>
      <c r="J227" s="2"/>
    </row>
    <row r="228" spans="8:10" x14ac:dyDescent="0.2">
      <c r="H228" s="2"/>
      <c r="I228" s="2"/>
      <c r="J228" s="2"/>
    </row>
    <row r="229" spans="8:10" x14ac:dyDescent="0.2">
      <c r="H229" s="2"/>
      <c r="I229" s="2"/>
      <c r="J229" s="2"/>
    </row>
    <row r="230" spans="8:10" x14ac:dyDescent="0.2">
      <c r="H230" s="2"/>
      <c r="I230" s="2"/>
      <c r="J230" s="2"/>
    </row>
    <row r="231" spans="8:10" x14ac:dyDescent="0.2">
      <c r="H231" s="2"/>
      <c r="I231" s="2"/>
      <c r="J231" s="2"/>
    </row>
    <row r="232" spans="8:10" x14ac:dyDescent="0.2">
      <c r="H232" s="2"/>
      <c r="I232" s="2"/>
      <c r="J232" s="2"/>
    </row>
    <row r="233" spans="8:10" x14ac:dyDescent="0.2">
      <c r="H233" s="2"/>
      <c r="I233" s="2"/>
      <c r="J233" s="2"/>
    </row>
    <row r="234" spans="8:10" x14ac:dyDescent="0.2">
      <c r="H234" s="2"/>
      <c r="I234" s="2"/>
      <c r="J234" s="2"/>
    </row>
    <row r="235" spans="8:10" x14ac:dyDescent="0.2">
      <c r="H235" s="2"/>
      <c r="I235" s="2"/>
      <c r="J235" s="2"/>
    </row>
    <row r="236" spans="8:10" x14ac:dyDescent="0.2">
      <c r="H236" s="2"/>
      <c r="I236" s="2"/>
      <c r="J236" s="2"/>
    </row>
    <row r="237" spans="8:10" x14ac:dyDescent="0.2">
      <c r="H237" s="2"/>
      <c r="I237" s="2"/>
      <c r="J237" s="2"/>
    </row>
    <row r="238" spans="8:10" x14ac:dyDescent="0.2">
      <c r="H238" s="2"/>
      <c r="I238" s="2"/>
      <c r="J238" s="2"/>
    </row>
    <row r="239" spans="8:10" x14ac:dyDescent="0.2">
      <c r="H239" s="2"/>
      <c r="I239" s="2"/>
      <c r="J239" s="2"/>
    </row>
    <row r="240" spans="8:10" x14ac:dyDescent="0.2">
      <c r="H240" s="2"/>
      <c r="I240" s="2"/>
      <c r="J240" s="2"/>
    </row>
    <row r="241" spans="8:10" x14ac:dyDescent="0.2">
      <c r="H241" s="2"/>
      <c r="I241" s="2"/>
      <c r="J241" s="2"/>
    </row>
    <row r="242" spans="8:10" x14ac:dyDescent="0.2">
      <c r="H242" s="2"/>
      <c r="I242" s="2"/>
      <c r="J242" s="2"/>
    </row>
    <row r="243" spans="8:10" x14ac:dyDescent="0.2">
      <c r="H243" s="2"/>
      <c r="I243" s="2"/>
      <c r="J243" s="2"/>
    </row>
    <row r="244" spans="8:10" x14ac:dyDescent="0.2">
      <c r="H244" s="2"/>
      <c r="I244" s="2"/>
      <c r="J244" s="2"/>
    </row>
    <row r="245" spans="8:10" x14ac:dyDescent="0.2">
      <c r="H245" s="2"/>
      <c r="I245" s="2"/>
      <c r="J245" s="2"/>
    </row>
    <row r="246" spans="8:10" x14ac:dyDescent="0.2">
      <c r="H246" s="2"/>
      <c r="I246" s="2"/>
      <c r="J246" s="2"/>
    </row>
    <row r="247" spans="8:10" x14ac:dyDescent="0.2">
      <c r="H247" s="2"/>
      <c r="I247" s="2"/>
      <c r="J247" s="2"/>
    </row>
    <row r="248" spans="8:10" x14ac:dyDescent="0.2">
      <c r="H248" s="2"/>
      <c r="I248" s="2"/>
      <c r="J248" s="2"/>
    </row>
    <row r="249" spans="8:10" x14ac:dyDescent="0.2">
      <c r="H249" s="2"/>
      <c r="I249" s="2"/>
      <c r="J249" s="2"/>
    </row>
    <row r="250" spans="8:10" x14ac:dyDescent="0.2">
      <c r="H250" s="2"/>
      <c r="I250" s="2"/>
      <c r="J250" s="2"/>
    </row>
    <row r="251" spans="8:10" x14ac:dyDescent="0.2">
      <c r="H251" s="2"/>
      <c r="I251" s="2"/>
      <c r="J251" s="2"/>
    </row>
    <row r="252" spans="8:10" x14ac:dyDescent="0.2">
      <c r="H252" s="2"/>
      <c r="I252" s="2"/>
      <c r="J252" s="2"/>
    </row>
    <row r="253" spans="8:10" x14ac:dyDescent="0.2">
      <c r="H253" s="2"/>
      <c r="I253" s="2"/>
      <c r="J253" s="2"/>
    </row>
    <row r="254" spans="8:10" x14ac:dyDescent="0.2">
      <c r="H254" s="2"/>
      <c r="I254" s="2"/>
      <c r="J254" s="2"/>
    </row>
    <row r="255" spans="8:10" x14ac:dyDescent="0.2">
      <c r="H255" s="2"/>
      <c r="I255" s="2"/>
      <c r="J255" s="2"/>
    </row>
    <row r="256" spans="8:10" x14ac:dyDescent="0.2">
      <c r="H256" s="2"/>
      <c r="I256" s="2"/>
      <c r="J256" s="2"/>
    </row>
    <row r="257" spans="8:10" x14ac:dyDescent="0.2">
      <c r="H257" s="2"/>
      <c r="I257" s="2"/>
      <c r="J257" s="2"/>
    </row>
    <row r="258" spans="8:10" x14ac:dyDescent="0.2">
      <c r="H258" s="2"/>
      <c r="I258" s="2"/>
      <c r="J258" s="2"/>
    </row>
    <row r="259" spans="8:10" x14ac:dyDescent="0.2">
      <c r="H259" s="2"/>
      <c r="I259" s="2"/>
      <c r="J259" s="2"/>
    </row>
    <row r="260" spans="8:10" x14ac:dyDescent="0.2">
      <c r="H260" s="2"/>
      <c r="I260" s="2"/>
      <c r="J260" s="2"/>
    </row>
    <row r="261" spans="8:10" x14ac:dyDescent="0.2">
      <c r="H261" s="2"/>
      <c r="I261" s="2"/>
      <c r="J261" s="2"/>
    </row>
    <row r="262" spans="8:10" x14ac:dyDescent="0.2">
      <c r="H262" s="2"/>
      <c r="I262" s="2"/>
      <c r="J262" s="2"/>
    </row>
    <row r="263" spans="8:10" x14ac:dyDescent="0.2">
      <c r="H263" s="2"/>
      <c r="I263" s="2"/>
      <c r="J263" s="2"/>
    </row>
    <row r="264" spans="8:10" x14ac:dyDescent="0.2">
      <c r="H264" s="2"/>
      <c r="I264" s="2"/>
      <c r="J264" s="2"/>
    </row>
    <row r="265" spans="8:10" x14ac:dyDescent="0.2">
      <c r="H265" s="2"/>
      <c r="I265" s="2"/>
      <c r="J265" s="2"/>
    </row>
    <row r="266" spans="8:10" x14ac:dyDescent="0.2">
      <c r="H266" s="2"/>
      <c r="I266" s="2"/>
      <c r="J266" s="2"/>
    </row>
    <row r="267" spans="8:10" x14ac:dyDescent="0.2">
      <c r="H267" s="2"/>
      <c r="I267" s="2"/>
      <c r="J267" s="2"/>
    </row>
    <row r="268" spans="8:10" x14ac:dyDescent="0.2">
      <c r="H268" s="2"/>
      <c r="I268" s="2"/>
      <c r="J268" s="2"/>
    </row>
    <row r="269" spans="8:10" x14ac:dyDescent="0.2">
      <c r="H269" s="2"/>
      <c r="I269" s="2"/>
      <c r="J269" s="2"/>
    </row>
    <row r="270" spans="8:10" x14ac:dyDescent="0.2">
      <c r="H270" s="2"/>
      <c r="I270" s="2"/>
      <c r="J270" s="2"/>
    </row>
    <row r="271" spans="8:10" x14ac:dyDescent="0.2">
      <c r="H271" s="2"/>
      <c r="I271" s="2"/>
      <c r="J271" s="2"/>
    </row>
    <row r="272" spans="8:10" x14ac:dyDescent="0.2">
      <c r="H272" s="2"/>
      <c r="I272" s="2"/>
      <c r="J272" s="2"/>
    </row>
    <row r="273" spans="8:10" x14ac:dyDescent="0.2">
      <c r="H273" s="2"/>
      <c r="I273" s="2"/>
      <c r="J273" s="2"/>
    </row>
    <row r="274" spans="8:10" x14ac:dyDescent="0.2">
      <c r="H274" s="2"/>
      <c r="I274" s="2"/>
      <c r="J274" s="2"/>
    </row>
    <row r="275" spans="8:10" x14ac:dyDescent="0.2">
      <c r="H275" s="2"/>
      <c r="I275" s="2"/>
      <c r="J275" s="2"/>
    </row>
    <row r="276" spans="8:10" x14ac:dyDescent="0.2">
      <c r="H276" s="2"/>
      <c r="I276" s="2"/>
      <c r="J276" s="2"/>
    </row>
    <row r="277" spans="8:10" x14ac:dyDescent="0.2">
      <c r="H277" s="2"/>
      <c r="I277" s="2"/>
      <c r="J277" s="2"/>
    </row>
    <row r="278" spans="8:10" x14ac:dyDescent="0.2">
      <c r="H278" s="2"/>
      <c r="I278" s="2"/>
      <c r="J278" s="2"/>
    </row>
    <row r="279" spans="8:10" x14ac:dyDescent="0.2">
      <c r="H279" s="2"/>
      <c r="I279" s="2"/>
      <c r="J279" s="2"/>
    </row>
    <row r="280" spans="8:10" x14ac:dyDescent="0.2">
      <c r="H280" s="2"/>
      <c r="I280" s="2"/>
      <c r="J280" s="2"/>
    </row>
    <row r="281" spans="8:10" x14ac:dyDescent="0.2">
      <c r="H281" s="2"/>
      <c r="I281" s="2"/>
      <c r="J281" s="2"/>
    </row>
    <row r="282" spans="8:10" x14ac:dyDescent="0.2">
      <c r="H282" s="2"/>
      <c r="I282" s="2"/>
      <c r="J282" s="2"/>
    </row>
    <row r="283" spans="8:10" x14ac:dyDescent="0.2">
      <c r="H283" s="2"/>
      <c r="I283" s="2"/>
      <c r="J283" s="2"/>
    </row>
    <row r="284" spans="8:10" x14ac:dyDescent="0.2">
      <c r="H284" s="2"/>
      <c r="I284" s="2"/>
      <c r="J284" s="2"/>
    </row>
    <row r="285" spans="8:10" x14ac:dyDescent="0.2">
      <c r="H285" s="2"/>
      <c r="I285" s="2"/>
      <c r="J285" s="2"/>
    </row>
    <row r="286" spans="8:10" x14ac:dyDescent="0.2">
      <c r="H286" s="2"/>
      <c r="I286" s="2"/>
      <c r="J286" s="2"/>
    </row>
    <row r="287" spans="8:10" x14ac:dyDescent="0.2">
      <c r="H287" s="2"/>
      <c r="I287" s="2"/>
      <c r="J287" s="2"/>
    </row>
    <row r="288" spans="8:10" x14ac:dyDescent="0.2">
      <c r="H288" s="2"/>
      <c r="I288" s="2"/>
      <c r="J288" s="2"/>
    </row>
    <row r="289" spans="8:10" x14ac:dyDescent="0.2">
      <c r="H289" s="2"/>
      <c r="I289" s="2"/>
      <c r="J289" s="2"/>
    </row>
    <row r="290" spans="8:10" x14ac:dyDescent="0.2">
      <c r="H290" s="2"/>
      <c r="I290" s="2"/>
      <c r="J290" s="2"/>
    </row>
    <row r="291" spans="8:10" x14ac:dyDescent="0.2">
      <c r="H291" s="2"/>
      <c r="I291" s="2"/>
      <c r="J291" s="2"/>
    </row>
    <row r="292" spans="8:10" x14ac:dyDescent="0.2">
      <c r="H292" s="2"/>
      <c r="I292" s="2"/>
      <c r="J292" s="2"/>
    </row>
    <row r="293" spans="8:10" x14ac:dyDescent="0.2">
      <c r="H293" s="2"/>
      <c r="I293" s="2"/>
      <c r="J293" s="2"/>
    </row>
    <row r="294" spans="8:10" x14ac:dyDescent="0.2">
      <c r="H294" s="2"/>
      <c r="I294" s="2"/>
      <c r="J294" s="2"/>
    </row>
    <row r="295" spans="8:10" x14ac:dyDescent="0.2">
      <c r="H295" s="2"/>
      <c r="I295" s="2"/>
      <c r="J295" s="2"/>
    </row>
    <row r="296" spans="8:10" x14ac:dyDescent="0.2">
      <c r="H296" s="2"/>
      <c r="I296" s="2"/>
      <c r="J296" s="2"/>
    </row>
    <row r="297" spans="8:10" x14ac:dyDescent="0.2">
      <c r="H297" s="2"/>
      <c r="I297" s="2"/>
      <c r="J297" s="2"/>
    </row>
    <row r="298" spans="8:10" x14ac:dyDescent="0.2">
      <c r="H298" s="2"/>
      <c r="I298" s="2"/>
      <c r="J298" s="2"/>
    </row>
    <row r="299" spans="8:10" x14ac:dyDescent="0.2">
      <c r="H299" s="2"/>
      <c r="I299" s="2"/>
      <c r="J299" s="2"/>
    </row>
    <row r="300" spans="8:10" x14ac:dyDescent="0.2">
      <c r="H300" s="2"/>
      <c r="I300" s="2"/>
      <c r="J300" s="2"/>
    </row>
    <row r="301" spans="8:10" x14ac:dyDescent="0.2">
      <c r="H301" s="2"/>
      <c r="I301" s="2"/>
      <c r="J301" s="2"/>
    </row>
    <row r="302" spans="8:10" x14ac:dyDescent="0.2">
      <c r="H302" s="2"/>
      <c r="I302" s="2"/>
      <c r="J302" s="2"/>
    </row>
    <row r="303" spans="8:10" x14ac:dyDescent="0.2">
      <c r="H303" s="2"/>
      <c r="I303" s="2"/>
      <c r="J303" s="2"/>
    </row>
    <row r="304" spans="8:10" x14ac:dyDescent="0.2">
      <c r="H304" s="2"/>
      <c r="I304" s="2"/>
      <c r="J304" s="2"/>
    </row>
    <row r="305" spans="8:10" x14ac:dyDescent="0.2">
      <c r="H305" s="2"/>
      <c r="I305" s="2"/>
      <c r="J305" s="2"/>
    </row>
    <row r="306" spans="8:10" x14ac:dyDescent="0.2">
      <c r="H306" s="2"/>
      <c r="I306" s="2"/>
      <c r="J306" s="2"/>
    </row>
    <row r="307" spans="8:10" x14ac:dyDescent="0.2">
      <c r="H307" s="2"/>
      <c r="I307" s="2"/>
      <c r="J307" s="2"/>
    </row>
    <row r="308" spans="8:10" x14ac:dyDescent="0.2">
      <c r="H308" s="2"/>
      <c r="I308" s="2"/>
      <c r="J308" s="2"/>
    </row>
    <row r="309" spans="8:10" x14ac:dyDescent="0.2">
      <c r="H309" s="2"/>
      <c r="I309" s="2"/>
      <c r="J309" s="2"/>
    </row>
    <row r="310" spans="8:10" x14ac:dyDescent="0.2">
      <c r="H310" s="2"/>
      <c r="I310" s="2"/>
      <c r="J310" s="2"/>
    </row>
    <row r="311" spans="8:10" x14ac:dyDescent="0.2">
      <c r="H311" s="2"/>
      <c r="I311" s="2"/>
      <c r="J311" s="2"/>
    </row>
    <row r="312" spans="8:10" x14ac:dyDescent="0.2">
      <c r="H312" s="2"/>
      <c r="I312" s="2"/>
      <c r="J312" s="2"/>
    </row>
    <row r="313" spans="8:10" x14ac:dyDescent="0.2">
      <c r="H313" s="2"/>
      <c r="I313" s="2"/>
      <c r="J313" s="2"/>
    </row>
    <row r="314" spans="8:10" x14ac:dyDescent="0.2">
      <c r="H314" s="2"/>
      <c r="I314" s="2"/>
      <c r="J314" s="2"/>
    </row>
    <row r="315" spans="8:10" x14ac:dyDescent="0.2">
      <c r="H315" s="2"/>
      <c r="I315" s="2"/>
      <c r="J315" s="2"/>
    </row>
    <row r="316" spans="8:10" x14ac:dyDescent="0.2">
      <c r="H316" s="2"/>
      <c r="I316" s="2"/>
      <c r="J316" s="2"/>
    </row>
    <row r="317" spans="8:10" x14ac:dyDescent="0.2">
      <c r="H317" s="2"/>
      <c r="I317" s="2"/>
      <c r="J317" s="2"/>
    </row>
    <row r="318" spans="8:10" x14ac:dyDescent="0.2">
      <c r="H318" s="2"/>
      <c r="I318" s="2"/>
      <c r="J318" s="2"/>
    </row>
    <row r="319" spans="8:10" x14ac:dyDescent="0.2">
      <c r="H319" s="2"/>
      <c r="I319" s="2"/>
      <c r="J319" s="2"/>
    </row>
    <row r="320" spans="8:10" x14ac:dyDescent="0.2">
      <c r="H320" s="2"/>
      <c r="I320" s="2"/>
      <c r="J320" s="2"/>
    </row>
    <row r="321" spans="8:10" x14ac:dyDescent="0.2">
      <c r="H321" s="2"/>
      <c r="I321" s="2"/>
      <c r="J321" s="2"/>
    </row>
    <row r="322" spans="8:10" x14ac:dyDescent="0.2">
      <c r="H322" s="2"/>
      <c r="I322" s="2"/>
      <c r="J322" s="2"/>
    </row>
    <row r="323" spans="8:10" x14ac:dyDescent="0.2">
      <c r="H323" s="2"/>
      <c r="I323" s="2"/>
      <c r="J323" s="2"/>
    </row>
    <row r="324" spans="8:10" x14ac:dyDescent="0.2">
      <c r="H324" s="2"/>
      <c r="I324" s="2"/>
      <c r="J324" s="2"/>
    </row>
    <row r="325" spans="8:10" x14ac:dyDescent="0.2">
      <c r="H325" s="2"/>
      <c r="I325" s="2"/>
      <c r="J325" s="2"/>
    </row>
    <row r="326" spans="8:10" x14ac:dyDescent="0.2">
      <c r="H326" s="2"/>
      <c r="I326" s="2"/>
      <c r="J326" s="2"/>
    </row>
    <row r="327" spans="8:10" x14ac:dyDescent="0.2">
      <c r="H327" s="2"/>
      <c r="I327" s="2"/>
      <c r="J327" s="2"/>
    </row>
    <row r="328" spans="8:10" x14ac:dyDescent="0.2">
      <c r="H328" s="2"/>
      <c r="I328" s="2"/>
      <c r="J328" s="2"/>
    </row>
    <row r="329" spans="8:10" x14ac:dyDescent="0.2">
      <c r="H329" s="2"/>
      <c r="I329" s="2"/>
      <c r="J329" s="2"/>
    </row>
    <row r="330" spans="8:10" x14ac:dyDescent="0.2">
      <c r="H330" s="2"/>
      <c r="I330" s="2"/>
      <c r="J330" s="2"/>
    </row>
    <row r="331" spans="8:10" x14ac:dyDescent="0.2">
      <c r="H331" s="2"/>
      <c r="I331" s="2"/>
      <c r="J331" s="2"/>
    </row>
    <row r="332" spans="8:10" x14ac:dyDescent="0.2">
      <c r="H332" s="2"/>
      <c r="I332" s="2"/>
      <c r="J332" s="2"/>
    </row>
    <row r="333" spans="8:10" x14ac:dyDescent="0.2">
      <c r="H333" s="2"/>
      <c r="I333" s="2"/>
      <c r="J333" s="2"/>
    </row>
    <row r="334" spans="8:10" x14ac:dyDescent="0.2">
      <c r="H334" s="2"/>
      <c r="I334" s="2"/>
      <c r="J334" s="2"/>
    </row>
    <row r="335" spans="8:10" x14ac:dyDescent="0.2">
      <c r="H335" s="2"/>
      <c r="I335" s="2"/>
      <c r="J335" s="2"/>
    </row>
    <row r="336" spans="8:10" x14ac:dyDescent="0.2">
      <c r="H336" s="2"/>
      <c r="I336" s="2"/>
      <c r="J336" s="2"/>
    </row>
    <row r="337" spans="8:10" x14ac:dyDescent="0.2">
      <c r="H337" s="2"/>
      <c r="I337" s="2"/>
      <c r="J337" s="2"/>
    </row>
    <row r="338" spans="8:10" x14ac:dyDescent="0.2">
      <c r="H338" s="2"/>
      <c r="I338" s="2"/>
      <c r="J338" s="2"/>
    </row>
    <row r="339" spans="8:10" x14ac:dyDescent="0.2">
      <c r="H339" s="2"/>
      <c r="I339" s="2"/>
      <c r="J339" s="2"/>
    </row>
    <row r="340" spans="8:10" x14ac:dyDescent="0.2">
      <c r="H340" s="2"/>
      <c r="I340" s="2"/>
      <c r="J340" s="2"/>
    </row>
    <row r="341" spans="8:10" x14ac:dyDescent="0.2">
      <c r="H341" s="2"/>
      <c r="I341" s="2"/>
      <c r="J341" s="2"/>
    </row>
    <row r="342" spans="8:10" x14ac:dyDescent="0.2">
      <c r="H342" s="2"/>
      <c r="I342" s="2"/>
      <c r="J342" s="2"/>
    </row>
    <row r="343" spans="8:10" x14ac:dyDescent="0.2">
      <c r="H343" s="2"/>
      <c r="I343" s="2"/>
      <c r="J343" s="2"/>
    </row>
    <row r="344" spans="8:10" x14ac:dyDescent="0.2">
      <c r="H344" s="2"/>
      <c r="I344" s="2"/>
      <c r="J344" s="2"/>
    </row>
    <row r="345" spans="8:10" x14ac:dyDescent="0.2">
      <c r="H345" s="2"/>
      <c r="I345" s="2"/>
      <c r="J345" s="2"/>
    </row>
    <row r="346" spans="8:10" x14ac:dyDescent="0.2">
      <c r="H346" s="2"/>
      <c r="I346" s="2"/>
      <c r="J346" s="2"/>
    </row>
    <row r="347" spans="8:10" x14ac:dyDescent="0.2">
      <c r="H347" s="2"/>
      <c r="I347" s="2"/>
      <c r="J347" s="2"/>
    </row>
    <row r="348" spans="8:10" x14ac:dyDescent="0.2">
      <c r="H348" s="2"/>
      <c r="I348" s="2"/>
      <c r="J348" s="2"/>
    </row>
    <row r="349" spans="8:10" x14ac:dyDescent="0.2">
      <c r="H349" s="2"/>
      <c r="I349" s="2"/>
      <c r="J349" s="2"/>
    </row>
    <row r="350" spans="8:10" x14ac:dyDescent="0.2">
      <c r="H350" s="2"/>
      <c r="I350" s="2"/>
      <c r="J350" s="2"/>
    </row>
    <row r="351" spans="8:10" x14ac:dyDescent="0.2">
      <c r="H351" s="2"/>
      <c r="I351" s="2"/>
      <c r="J351" s="2"/>
    </row>
    <row r="352" spans="8:10" x14ac:dyDescent="0.2">
      <c r="H352" s="2"/>
      <c r="I352" s="2"/>
      <c r="J352" s="2"/>
    </row>
    <row r="353" spans="8:10" x14ac:dyDescent="0.2">
      <c r="H353" s="2"/>
      <c r="I353" s="2"/>
      <c r="J353" s="2"/>
    </row>
    <row r="354" spans="8:10" x14ac:dyDescent="0.2">
      <c r="H354" s="2"/>
      <c r="I354" s="2"/>
      <c r="J354" s="2"/>
    </row>
    <row r="355" spans="8:10" x14ac:dyDescent="0.2">
      <c r="H355" s="2"/>
      <c r="I355" s="2"/>
      <c r="J355" s="2"/>
    </row>
    <row r="356" spans="8:10" x14ac:dyDescent="0.2">
      <c r="H356" s="2"/>
      <c r="I356" s="2"/>
      <c r="J356" s="2"/>
    </row>
    <row r="357" spans="8:10" x14ac:dyDescent="0.2">
      <c r="H357" s="2"/>
      <c r="I357" s="2"/>
      <c r="J357" s="2"/>
    </row>
    <row r="358" spans="8:10" x14ac:dyDescent="0.2">
      <c r="H358" s="2"/>
      <c r="I358" s="2"/>
      <c r="J358" s="2"/>
    </row>
    <row r="359" spans="8:10" x14ac:dyDescent="0.2">
      <c r="H359" s="2"/>
      <c r="I359" s="2"/>
      <c r="J359" s="2"/>
    </row>
    <row r="360" spans="8:10" x14ac:dyDescent="0.2">
      <c r="H360" s="2"/>
      <c r="I360" s="2"/>
      <c r="J360" s="2"/>
    </row>
    <row r="361" spans="8:10" x14ac:dyDescent="0.2">
      <c r="H361" s="2"/>
      <c r="I361" s="2"/>
      <c r="J361" s="2"/>
    </row>
    <row r="362" spans="8:10" x14ac:dyDescent="0.2">
      <c r="H362" s="2"/>
      <c r="I362" s="2"/>
      <c r="J362" s="2"/>
    </row>
    <row r="363" spans="8:10" x14ac:dyDescent="0.2">
      <c r="H363" s="2"/>
      <c r="I363" s="2"/>
      <c r="J363" s="2"/>
    </row>
    <row r="364" spans="8:10" x14ac:dyDescent="0.2">
      <c r="H364" s="2"/>
      <c r="I364" s="2"/>
      <c r="J364" s="2"/>
    </row>
    <row r="365" spans="8:10" x14ac:dyDescent="0.2">
      <c r="H365" s="2"/>
      <c r="I365" s="2"/>
      <c r="J365" s="2"/>
    </row>
    <row r="366" spans="8:10" x14ac:dyDescent="0.2">
      <c r="H366" s="2"/>
      <c r="I366" s="2"/>
      <c r="J366" s="2"/>
    </row>
    <row r="367" spans="8:10" x14ac:dyDescent="0.2">
      <c r="H367" s="2"/>
      <c r="I367" s="2"/>
      <c r="J367" s="2"/>
    </row>
    <row r="368" spans="8:10" x14ac:dyDescent="0.2">
      <c r="H368" s="2"/>
      <c r="I368" s="2"/>
      <c r="J368" s="2"/>
    </row>
    <row r="369" spans="8:10" x14ac:dyDescent="0.2">
      <c r="H369" s="2"/>
      <c r="I369" s="2"/>
      <c r="J369" s="2"/>
    </row>
    <row r="370" spans="8:10" x14ac:dyDescent="0.2">
      <c r="H370" s="2"/>
      <c r="I370" s="2"/>
      <c r="J370" s="2"/>
    </row>
    <row r="371" spans="8:10" x14ac:dyDescent="0.2">
      <c r="H371" s="2"/>
      <c r="I371" s="2"/>
      <c r="J371" s="2"/>
    </row>
    <row r="372" spans="8:10" x14ac:dyDescent="0.2">
      <c r="H372" s="2"/>
      <c r="I372" s="2"/>
      <c r="J372" s="2"/>
    </row>
    <row r="373" spans="8:10" x14ac:dyDescent="0.2">
      <c r="H373" s="2"/>
      <c r="I373" s="2"/>
      <c r="J373" s="2"/>
    </row>
    <row r="374" spans="8:10" x14ac:dyDescent="0.2">
      <c r="H374" s="2"/>
      <c r="I374" s="2"/>
      <c r="J374" s="2"/>
    </row>
    <row r="375" spans="8:10" x14ac:dyDescent="0.2">
      <c r="H375" s="2"/>
      <c r="I375" s="2"/>
      <c r="J375" s="2"/>
    </row>
    <row r="376" spans="8:10" x14ac:dyDescent="0.2">
      <c r="H376" s="2"/>
      <c r="I376" s="2"/>
      <c r="J376" s="2"/>
    </row>
    <row r="377" spans="8:10" x14ac:dyDescent="0.2">
      <c r="H377" s="2"/>
      <c r="I377" s="2"/>
      <c r="J377" s="2"/>
    </row>
    <row r="378" spans="8:10" x14ac:dyDescent="0.2">
      <c r="H378" s="2"/>
      <c r="I378" s="2"/>
      <c r="J378" s="2"/>
    </row>
    <row r="379" spans="8:10" x14ac:dyDescent="0.2">
      <c r="H379" s="2"/>
      <c r="I379" s="2"/>
      <c r="J379" s="2"/>
    </row>
    <row r="380" spans="8:10" x14ac:dyDescent="0.2">
      <c r="H380" s="2"/>
      <c r="I380" s="2"/>
      <c r="J380" s="2"/>
    </row>
    <row r="381" spans="8:10" x14ac:dyDescent="0.2">
      <c r="H381" s="2"/>
      <c r="I381" s="2"/>
      <c r="J381" s="2"/>
    </row>
    <row r="382" spans="8:10" x14ac:dyDescent="0.2">
      <c r="H382" s="2"/>
      <c r="I382" s="2"/>
      <c r="J382" s="2"/>
    </row>
    <row r="383" spans="8:10" x14ac:dyDescent="0.2">
      <c r="H383" s="2"/>
      <c r="I383" s="2"/>
      <c r="J383" s="2"/>
    </row>
    <row r="384" spans="8:10" x14ac:dyDescent="0.2">
      <c r="H384" s="2"/>
      <c r="I384" s="2"/>
      <c r="J384" s="2"/>
    </row>
    <row r="385" spans="8:10" x14ac:dyDescent="0.2">
      <c r="H385" s="2"/>
      <c r="I385" s="2"/>
      <c r="J385" s="2"/>
    </row>
    <row r="386" spans="8:10" x14ac:dyDescent="0.2">
      <c r="H386" s="2"/>
      <c r="I386" s="2"/>
      <c r="J386" s="2"/>
    </row>
    <row r="387" spans="8:10" x14ac:dyDescent="0.2">
      <c r="H387" s="2"/>
      <c r="I387" s="2"/>
      <c r="J387" s="2"/>
    </row>
    <row r="388" spans="8:10" x14ac:dyDescent="0.2">
      <c r="H388" s="2"/>
      <c r="I388" s="2"/>
      <c r="J388" s="2"/>
    </row>
    <row r="389" spans="8:10" x14ac:dyDescent="0.2">
      <c r="H389" s="2"/>
      <c r="I389" s="2"/>
      <c r="J389" s="2"/>
    </row>
    <row r="390" spans="8:10" x14ac:dyDescent="0.2">
      <c r="H390" s="2"/>
      <c r="I390" s="2"/>
      <c r="J390" s="2"/>
    </row>
    <row r="391" spans="8:10" x14ac:dyDescent="0.2">
      <c r="H391" s="2"/>
      <c r="I391" s="2"/>
      <c r="J391" s="2"/>
    </row>
    <row r="392" spans="8:10" x14ac:dyDescent="0.2">
      <c r="H392" s="2"/>
      <c r="I392" s="2"/>
      <c r="J392" s="2"/>
    </row>
    <row r="393" spans="8:10" x14ac:dyDescent="0.2">
      <c r="H393" s="2"/>
      <c r="I393" s="2"/>
      <c r="J393" s="2"/>
    </row>
    <row r="394" spans="8:10" x14ac:dyDescent="0.2">
      <c r="H394" s="2"/>
      <c r="I394" s="2"/>
      <c r="J394" s="2"/>
    </row>
    <row r="395" spans="8:10" x14ac:dyDescent="0.2">
      <c r="H395" s="2"/>
      <c r="I395" s="2"/>
      <c r="J395" s="2"/>
    </row>
    <row r="396" spans="8:10" x14ac:dyDescent="0.2">
      <c r="H396" s="2"/>
      <c r="I396" s="2"/>
      <c r="J396" s="2"/>
    </row>
    <row r="397" spans="8:10" x14ac:dyDescent="0.2">
      <c r="H397" s="2"/>
      <c r="I397" s="2"/>
      <c r="J397" s="2"/>
    </row>
    <row r="398" spans="8:10" x14ac:dyDescent="0.2">
      <c r="H398" s="2"/>
      <c r="I398" s="2"/>
      <c r="J398" s="2"/>
    </row>
    <row r="399" spans="8:10" x14ac:dyDescent="0.2">
      <c r="H399" s="2"/>
      <c r="I399" s="2"/>
      <c r="J399" s="2"/>
    </row>
    <row r="400" spans="8:10" x14ac:dyDescent="0.2">
      <c r="H400" s="2"/>
      <c r="I400" s="2"/>
      <c r="J400" s="2"/>
    </row>
    <row r="401" spans="8:10" x14ac:dyDescent="0.2">
      <c r="H401" s="2"/>
      <c r="I401" s="2"/>
      <c r="J401" s="2"/>
    </row>
    <row r="402" spans="8:10" x14ac:dyDescent="0.2">
      <c r="H402" s="2"/>
      <c r="I402" s="2"/>
      <c r="J402" s="2"/>
    </row>
    <row r="403" spans="8:10" x14ac:dyDescent="0.2">
      <c r="H403" s="2"/>
      <c r="I403" s="2"/>
      <c r="J403" s="2"/>
    </row>
    <row r="404" spans="8:10" x14ac:dyDescent="0.2">
      <c r="H404" s="2"/>
      <c r="I404" s="2"/>
      <c r="J404" s="2"/>
    </row>
    <row r="405" spans="8:10" x14ac:dyDescent="0.2">
      <c r="H405" s="2"/>
      <c r="I405" s="2"/>
      <c r="J405" s="2"/>
    </row>
    <row r="406" spans="8:10" x14ac:dyDescent="0.2">
      <c r="H406" s="2"/>
      <c r="I406" s="2"/>
      <c r="J406" s="2"/>
    </row>
    <row r="407" spans="8:10" x14ac:dyDescent="0.2">
      <c r="H407" s="2"/>
      <c r="I407" s="2"/>
      <c r="J407" s="2"/>
    </row>
    <row r="408" spans="8:10" x14ac:dyDescent="0.2">
      <c r="H408" s="2"/>
      <c r="I408" s="2"/>
      <c r="J408" s="2"/>
    </row>
    <row r="409" spans="8:10" x14ac:dyDescent="0.2">
      <c r="H409" s="2"/>
      <c r="I409" s="2"/>
      <c r="J409" s="2"/>
    </row>
    <row r="410" spans="8:10" x14ac:dyDescent="0.2">
      <c r="H410" s="2"/>
      <c r="I410" s="2"/>
      <c r="J410" s="2"/>
    </row>
    <row r="411" spans="8:10" x14ac:dyDescent="0.2">
      <c r="H411" s="2"/>
      <c r="I411" s="2"/>
      <c r="J411" s="2"/>
    </row>
    <row r="412" spans="8:10" x14ac:dyDescent="0.2">
      <c r="H412" s="2"/>
      <c r="I412" s="2"/>
      <c r="J412" s="2"/>
    </row>
    <row r="413" spans="8:10" x14ac:dyDescent="0.2">
      <c r="H413" s="2"/>
      <c r="I413" s="2"/>
      <c r="J413" s="2"/>
    </row>
    <row r="414" spans="8:10" x14ac:dyDescent="0.2">
      <c r="H414" s="2"/>
      <c r="I414" s="2"/>
      <c r="J414" s="2"/>
    </row>
    <row r="415" spans="8:10" x14ac:dyDescent="0.2">
      <c r="H415" s="2"/>
      <c r="I415" s="2"/>
      <c r="J415" s="2"/>
    </row>
    <row r="416" spans="8:10" x14ac:dyDescent="0.2">
      <c r="H416" s="2"/>
      <c r="I416" s="2"/>
      <c r="J416" s="2"/>
    </row>
    <row r="417" spans="8:10" x14ac:dyDescent="0.2">
      <c r="H417" s="2"/>
      <c r="I417" s="2"/>
      <c r="J417" s="2"/>
    </row>
    <row r="418" spans="8:10" x14ac:dyDescent="0.2">
      <c r="H418" s="2"/>
      <c r="I418" s="2"/>
      <c r="J418" s="2"/>
    </row>
    <row r="419" spans="8:10" x14ac:dyDescent="0.2">
      <c r="H419" s="2"/>
      <c r="I419" s="2"/>
      <c r="J419" s="2"/>
    </row>
    <row r="420" spans="8:10" x14ac:dyDescent="0.2">
      <c r="H420" s="2"/>
      <c r="I420" s="2"/>
      <c r="J420" s="2"/>
    </row>
    <row r="421" spans="8:10" x14ac:dyDescent="0.2">
      <c r="H421" s="2"/>
      <c r="I421" s="2"/>
      <c r="J421" s="2"/>
    </row>
    <row r="422" spans="8:10" x14ac:dyDescent="0.2">
      <c r="H422" s="2"/>
      <c r="I422" s="2"/>
      <c r="J422" s="2"/>
    </row>
    <row r="423" spans="8:10" x14ac:dyDescent="0.2">
      <c r="H423" s="2"/>
      <c r="I423" s="2"/>
      <c r="J423" s="2"/>
    </row>
    <row r="424" spans="8:10" x14ac:dyDescent="0.2">
      <c r="H424" s="2"/>
      <c r="I424" s="2"/>
      <c r="J424" s="2"/>
    </row>
    <row r="425" spans="8:10" x14ac:dyDescent="0.2">
      <c r="H425" s="2"/>
      <c r="I425" s="2"/>
      <c r="J425" s="2"/>
    </row>
    <row r="426" spans="8:10" x14ac:dyDescent="0.2">
      <c r="H426" s="2"/>
      <c r="I426" s="2"/>
      <c r="J426" s="2"/>
    </row>
    <row r="427" spans="8:10" x14ac:dyDescent="0.2">
      <c r="H427" s="2"/>
      <c r="I427" s="2"/>
      <c r="J427" s="2"/>
    </row>
    <row r="428" spans="8:10" x14ac:dyDescent="0.2">
      <c r="H428" s="2"/>
      <c r="I428" s="2"/>
      <c r="J428" s="2"/>
    </row>
    <row r="429" spans="8:10" x14ac:dyDescent="0.2">
      <c r="H429" s="2"/>
      <c r="I429" s="2"/>
      <c r="J429" s="2"/>
    </row>
    <row r="430" spans="8:10" x14ac:dyDescent="0.2">
      <c r="H430" s="2"/>
      <c r="I430" s="2"/>
      <c r="J430" s="2"/>
    </row>
    <row r="431" spans="8:10" x14ac:dyDescent="0.2">
      <c r="H431" s="2"/>
      <c r="I431" s="2"/>
      <c r="J431" s="2"/>
    </row>
    <row r="432" spans="8:10" x14ac:dyDescent="0.2">
      <c r="H432" s="2"/>
      <c r="I432" s="2"/>
      <c r="J432" s="2"/>
    </row>
    <row r="433" spans="8:10" x14ac:dyDescent="0.2">
      <c r="H433" s="2"/>
      <c r="I433" s="2"/>
      <c r="J433" s="2"/>
    </row>
    <row r="434" spans="8:10" x14ac:dyDescent="0.2">
      <c r="H434" s="2"/>
      <c r="I434" s="2"/>
      <c r="J434" s="2"/>
    </row>
    <row r="435" spans="8:10" x14ac:dyDescent="0.2">
      <c r="H435" s="2"/>
      <c r="I435" s="2"/>
      <c r="J435" s="2"/>
    </row>
    <row r="436" spans="8:10" x14ac:dyDescent="0.2">
      <c r="H436" s="2"/>
      <c r="I436" s="2"/>
      <c r="J436" s="2"/>
    </row>
    <row r="437" spans="8:10" x14ac:dyDescent="0.2">
      <c r="H437" s="2"/>
      <c r="I437" s="2"/>
      <c r="J437" s="2"/>
    </row>
    <row r="438" spans="8:10" x14ac:dyDescent="0.2">
      <c r="H438" s="2"/>
      <c r="I438" s="2"/>
      <c r="J438" s="2"/>
    </row>
    <row r="439" spans="8:10" x14ac:dyDescent="0.2">
      <c r="H439" s="2"/>
      <c r="I439" s="2"/>
      <c r="J439" s="2"/>
    </row>
    <row r="440" spans="8:10" x14ac:dyDescent="0.2">
      <c r="H440" s="2"/>
      <c r="I440" s="2"/>
      <c r="J440" s="2"/>
    </row>
    <row r="441" spans="8:10" x14ac:dyDescent="0.2">
      <c r="H441" s="2"/>
      <c r="I441" s="2"/>
      <c r="J441" s="2"/>
    </row>
    <row r="442" spans="8:10" x14ac:dyDescent="0.2">
      <c r="H442" s="2"/>
      <c r="I442" s="2"/>
      <c r="J442" s="2"/>
    </row>
    <row r="443" spans="8:10" x14ac:dyDescent="0.2">
      <c r="H443" s="2"/>
      <c r="I443" s="2"/>
      <c r="J443" s="2"/>
    </row>
    <row r="444" spans="8:10" x14ac:dyDescent="0.2">
      <c r="H444" s="2"/>
      <c r="I444" s="2"/>
      <c r="J444" s="2"/>
    </row>
    <row r="445" spans="8:10" x14ac:dyDescent="0.2">
      <c r="H445" s="2"/>
      <c r="I445" s="2"/>
      <c r="J445" s="2"/>
    </row>
    <row r="446" spans="8:10" x14ac:dyDescent="0.2">
      <c r="H446" s="2"/>
      <c r="I446" s="2"/>
      <c r="J446" s="2"/>
    </row>
    <row r="447" spans="8:10" x14ac:dyDescent="0.2">
      <c r="H447" s="2"/>
      <c r="I447" s="2"/>
      <c r="J447" s="2"/>
    </row>
    <row r="448" spans="8:10" x14ac:dyDescent="0.2">
      <c r="H448" s="2"/>
      <c r="I448" s="2"/>
      <c r="J448" s="2"/>
    </row>
    <row r="449" spans="8:10" x14ac:dyDescent="0.2">
      <c r="H449" s="2"/>
      <c r="I449" s="2"/>
      <c r="J449" s="2"/>
    </row>
    <row r="450" spans="8:10" x14ac:dyDescent="0.2">
      <c r="H450" s="2"/>
      <c r="I450" s="2"/>
      <c r="J450" s="2"/>
    </row>
    <row r="451" spans="8:10" x14ac:dyDescent="0.2">
      <c r="H451" s="2"/>
      <c r="I451" s="2"/>
      <c r="J451" s="2"/>
    </row>
    <row r="452" spans="8:10" x14ac:dyDescent="0.2">
      <c r="H452" s="2"/>
      <c r="I452" s="2"/>
      <c r="J452" s="2"/>
    </row>
    <row r="453" spans="8:10" x14ac:dyDescent="0.2">
      <c r="H453" s="2"/>
      <c r="I453" s="2"/>
      <c r="J453" s="2"/>
    </row>
    <row r="454" spans="8:10" x14ac:dyDescent="0.2">
      <c r="H454" s="2"/>
      <c r="I454" s="2"/>
      <c r="J454" s="2"/>
    </row>
    <row r="455" spans="8:10" x14ac:dyDescent="0.2">
      <c r="H455" s="2"/>
      <c r="I455" s="2"/>
      <c r="J455" s="2"/>
    </row>
    <row r="456" spans="8:10" x14ac:dyDescent="0.2">
      <c r="H456" s="2"/>
      <c r="I456" s="2"/>
      <c r="J456" s="2"/>
    </row>
    <row r="457" spans="8:10" x14ac:dyDescent="0.2">
      <c r="H457" s="2"/>
      <c r="I457" s="2"/>
      <c r="J457" s="2"/>
    </row>
    <row r="458" spans="8:10" x14ac:dyDescent="0.2">
      <c r="H458" s="2"/>
      <c r="I458" s="2"/>
      <c r="J458" s="2"/>
    </row>
    <row r="459" spans="8:10" x14ac:dyDescent="0.2">
      <c r="H459" s="2"/>
      <c r="I459" s="2"/>
      <c r="J459" s="2"/>
    </row>
    <row r="460" spans="8:10" x14ac:dyDescent="0.2">
      <c r="H460" s="2"/>
      <c r="I460" s="2"/>
      <c r="J460" s="2"/>
    </row>
    <row r="461" spans="8:10" x14ac:dyDescent="0.2">
      <c r="H461" s="2"/>
      <c r="I461" s="2"/>
      <c r="J461" s="2"/>
    </row>
    <row r="462" spans="8:10" x14ac:dyDescent="0.2">
      <c r="H462" s="2"/>
      <c r="I462" s="2"/>
      <c r="J462" s="2"/>
    </row>
    <row r="463" spans="8:10" x14ac:dyDescent="0.2">
      <c r="H463" s="2"/>
      <c r="I463" s="2"/>
      <c r="J463" s="2"/>
    </row>
    <row r="464" spans="8:10" x14ac:dyDescent="0.2">
      <c r="H464" s="2"/>
      <c r="I464" s="2"/>
      <c r="J464" s="2"/>
    </row>
    <row r="465" spans="8:10" x14ac:dyDescent="0.2">
      <c r="H465" s="2"/>
      <c r="I465" s="2"/>
      <c r="J465" s="2"/>
    </row>
    <row r="466" spans="8:10" x14ac:dyDescent="0.2">
      <c r="H466" s="2"/>
      <c r="I466" s="2"/>
      <c r="J466" s="2"/>
    </row>
    <row r="467" spans="8:10" x14ac:dyDescent="0.2">
      <c r="H467" s="2"/>
      <c r="I467" s="2"/>
      <c r="J467" s="2"/>
    </row>
    <row r="468" spans="8:10" x14ac:dyDescent="0.2">
      <c r="H468" s="2"/>
      <c r="I468" s="2"/>
      <c r="J468" s="2"/>
    </row>
    <row r="469" spans="8:10" x14ac:dyDescent="0.2">
      <c r="H469" s="2"/>
      <c r="I469" s="2"/>
      <c r="J469" s="2"/>
    </row>
    <row r="470" spans="8:10" x14ac:dyDescent="0.2">
      <c r="H470" s="2"/>
      <c r="I470" s="2"/>
      <c r="J470" s="2"/>
    </row>
    <row r="471" spans="8:10" x14ac:dyDescent="0.2">
      <c r="H471" s="2"/>
      <c r="I471" s="2"/>
      <c r="J471" s="2"/>
    </row>
    <row r="472" spans="8:10" x14ac:dyDescent="0.2">
      <c r="H472" s="2"/>
      <c r="I472" s="2"/>
      <c r="J472" s="2"/>
    </row>
    <row r="473" spans="8:10" x14ac:dyDescent="0.2">
      <c r="H473" s="2"/>
      <c r="I473" s="2"/>
      <c r="J473" s="2"/>
    </row>
    <row r="474" spans="8:10" x14ac:dyDescent="0.2">
      <c r="H474" s="2"/>
      <c r="I474" s="2"/>
      <c r="J474" s="2"/>
    </row>
    <row r="475" spans="8:10" x14ac:dyDescent="0.2">
      <c r="H475" s="2"/>
      <c r="I475" s="2"/>
      <c r="J475" s="2"/>
    </row>
    <row r="476" spans="8:10" x14ac:dyDescent="0.2">
      <c r="H476" s="2"/>
      <c r="I476" s="2"/>
      <c r="J476" s="2"/>
    </row>
    <row r="477" spans="8:10" x14ac:dyDescent="0.2">
      <c r="H477" s="2"/>
      <c r="I477" s="2"/>
      <c r="J477" s="2"/>
    </row>
    <row r="478" spans="8:10" x14ac:dyDescent="0.2">
      <c r="H478" s="2"/>
      <c r="I478" s="2"/>
      <c r="J478" s="2"/>
    </row>
    <row r="479" spans="8:10" x14ac:dyDescent="0.2">
      <c r="H479" s="2"/>
      <c r="I479" s="2"/>
      <c r="J479" s="2"/>
    </row>
    <row r="480" spans="8:10" x14ac:dyDescent="0.2">
      <c r="H480" s="2"/>
      <c r="I480" s="2"/>
      <c r="J480" s="2"/>
    </row>
    <row r="481" spans="8:10" x14ac:dyDescent="0.2">
      <c r="H481" s="2"/>
      <c r="I481" s="2"/>
      <c r="J481" s="2"/>
    </row>
    <row r="482" spans="8:10" x14ac:dyDescent="0.2">
      <c r="H482" s="2"/>
      <c r="I482" s="2"/>
      <c r="J482" s="2"/>
    </row>
    <row r="483" spans="8:10" x14ac:dyDescent="0.2">
      <c r="H483" s="2"/>
      <c r="I483" s="2"/>
      <c r="J483" s="2"/>
    </row>
    <row r="484" spans="8:10" x14ac:dyDescent="0.2">
      <c r="H484" s="2"/>
      <c r="I484" s="2"/>
      <c r="J484" s="2"/>
    </row>
    <row r="485" spans="8:10" x14ac:dyDescent="0.2">
      <c r="H485" s="2"/>
      <c r="I485" s="2"/>
      <c r="J485" s="2"/>
    </row>
    <row r="486" spans="8:10" x14ac:dyDescent="0.2">
      <c r="H486" s="2"/>
      <c r="I486" s="2"/>
      <c r="J486" s="2"/>
    </row>
    <row r="487" spans="8:10" x14ac:dyDescent="0.2">
      <c r="H487" s="2"/>
      <c r="I487" s="2"/>
      <c r="J487" s="2"/>
    </row>
    <row r="488" spans="8:10" x14ac:dyDescent="0.2">
      <c r="H488" s="2"/>
      <c r="I488" s="2"/>
      <c r="J488" s="2"/>
    </row>
    <row r="489" spans="8:10" x14ac:dyDescent="0.2">
      <c r="H489" s="2"/>
      <c r="I489" s="2"/>
      <c r="J489" s="2"/>
    </row>
    <row r="490" spans="8:10" x14ac:dyDescent="0.2">
      <c r="H490" s="2"/>
      <c r="I490" s="2"/>
      <c r="J490" s="2"/>
    </row>
    <row r="491" spans="8:10" x14ac:dyDescent="0.2">
      <c r="H491" s="2"/>
      <c r="I491" s="2"/>
      <c r="J491" s="2"/>
    </row>
    <row r="492" spans="8:10" x14ac:dyDescent="0.2">
      <c r="H492" s="2"/>
      <c r="I492" s="2"/>
      <c r="J492" s="2"/>
    </row>
    <row r="493" spans="8:10" x14ac:dyDescent="0.2">
      <c r="H493" s="2"/>
      <c r="I493" s="2"/>
      <c r="J493" s="2"/>
    </row>
    <row r="494" spans="8:10" x14ac:dyDescent="0.2">
      <c r="H494" s="2"/>
      <c r="I494" s="2"/>
      <c r="J494" s="2"/>
    </row>
    <row r="495" spans="8:10" x14ac:dyDescent="0.2">
      <c r="H495" s="2"/>
      <c r="I495" s="2"/>
      <c r="J495" s="2"/>
    </row>
    <row r="496" spans="8:10" x14ac:dyDescent="0.2">
      <c r="H496" s="2"/>
      <c r="I496" s="2"/>
      <c r="J496" s="2"/>
    </row>
    <row r="497" spans="8:10" x14ac:dyDescent="0.2">
      <c r="H497" s="2"/>
      <c r="I497" s="2"/>
      <c r="J497" s="2"/>
    </row>
    <row r="498" spans="8:10" x14ac:dyDescent="0.2">
      <c r="H498" s="2"/>
      <c r="I498" s="2"/>
      <c r="J498" s="2"/>
    </row>
    <row r="499" spans="8:10" x14ac:dyDescent="0.2">
      <c r="H499" s="2"/>
      <c r="I499" s="2"/>
      <c r="J499" s="2"/>
    </row>
    <row r="500" spans="8:10" x14ac:dyDescent="0.2">
      <c r="H500" s="2"/>
      <c r="I500" s="2"/>
      <c r="J500" s="2"/>
    </row>
    <row r="501" spans="8:10" x14ac:dyDescent="0.2">
      <c r="H501" s="2"/>
      <c r="I501" s="2"/>
      <c r="J501" s="2"/>
    </row>
    <row r="502" spans="8:10" x14ac:dyDescent="0.2">
      <c r="H502" s="2"/>
      <c r="I502" s="2"/>
      <c r="J502" s="2"/>
    </row>
    <row r="503" spans="8:10" x14ac:dyDescent="0.2">
      <c r="H503" s="2"/>
      <c r="I503" s="2"/>
      <c r="J503" s="2"/>
    </row>
    <row r="504" spans="8:10" x14ac:dyDescent="0.2">
      <c r="H504" s="2"/>
      <c r="I504" s="2"/>
      <c r="J504" s="2"/>
    </row>
    <row r="505" spans="8:10" x14ac:dyDescent="0.2">
      <c r="H505" s="2"/>
      <c r="I505" s="2"/>
      <c r="J505" s="2"/>
    </row>
    <row r="506" spans="8:10" x14ac:dyDescent="0.2">
      <c r="H506" s="2"/>
      <c r="I506" s="2"/>
      <c r="J506" s="2"/>
    </row>
    <row r="507" spans="8:10" x14ac:dyDescent="0.2">
      <c r="H507" s="2"/>
      <c r="I507" s="2"/>
      <c r="J507" s="2"/>
    </row>
    <row r="508" spans="8:10" x14ac:dyDescent="0.2">
      <c r="H508" s="2"/>
      <c r="I508" s="2"/>
      <c r="J508" s="2"/>
    </row>
    <row r="509" spans="8:10" x14ac:dyDescent="0.2">
      <c r="H509" s="2"/>
      <c r="I509" s="2"/>
      <c r="J509" s="2"/>
    </row>
    <row r="510" spans="8:10" x14ac:dyDescent="0.2">
      <c r="H510" s="2"/>
      <c r="I510" s="2"/>
      <c r="J510" s="2"/>
    </row>
    <row r="511" spans="8:10" x14ac:dyDescent="0.2">
      <c r="H511" s="2"/>
      <c r="I511" s="2"/>
      <c r="J511" s="2"/>
    </row>
    <row r="512" spans="8:10" x14ac:dyDescent="0.2">
      <c r="H512" s="2"/>
      <c r="I512" s="2"/>
      <c r="J512" s="2"/>
    </row>
    <row r="513" spans="8:10" x14ac:dyDescent="0.2">
      <c r="H513" s="2"/>
      <c r="I513" s="2"/>
      <c r="J513" s="2"/>
    </row>
    <row r="514" spans="8:10" x14ac:dyDescent="0.2">
      <c r="H514" s="2"/>
      <c r="I514" s="2"/>
      <c r="J514" s="2"/>
    </row>
    <row r="515" spans="8:10" x14ac:dyDescent="0.2">
      <c r="H515" s="2"/>
      <c r="I515" s="2"/>
      <c r="J515" s="2"/>
    </row>
    <row r="516" spans="8:10" x14ac:dyDescent="0.2">
      <c r="H516" s="2"/>
      <c r="I516" s="2"/>
      <c r="J516" s="2"/>
    </row>
    <row r="517" spans="8:10" x14ac:dyDescent="0.2">
      <c r="H517" s="2"/>
      <c r="I517" s="2"/>
      <c r="J517" s="2"/>
    </row>
    <row r="518" spans="8:10" x14ac:dyDescent="0.2">
      <c r="H518" s="2"/>
      <c r="I518" s="2"/>
      <c r="J518" s="2"/>
    </row>
    <row r="519" spans="8:10" x14ac:dyDescent="0.2">
      <c r="H519" s="2"/>
      <c r="I519" s="2"/>
      <c r="J519" s="2"/>
    </row>
    <row r="520" spans="8:10" x14ac:dyDescent="0.2">
      <c r="H520" s="2"/>
      <c r="I520" s="2"/>
      <c r="J520" s="2"/>
    </row>
    <row r="521" spans="8:10" x14ac:dyDescent="0.2">
      <c r="H521" s="2"/>
      <c r="I521" s="2"/>
      <c r="J521" s="2"/>
    </row>
    <row r="522" spans="8:10" x14ac:dyDescent="0.2">
      <c r="H522" s="2"/>
      <c r="I522" s="2"/>
      <c r="J522" s="2"/>
    </row>
    <row r="523" spans="8:10" x14ac:dyDescent="0.2">
      <c r="H523" s="2"/>
      <c r="I523" s="2"/>
      <c r="J523" s="2"/>
    </row>
    <row r="524" spans="8:10" x14ac:dyDescent="0.2">
      <c r="H524" s="2"/>
      <c r="I524" s="2"/>
      <c r="J524" s="2"/>
    </row>
    <row r="525" spans="8:10" x14ac:dyDescent="0.2">
      <c r="H525" s="2"/>
      <c r="I525" s="2"/>
      <c r="J525" s="2"/>
    </row>
    <row r="526" spans="8:10" x14ac:dyDescent="0.2">
      <c r="H526" s="2"/>
      <c r="I526" s="2"/>
      <c r="J526" s="2"/>
    </row>
    <row r="527" spans="8:10" x14ac:dyDescent="0.2">
      <c r="H527" s="2"/>
      <c r="I527" s="2"/>
      <c r="J527" s="2"/>
    </row>
    <row r="528" spans="8:10" x14ac:dyDescent="0.2">
      <c r="H528" s="2"/>
      <c r="I528" s="2"/>
      <c r="J528" s="2"/>
    </row>
    <row r="529" spans="8:10" x14ac:dyDescent="0.2">
      <c r="H529" s="2"/>
      <c r="I529" s="2"/>
      <c r="J529" s="2"/>
    </row>
    <row r="530" spans="8:10" x14ac:dyDescent="0.2">
      <c r="H530" s="2"/>
      <c r="I530" s="2"/>
      <c r="J530" s="2"/>
    </row>
    <row r="531" spans="8:10" x14ac:dyDescent="0.2">
      <c r="H531" s="2"/>
      <c r="I531" s="2"/>
      <c r="J531" s="2"/>
    </row>
    <row r="532" spans="8:10" x14ac:dyDescent="0.2">
      <c r="H532" s="2"/>
      <c r="I532" s="2"/>
      <c r="J532" s="2"/>
    </row>
    <row r="533" spans="8:10" x14ac:dyDescent="0.2">
      <c r="H533" s="2"/>
      <c r="I533" s="2"/>
      <c r="J533" s="2"/>
    </row>
    <row r="534" spans="8:10" x14ac:dyDescent="0.2">
      <c r="H534" s="2"/>
      <c r="I534" s="2"/>
      <c r="J534" s="2"/>
    </row>
    <row r="535" spans="8:10" x14ac:dyDescent="0.2">
      <c r="H535" s="2"/>
      <c r="I535" s="2"/>
      <c r="J535" s="2"/>
    </row>
    <row r="536" spans="8:10" x14ac:dyDescent="0.2">
      <c r="H536" s="2"/>
      <c r="I536" s="2"/>
      <c r="J536" s="2"/>
    </row>
    <row r="537" spans="8:10" x14ac:dyDescent="0.2">
      <c r="H537" s="2"/>
      <c r="I537" s="2"/>
      <c r="J537" s="2"/>
    </row>
    <row r="538" spans="8:10" x14ac:dyDescent="0.2">
      <c r="H538" s="2"/>
      <c r="I538" s="2"/>
      <c r="J538" s="2"/>
    </row>
    <row r="539" spans="8:10" x14ac:dyDescent="0.2">
      <c r="H539" s="2"/>
      <c r="I539" s="2"/>
      <c r="J539" s="2"/>
    </row>
    <row r="540" spans="8:10" x14ac:dyDescent="0.2">
      <c r="H540" s="2"/>
      <c r="I540" s="2"/>
      <c r="J540" s="2"/>
    </row>
    <row r="541" spans="8:10" x14ac:dyDescent="0.2">
      <c r="H541" s="2"/>
      <c r="I541" s="2"/>
      <c r="J541" s="2"/>
    </row>
    <row r="542" spans="8:10" x14ac:dyDescent="0.2">
      <c r="H542" s="2"/>
      <c r="I542" s="2"/>
      <c r="J542" s="2"/>
    </row>
    <row r="543" spans="8:10" x14ac:dyDescent="0.2">
      <c r="H543" s="2"/>
      <c r="I543" s="2"/>
      <c r="J543" s="2"/>
    </row>
    <row r="544" spans="8:10" x14ac:dyDescent="0.2">
      <c r="H544" s="2"/>
      <c r="I544" s="2"/>
      <c r="J544" s="2"/>
    </row>
    <row r="545" spans="8:10" x14ac:dyDescent="0.2">
      <c r="H545" s="2"/>
      <c r="I545" s="2"/>
      <c r="J545" s="2"/>
    </row>
    <row r="546" spans="8:10" x14ac:dyDescent="0.2">
      <c r="H546" s="2"/>
      <c r="I546" s="2"/>
      <c r="J546" s="2"/>
    </row>
    <row r="547" spans="8:10" x14ac:dyDescent="0.2">
      <c r="H547" s="2"/>
      <c r="I547" s="2"/>
      <c r="J547" s="2"/>
    </row>
    <row r="548" spans="8:10" x14ac:dyDescent="0.2">
      <c r="H548" s="2"/>
      <c r="I548" s="2"/>
      <c r="J548" s="2"/>
    </row>
    <row r="549" spans="8:10" x14ac:dyDescent="0.2">
      <c r="H549" s="2"/>
      <c r="I549" s="2"/>
      <c r="J549" s="2"/>
    </row>
    <row r="550" spans="8:10" x14ac:dyDescent="0.2">
      <c r="H550" s="2"/>
      <c r="I550" s="2"/>
      <c r="J550" s="2"/>
    </row>
    <row r="551" spans="8:10" x14ac:dyDescent="0.2">
      <c r="H551" s="2"/>
      <c r="I551" s="2"/>
      <c r="J551" s="2"/>
    </row>
    <row r="552" spans="8:10" x14ac:dyDescent="0.2">
      <c r="H552" s="2"/>
      <c r="I552" s="2"/>
      <c r="J552" s="2"/>
    </row>
    <row r="553" spans="8:10" x14ac:dyDescent="0.2">
      <c r="H553" s="2"/>
      <c r="I553" s="2"/>
      <c r="J553" s="2"/>
    </row>
    <row r="554" spans="8:10" x14ac:dyDescent="0.2">
      <c r="H554" s="2"/>
      <c r="I554" s="2"/>
      <c r="J554" s="2"/>
    </row>
    <row r="555" spans="8:10" x14ac:dyDescent="0.2">
      <c r="H555" s="2"/>
      <c r="I555" s="2"/>
      <c r="J555" s="2"/>
    </row>
    <row r="556" spans="8:10" x14ac:dyDescent="0.2">
      <c r="H556" s="2"/>
      <c r="I556" s="2"/>
      <c r="J556" s="2"/>
    </row>
    <row r="557" spans="8:10" x14ac:dyDescent="0.2">
      <c r="H557" s="2"/>
      <c r="I557" s="2"/>
      <c r="J557" s="2"/>
    </row>
    <row r="558" spans="8:10" x14ac:dyDescent="0.2">
      <c r="H558" s="2"/>
      <c r="I558" s="2"/>
      <c r="J558" s="2"/>
    </row>
    <row r="559" spans="8:10" x14ac:dyDescent="0.2">
      <c r="H559" s="2"/>
      <c r="I559" s="2"/>
      <c r="J559" s="2"/>
    </row>
    <row r="560" spans="8:10" x14ac:dyDescent="0.2">
      <c r="H560" s="2"/>
      <c r="I560" s="2"/>
      <c r="J560" s="2"/>
    </row>
    <row r="561" spans="8:10" x14ac:dyDescent="0.2">
      <c r="H561" s="2"/>
      <c r="I561" s="2"/>
      <c r="J561" s="2"/>
    </row>
    <row r="562" spans="8:10" x14ac:dyDescent="0.2">
      <c r="H562" s="2"/>
      <c r="I562" s="2"/>
      <c r="J562" s="2"/>
    </row>
    <row r="563" spans="8:10" x14ac:dyDescent="0.2">
      <c r="H563" s="2"/>
      <c r="I563" s="2"/>
      <c r="J563" s="2"/>
    </row>
    <row r="564" spans="8:10" x14ac:dyDescent="0.2">
      <c r="H564" s="2"/>
      <c r="I564" s="2"/>
      <c r="J564" s="2"/>
    </row>
    <row r="565" spans="8:10" x14ac:dyDescent="0.2">
      <c r="H565" s="2"/>
      <c r="I565" s="2"/>
      <c r="J565" s="2"/>
    </row>
    <row r="566" spans="8:10" x14ac:dyDescent="0.2">
      <c r="H566" s="2"/>
      <c r="I566" s="2"/>
      <c r="J566" s="2"/>
    </row>
    <row r="567" spans="8:10" x14ac:dyDescent="0.2">
      <c r="H567" s="2"/>
      <c r="I567" s="2"/>
      <c r="J567" s="2"/>
    </row>
    <row r="568" spans="8:10" x14ac:dyDescent="0.2">
      <c r="H568" s="2"/>
      <c r="I568" s="2"/>
      <c r="J568" s="2"/>
    </row>
    <row r="569" spans="8:10" x14ac:dyDescent="0.2">
      <c r="H569" s="2"/>
      <c r="I569" s="2"/>
      <c r="J569" s="2"/>
    </row>
    <row r="570" spans="8:10" x14ac:dyDescent="0.2">
      <c r="H570" s="2"/>
      <c r="I570" s="2"/>
      <c r="J570" s="2"/>
    </row>
    <row r="571" spans="8:10" x14ac:dyDescent="0.2">
      <c r="H571" s="2"/>
      <c r="I571" s="2"/>
      <c r="J571" s="2"/>
    </row>
    <row r="572" spans="8:10" x14ac:dyDescent="0.2">
      <c r="H572" s="2"/>
      <c r="I572" s="2"/>
      <c r="J572" s="2"/>
    </row>
    <row r="573" spans="8:10" x14ac:dyDescent="0.2">
      <c r="H573" s="2"/>
      <c r="I573" s="2"/>
      <c r="J573" s="2"/>
    </row>
    <row r="574" spans="8:10" x14ac:dyDescent="0.2">
      <c r="H574" s="2"/>
      <c r="I574" s="2"/>
      <c r="J574" s="2"/>
    </row>
    <row r="575" spans="8:10" x14ac:dyDescent="0.2">
      <c r="H575" s="2"/>
      <c r="I575" s="2"/>
      <c r="J575" s="2"/>
    </row>
    <row r="576" spans="8:10" x14ac:dyDescent="0.2">
      <c r="H576" s="2"/>
      <c r="I576" s="2"/>
      <c r="J576" s="2"/>
    </row>
    <row r="577" spans="8:10" x14ac:dyDescent="0.2">
      <c r="H577" s="2"/>
      <c r="I577" s="2"/>
      <c r="J577" s="2"/>
    </row>
    <row r="578" spans="8:10" x14ac:dyDescent="0.2">
      <c r="H578" s="2"/>
      <c r="I578" s="2"/>
      <c r="J578" s="2"/>
    </row>
    <row r="579" spans="8:10" x14ac:dyDescent="0.2">
      <c r="H579" s="2"/>
      <c r="I579" s="2"/>
      <c r="J579" s="2"/>
    </row>
    <row r="580" spans="8:10" x14ac:dyDescent="0.2">
      <c r="H580" s="2"/>
      <c r="I580" s="2"/>
      <c r="J580" s="2"/>
    </row>
    <row r="581" spans="8:10" x14ac:dyDescent="0.2">
      <c r="H581" s="2"/>
      <c r="I581" s="2"/>
      <c r="J581" s="2"/>
    </row>
    <row r="582" spans="8:10" x14ac:dyDescent="0.2">
      <c r="H582" s="2"/>
      <c r="I582" s="2"/>
      <c r="J582" s="2"/>
    </row>
    <row r="583" spans="8:10" x14ac:dyDescent="0.2">
      <c r="H583" s="2"/>
      <c r="I583" s="2"/>
      <c r="J583" s="2"/>
    </row>
    <row r="584" spans="8:10" x14ac:dyDescent="0.2">
      <c r="H584" s="2"/>
      <c r="I584" s="2"/>
      <c r="J584" s="2"/>
    </row>
    <row r="585" spans="8:10" x14ac:dyDescent="0.2">
      <c r="H585" s="2"/>
      <c r="I585" s="2"/>
      <c r="J585" s="2"/>
    </row>
    <row r="586" spans="8:10" x14ac:dyDescent="0.2">
      <c r="H586" s="2"/>
      <c r="I586" s="2"/>
      <c r="J586" s="2"/>
    </row>
    <row r="587" spans="8:10" x14ac:dyDescent="0.2">
      <c r="H587" s="2"/>
      <c r="I587" s="2"/>
      <c r="J587" s="2"/>
    </row>
    <row r="588" spans="8:10" x14ac:dyDescent="0.2">
      <c r="H588" s="2"/>
      <c r="I588" s="2"/>
      <c r="J588" s="2"/>
    </row>
    <row r="589" spans="8:10" x14ac:dyDescent="0.2">
      <c r="H589" s="2"/>
      <c r="I589" s="2"/>
      <c r="J589" s="2"/>
    </row>
    <row r="590" spans="8:10" x14ac:dyDescent="0.2">
      <c r="H590" s="2"/>
      <c r="I590" s="2"/>
      <c r="J590" s="2"/>
    </row>
    <row r="591" spans="8:10" x14ac:dyDescent="0.2">
      <c r="H591" s="2"/>
      <c r="I591" s="2"/>
      <c r="J591" s="2"/>
    </row>
    <row r="592" spans="8:10" x14ac:dyDescent="0.2">
      <c r="H592" s="2"/>
      <c r="I592" s="2"/>
      <c r="J592" s="2"/>
    </row>
    <row r="593" spans="8:10" x14ac:dyDescent="0.2">
      <c r="H593" s="2"/>
      <c r="I593" s="2"/>
      <c r="J593" s="2"/>
    </row>
    <row r="594" spans="8:10" x14ac:dyDescent="0.2">
      <c r="H594" s="2"/>
      <c r="I594" s="2"/>
      <c r="J594" s="2"/>
    </row>
    <row r="595" spans="8:10" x14ac:dyDescent="0.2">
      <c r="H595" s="2"/>
      <c r="I595" s="2"/>
      <c r="J595" s="2"/>
    </row>
    <row r="596" spans="8:10" x14ac:dyDescent="0.2">
      <c r="H596" s="2"/>
      <c r="I596" s="2"/>
      <c r="J596" s="2"/>
    </row>
    <row r="597" spans="8:10" x14ac:dyDescent="0.2">
      <c r="H597" s="2"/>
      <c r="I597" s="2"/>
      <c r="J597" s="2"/>
    </row>
    <row r="598" spans="8:10" x14ac:dyDescent="0.2">
      <c r="H598" s="2"/>
      <c r="I598" s="2"/>
      <c r="J598" s="2"/>
    </row>
    <row r="599" spans="8:10" x14ac:dyDescent="0.2">
      <c r="H599" s="2"/>
      <c r="I599" s="2"/>
      <c r="J599" s="2"/>
    </row>
    <row r="600" spans="8:10" x14ac:dyDescent="0.2">
      <c r="H600" s="2"/>
      <c r="I600" s="2"/>
      <c r="J600" s="2"/>
    </row>
    <row r="601" spans="8:10" x14ac:dyDescent="0.2">
      <c r="H601" s="2"/>
      <c r="I601" s="2"/>
      <c r="J601" s="2"/>
    </row>
    <row r="602" spans="8:10" x14ac:dyDescent="0.2">
      <c r="H602" s="2"/>
      <c r="I602" s="2"/>
      <c r="J602" s="2"/>
    </row>
    <row r="603" spans="8:10" x14ac:dyDescent="0.2">
      <c r="H603" s="2"/>
      <c r="I603" s="2"/>
      <c r="J603" s="2"/>
    </row>
    <row r="604" spans="8:10" x14ac:dyDescent="0.2">
      <c r="H604" s="2"/>
      <c r="I604" s="2"/>
      <c r="J604" s="2"/>
    </row>
    <row r="605" spans="8:10" x14ac:dyDescent="0.2">
      <c r="H605" s="2"/>
      <c r="I605" s="2"/>
      <c r="J605" s="2"/>
    </row>
    <row r="606" spans="8:10" x14ac:dyDescent="0.2">
      <c r="H606" s="2"/>
      <c r="I606" s="2"/>
      <c r="J606" s="2"/>
    </row>
    <row r="607" spans="8:10" x14ac:dyDescent="0.2">
      <c r="H607" s="2"/>
      <c r="I607" s="2"/>
      <c r="J607" s="2"/>
    </row>
    <row r="608" spans="8:10" x14ac:dyDescent="0.2">
      <c r="H608" s="2"/>
      <c r="I608" s="2"/>
      <c r="J608" s="2"/>
    </row>
    <row r="609" spans="8:10" x14ac:dyDescent="0.2">
      <c r="H609" s="2"/>
      <c r="I609" s="2"/>
      <c r="J609" s="2"/>
    </row>
    <row r="610" spans="8:10" x14ac:dyDescent="0.2">
      <c r="H610" s="2"/>
      <c r="I610" s="2"/>
      <c r="J610" s="2"/>
    </row>
    <row r="611" spans="8:10" x14ac:dyDescent="0.2">
      <c r="H611" s="2"/>
      <c r="I611" s="2"/>
      <c r="J611" s="2"/>
    </row>
    <row r="612" spans="8:10" x14ac:dyDescent="0.2">
      <c r="H612" s="2"/>
      <c r="I612" s="2"/>
      <c r="J612" s="2"/>
    </row>
    <row r="613" spans="8:10" x14ac:dyDescent="0.2">
      <c r="H613" s="2"/>
      <c r="I613" s="2"/>
      <c r="J613" s="2"/>
    </row>
    <row r="614" spans="8:10" x14ac:dyDescent="0.2">
      <c r="H614" s="2"/>
      <c r="I614" s="2"/>
      <c r="J614" s="2"/>
    </row>
    <row r="615" spans="8:10" x14ac:dyDescent="0.2">
      <c r="H615" s="2"/>
      <c r="I615" s="2"/>
      <c r="J615" s="2"/>
    </row>
    <row r="616" spans="8:10" x14ac:dyDescent="0.2">
      <c r="H616" s="2"/>
      <c r="I616" s="2"/>
      <c r="J616" s="2"/>
    </row>
    <row r="617" spans="8:10" x14ac:dyDescent="0.2">
      <c r="H617" s="2"/>
      <c r="I617" s="2"/>
      <c r="J617" s="2"/>
    </row>
    <row r="618" spans="8:10" x14ac:dyDescent="0.2">
      <c r="H618" s="2"/>
      <c r="I618" s="2"/>
      <c r="J618" s="2"/>
    </row>
    <row r="619" spans="8:10" x14ac:dyDescent="0.2">
      <c r="H619" s="2"/>
      <c r="I619" s="2"/>
      <c r="J619" s="2"/>
    </row>
    <row r="620" spans="8:10" x14ac:dyDescent="0.2">
      <c r="H620" s="2"/>
      <c r="I620" s="2"/>
      <c r="J620" s="2"/>
    </row>
    <row r="621" spans="8:10" x14ac:dyDescent="0.2">
      <c r="H621" s="2"/>
      <c r="I621" s="2"/>
      <c r="J621" s="2"/>
    </row>
    <row r="622" spans="8:10" x14ac:dyDescent="0.2">
      <c r="H622" s="2"/>
      <c r="I622" s="2"/>
      <c r="J622" s="2"/>
    </row>
    <row r="623" spans="8:10" x14ac:dyDescent="0.2">
      <c r="H623" s="2"/>
      <c r="I623" s="2"/>
      <c r="J623" s="2"/>
    </row>
    <row r="624" spans="8:10" x14ac:dyDescent="0.2">
      <c r="H624" s="2"/>
      <c r="I624" s="2"/>
      <c r="J624" s="2"/>
    </row>
    <row r="625" spans="8:10" x14ac:dyDescent="0.2">
      <c r="H625" s="2"/>
      <c r="I625" s="2"/>
      <c r="J625" s="2"/>
    </row>
    <row r="626" spans="8:10" x14ac:dyDescent="0.2">
      <c r="H626" s="2"/>
      <c r="I626" s="2"/>
      <c r="J626" s="2"/>
    </row>
    <row r="627" spans="8:10" x14ac:dyDescent="0.2">
      <c r="H627" s="2"/>
      <c r="I627" s="2"/>
      <c r="J627" s="2"/>
    </row>
    <row r="628" spans="8:10" x14ac:dyDescent="0.2">
      <c r="H628" s="2"/>
      <c r="I628" s="2"/>
      <c r="J628" s="2"/>
    </row>
    <row r="629" spans="8:10" x14ac:dyDescent="0.2">
      <c r="H629" s="2"/>
      <c r="I629" s="2"/>
      <c r="J629" s="2"/>
    </row>
    <row r="630" spans="8:10" x14ac:dyDescent="0.2">
      <c r="H630" s="2"/>
      <c r="I630" s="2"/>
      <c r="J630" s="2"/>
    </row>
    <row r="631" spans="8:10" x14ac:dyDescent="0.2">
      <c r="H631" s="2"/>
      <c r="I631" s="2"/>
      <c r="J631" s="2"/>
    </row>
    <row r="632" spans="8:10" x14ac:dyDescent="0.2">
      <c r="H632" s="2"/>
      <c r="I632" s="2"/>
      <c r="J632" s="2"/>
    </row>
    <row r="633" spans="8:10" x14ac:dyDescent="0.2">
      <c r="H633" s="2"/>
      <c r="I633" s="2"/>
      <c r="J633" s="2"/>
    </row>
    <row r="634" spans="8:10" x14ac:dyDescent="0.2">
      <c r="H634" s="2"/>
      <c r="I634" s="2"/>
      <c r="J634" s="2"/>
    </row>
    <row r="635" spans="8:10" x14ac:dyDescent="0.2">
      <c r="H635" s="2"/>
      <c r="I635" s="2"/>
      <c r="J635" s="2"/>
    </row>
    <row r="636" spans="8:10" x14ac:dyDescent="0.2">
      <c r="H636" s="2"/>
      <c r="I636" s="2"/>
      <c r="J636" s="2"/>
    </row>
    <row r="637" spans="8:10" x14ac:dyDescent="0.2">
      <c r="H637" s="2"/>
      <c r="I637" s="2"/>
      <c r="J637" s="2"/>
    </row>
    <row r="638" spans="8:10" x14ac:dyDescent="0.2">
      <c r="H638" s="2"/>
      <c r="I638" s="2"/>
      <c r="J638" s="2"/>
    </row>
    <row r="639" spans="8:10" x14ac:dyDescent="0.2">
      <c r="H639" s="2"/>
      <c r="I639" s="2"/>
      <c r="J639" s="2"/>
    </row>
    <row r="640" spans="8:10" x14ac:dyDescent="0.2">
      <c r="H640" s="2"/>
      <c r="I640" s="2"/>
      <c r="J640" s="2"/>
    </row>
    <row r="641" spans="8:10" x14ac:dyDescent="0.2">
      <c r="H641" s="2"/>
      <c r="I641" s="2"/>
      <c r="J641" s="2"/>
    </row>
    <row r="642" spans="8:10" x14ac:dyDescent="0.2">
      <c r="H642" s="2"/>
      <c r="I642" s="2"/>
      <c r="J642" s="2"/>
    </row>
    <row r="643" spans="8:10" x14ac:dyDescent="0.2">
      <c r="H643" s="2"/>
      <c r="I643" s="2"/>
      <c r="J643" s="2"/>
    </row>
    <row r="644" spans="8:10" x14ac:dyDescent="0.2">
      <c r="H644" s="2"/>
      <c r="I644" s="2"/>
      <c r="J644" s="2"/>
    </row>
    <row r="645" spans="8:10" x14ac:dyDescent="0.2">
      <c r="H645" s="2"/>
      <c r="I645" s="2"/>
      <c r="J645" s="2"/>
    </row>
    <row r="646" spans="8:10" x14ac:dyDescent="0.2">
      <c r="H646" s="2"/>
      <c r="I646" s="2"/>
      <c r="J646" s="2"/>
    </row>
    <row r="647" spans="8:10" x14ac:dyDescent="0.2">
      <c r="H647" s="2"/>
      <c r="I647" s="2"/>
      <c r="J647" s="2"/>
    </row>
    <row r="648" spans="8:10" x14ac:dyDescent="0.2">
      <c r="H648" s="2"/>
      <c r="I648" s="2"/>
      <c r="J648" s="2"/>
    </row>
    <row r="649" spans="8:10" x14ac:dyDescent="0.2">
      <c r="H649" s="2"/>
      <c r="I649" s="2"/>
      <c r="J649" s="2"/>
    </row>
    <row r="650" spans="8:10" x14ac:dyDescent="0.2">
      <c r="H650" s="2"/>
      <c r="I650" s="2"/>
      <c r="J650" s="2"/>
    </row>
    <row r="651" spans="8:10" x14ac:dyDescent="0.2">
      <c r="H651" s="2"/>
      <c r="I651" s="2"/>
      <c r="J651" s="2"/>
    </row>
    <row r="652" spans="8:10" x14ac:dyDescent="0.2">
      <c r="H652" s="2"/>
      <c r="I652" s="2"/>
      <c r="J652" s="2"/>
    </row>
    <row r="653" spans="8:10" x14ac:dyDescent="0.2">
      <c r="H653" s="2"/>
      <c r="I653" s="2"/>
      <c r="J653" s="2"/>
    </row>
    <row r="654" spans="8:10" x14ac:dyDescent="0.2">
      <c r="H654" s="2"/>
      <c r="I654" s="2"/>
      <c r="J654" s="2"/>
    </row>
    <row r="655" spans="8:10" x14ac:dyDescent="0.2">
      <c r="H655" s="2"/>
      <c r="I655" s="2"/>
      <c r="J655" s="2"/>
    </row>
    <row r="656" spans="8:10" x14ac:dyDescent="0.2">
      <c r="H656" s="2"/>
      <c r="I656" s="2"/>
      <c r="J656" s="2"/>
    </row>
    <row r="657" spans="8:10" x14ac:dyDescent="0.2">
      <c r="H657" s="2"/>
      <c r="I657" s="2"/>
      <c r="J657" s="2"/>
    </row>
    <row r="658" spans="8:10" x14ac:dyDescent="0.2">
      <c r="H658" s="2"/>
      <c r="I658" s="2"/>
      <c r="J658" s="2"/>
    </row>
    <row r="659" spans="8:10" x14ac:dyDescent="0.2">
      <c r="H659" s="2"/>
      <c r="I659" s="2"/>
      <c r="J659" s="2"/>
    </row>
    <row r="660" spans="8:10" x14ac:dyDescent="0.2">
      <c r="H660" s="2"/>
      <c r="I660" s="2"/>
      <c r="J660" s="2"/>
    </row>
    <row r="661" spans="8:10" x14ac:dyDescent="0.2">
      <c r="H661" s="2"/>
      <c r="I661" s="2"/>
      <c r="J661" s="2"/>
    </row>
    <row r="662" spans="8:10" x14ac:dyDescent="0.2">
      <c r="H662" s="2"/>
      <c r="I662" s="2"/>
      <c r="J662" s="2"/>
    </row>
    <row r="663" spans="8:10" x14ac:dyDescent="0.2">
      <c r="H663" s="2"/>
      <c r="I663" s="2"/>
      <c r="J663" s="2"/>
    </row>
    <row r="664" spans="8:10" x14ac:dyDescent="0.2">
      <c r="H664" s="2"/>
      <c r="I664" s="2"/>
      <c r="J664" s="2"/>
    </row>
    <row r="665" spans="8:10" x14ac:dyDescent="0.2">
      <c r="H665" s="2"/>
      <c r="I665" s="2"/>
      <c r="J665" s="2"/>
    </row>
    <row r="666" spans="8:10" x14ac:dyDescent="0.2">
      <c r="H666" s="2"/>
      <c r="I666" s="2"/>
      <c r="J666" s="2"/>
    </row>
    <row r="667" spans="8:10" x14ac:dyDescent="0.2">
      <c r="H667" s="2"/>
      <c r="I667" s="2"/>
      <c r="J667" s="2"/>
    </row>
    <row r="668" spans="8:10" x14ac:dyDescent="0.2">
      <c r="H668" s="2"/>
      <c r="I668" s="2"/>
      <c r="J668" s="2"/>
    </row>
    <row r="669" spans="8:10" x14ac:dyDescent="0.2">
      <c r="H669" s="2"/>
      <c r="I669" s="2"/>
      <c r="J669" s="2"/>
    </row>
    <row r="670" spans="8:10" x14ac:dyDescent="0.2">
      <c r="H670" s="2"/>
      <c r="I670" s="2"/>
      <c r="J670" s="2"/>
    </row>
    <row r="671" spans="8:10" x14ac:dyDescent="0.2">
      <c r="H671" s="2"/>
      <c r="I671" s="2"/>
      <c r="J671" s="2"/>
    </row>
    <row r="672" spans="8:10" x14ac:dyDescent="0.2">
      <c r="H672" s="2"/>
      <c r="I672" s="2"/>
      <c r="J672" s="2"/>
    </row>
    <row r="673" spans="8:10" x14ac:dyDescent="0.2">
      <c r="H673" s="2"/>
      <c r="I673" s="2"/>
      <c r="J673" s="2"/>
    </row>
    <row r="674" spans="8:10" x14ac:dyDescent="0.2">
      <c r="H674" s="2"/>
      <c r="I674" s="2"/>
      <c r="J674" s="2"/>
    </row>
    <row r="675" spans="8:10" x14ac:dyDescent="0.2">
      <c r="H675" s="2"/>
      <c r="I675" s="2"/>
      <c r="J675" s="2"/>
    </row>
    <row r="676" spans="8:10" x14ac:dyDescent="0.2">
      <c r="H676" s="2"/>
      <c r="I676" s="2"/>
      <c r="J676" s="2"/>
    </row>
    <row r="677" spans="8:10" x14ac:dyDescent="0.2">
      <c r="H677" s="2"/>
      <c r="I677" s="2"/>
      <c r="J677" s="2"/>
    </row>
    <row r="678" spans="8:10" x14ac:dyDescent="0.2">
      <c r="H678" s="2"/>
      <c r="I678" s="2"/>
      <c r="J678" s="2"/>
    </row>
    <row r="679" spans="8:10" x14ac:dyDescent="0.2">
      <c r="H679" s="2"/>
      <c r="I679" s="2"/>
      <c r="J679" s="2"/>
    </row>
    <row r="680" spans="8:10" x14ac:dyDescent="0.2">
      <c r="H680" s="2"/>
      <c r="I680" s="2"/>
      <c r="J680" s="2"/>
    </row>
    <row r="681" spans="8:10" x14ac:dyDescent="0.2">
      <c r="H681" s="2"/>
      <c r="I681" s="2"/>
      <c r="J681" s="2"/>
    </row>
    <row r="682" spans="8:10" x14ac:dyDescent="0.2">
      <c r="H682" s="2"/>
      <c r="I682" s="2"/>
      <c r="J682" s="2"/>
    </row>
    <row r="683" spans="8:10" x14ac:dyDescent="0.2">
      <c r="H683" s="2"/>
      <c r="I683" s="2"/>
      <c r="J683" s="2"/>
    </row>
    <row r="684" spans="8:10" x14ac:dyDescent="0.2">
      <c r="H684" s="2"/>
      <c r="I684" s="2"/>
      <c r="J684" s="2"/>
    </row>
    <row r="685" spans="8:10" x14ac:dyDescent="0.2">
      <c r="H685" s="2"/>
      <c r="I685" s="2"/>
      <c r="J685" s="2"/>
    </row>
    <row r="686" spans="8:10" x14ac:dyDescent="0.2">
      <c r="H686" s="2"/>
      <c r="I686" s="2"/>
      <c r="J686" s="2"/>
    </row>
    <row r="687" spans="8:10" x14ac:dyDescent="0.2">
      <c r="H687" s="2"/>
      <c r="I687" s="2"/>
      <c r="J687" s="2"/>
    </row>
    <row r="688" spans="8:10" x14ac:dyDescent="0.2">
      <c r="H688" s="2"/>
      <c r="I688" s="2"/>
      <c r="J688" s="2"/>
    </row>
    <row r="689" spans="8:10" x14ac:dyDescent="0.2">
      <c r="H689" s="2"/>
      <c r="I689" s="2"/>
      <c r="J689" s="2"/>
    </row>
    <row r="690" spans="8:10" x14ac:dyDescent="0.2">
      <c r="H690" s="2"/>
      <c r="I690" s="2"/>
      <c r="J690" s="2"/>
    </row>
    <row r="691" spans="8:10" x14ac:dyDescent="0.2">
      <c r="H691" s="2"/>
      <c r="I691" s="2"/>
      <c r="J691" s="2"/>
    </row>
    <row r="692" spans="8:10" x14ac:dyDescent="0.2">
      <c r="H692" s="2"/>
      <c r="I692" s="2"/>
      <c r="J692" s="2"/>
    </row>
    <row r="693" spans="8:10" x14ac:dyDescent="0.2">
      <c r="H693" s="2"/>
      <c r="I693" s="2"/>
      <c r="J693" s="2"/>
    </row>
    <row r="694" spans="8:10" x14ac:dyDescent="0.2">
      <c r="H694" s="2"/>
      <c r="I694" s="2"/>
      <c r="J694" s="2"/>
    </row>
    <row r="695" spans="8:10" x14ac:dyDescent="0.2">
      <c r="H695" s="2"/>
      <c r="I695" s="2"/>
      <c r="J695" s="2"/>
    </row>
    <row r="696" spans="8:10" x14ac:dyDescent="0.2">
      <c r="H696" s="2"/>
      <c r="I696" s="2"/>
      <c r="J696" s="2"/>
    </row>
    <row r="697" spans="8:10" x14ac:dyDescent="0.2">
      <c r="H697" s="2"/>
      <c r="I697" s="2"/>
      <c r="J697" s="2"/>
    </row>
    <row r="698" spans="8:10" x14ac:dyDescent="0.2">
      <c r="H698" s="2"/>
      <c r="I698" s="2"/>
      <c r="J698" s="2"/>
    </row>
    <row r="699" spans="8:10" x14ac:dyDescent="0.2">
      <c r="H699" s="2"/>
      <c r="I699" s="2"/>
      <c r="J699" s="2"/>
    </row>
    <row r="700" spans="8:10" x14ac:dyDescent="0.2">
      <c r="H700" s="2"/>
      <c r="I700" s="2"/>
      <c r="J700" s="2"/>
    </row>
    <row r="701" spans="8:10" x14ac:dyDescent="0.2">
      <c r="H701" s="2"/>
      <c r="I701" s="2"/>
      <c r="J701" s="2"/>
    </row>
    <row r="702" spans="8:10" x14ac:dyDescent="0.2">
      <c r="H702" s="2"/>
      <c r="I702" s="2"/>
      <c r="J702" s="2"/>
    </row>
    <row r="703" spans="8:10" x14ac:dyDescent="0.2">
      <c r="H703" s="2"/>
      <c r="I703" s="2"/>
      <c r="J703" s="2"/>
    </row>
    <row r="704" spans="8:10" x14ac:dyDescent="0.2">
      <c r="H704" s="2"/>
      <c r="I704" s="2"/>
      <c r="J704" s="2"/>
    </row>
    <row r="705" spans="8:10" x14ac:dyDescent="0.2">
      <c r="H705" s="2"/>
      <c r="I705" s="2"/>
      <c r="J705" s="2"/>
    </row>
    <row r="706" spans="8:10" x14ac:dyDescent="0.2">
      <c r="H706" s="2"/>
      <c r="I706" s="2"/>
      <c r="J706" s="2"/>
    </row>
    <row r="707" spans="8:10" x14ac:dyDescent="0.2">
      <c r="H707" s="2"/>
      <c r="I707" s="2"/>
      <c r="J707" s="2"/>
    </row>
    <row r="708" spans="8:10" x14ac:dyDescent="0.2">
      <c r="H708" s="2"/>
      <c r="I708" s="2"/>
      <c r="J708" s="2"/>
    </row>
    <row r="709" spans="8:10" x14ac:dyDescent="0.2">
      <c r="H709" s="2"/>
      <c r="I709" s="2"/>
      <c r="J709" s="2"/>
    </row>
    <row r="710" spans="8:10" x14ac:dyDescent="0.2">
      <c r="H710" s="2"/>
      <c r="I710" s="2"/>
      <c r="J710" s="2"/>
    </row>
    <row r="711" spans="8:10" x14ac:dyDescent="0.2">
      <c r="H711" s="2"/>
      <c r="I711" s="2"/>
      <c r="J711" s="2"/>
    </row>
    <row r="712" spans="8:10" x14ac:dyDescent="0.2">
      <c r="H712" s="2"/>
      <c r="I712" s="2"/>
      <c r="J712" s="2"/>
    </row>
    <row r="713" spans="8:10" x14ac:dyDescent="0.2">
      <c r="H713" s="2"/>
      <c r="I713" s="2"/>
      <c r="J713" s="2"/>
    </row>
    <row r="714" spans="8:10" x14ac:dyDescent="0.2">
      <c r="H714" s="2"/>
      <c r="I714" s="2"/>
      <c r="J714" s="2"/>
    </row>
    <row r="715" spans="8:10" x14ac:dyDescent="0.2">
      <c r="H715" s="2"/>
      <c r="I715" s="2"/>
      <c r="J715" s="2"/>
    </row>
    <row r="716" spans="8:10" x14ac:dyDescent="0.2">
      <c r="H716" s="2"/>
      <c r="I716" s="2"/>
      <c r="J716" s="2"/>
    </row>
    <row r="717" spans="8:10" x14ac:dyDescent="0.2">
      <c r="H717" s="2"/>
      <c r="I717" s="2"/>
      <c r="J717" s="2"/>
    </row>
    <row r="718" spans="8:10" x14ac:dyDescent="0.2">
      <c r="H718" s="2"/>
      <c r="I718" s="2"/>
      <c r="J718" s="2"/>
    </row>
    <row r="719" spans="8:10" x14ac:dyDescent="0.2">
      <c r="H719" s="2"/>
      <c r="I719" s="2"/>
      <c r="J719" s="2"/>
    </row>
    <row r="720" spans="8:10" x14ac:dyDescent="0.2">
      <c r="H720" s="2"/>
      <c r="I720" s="2"/>
      <c r="J720" s="2"/>
    </row>
    <row r="721" spans="8:10" x14ac:dyDescent="0.2">
      <c r="H721" s="2"/>
      <c r="I721" s="2"/>
      <c r="J721" s="2"/>
    </row>
    <row r="722" spans="8:10" x14ac:dyDescent="0.2">
      <c r="H722" s="2"/>
      <c r="I722" s="2"/>
      <c r="J722" s="2"/>
    </row>
    <row r="723" spans="8:10" x14ac:dyDescent="0.2">
      <c r="H723" s="2"/>
      <c r="I723" s="2"/>
      <c r="J723" s="2"/>
    </row>
    <row r="724" spans="8:10" x14ac:dyDescent="0.2">
      <c r="H724" s="2"/>
      <c r="I724" s="2"/>
      <c r="J724" s="2"/>
    </row>
    <row r="725" spans="8:10" x14ac:dyDescent="0.2">
      <c r="H725" s="2"/>
      <c r="I725" s="2"/>
      <c r="J725" s="2"/>
    </row>
    <row r="726" spans="8:10" x14ac:dyDescent="0.2">
      <c r="H726" s="2"/>
      <c r="I726" s="2"/>
      <c r="J726" s="2"/>
    </row>
    <row r="727" spans="8:10" x14ac:dyDescent="0.2">
      <c r="H727" s="2"/>
      <c r="I727" s="2"/>
      <c r="J727" s="2"/>
    </row>
    <row r="728" spans="8:10" x14ac:dyDescent="0.2">
      <c r="H728" s="2"/>
      <c r="I728" s="2"/>
      <c r="J728" s="2"/>
    </row>
    <row r="729" spans="8:10" x14ac:dyDescent="0.2">
      <c r="H729" s="2"/>
      <c r="I729" s="2"/>
      <c r="J729" s="2"/>
    </row>
    <row r="730" spans="8:10" x14ac:dyDescent="0.2">
      <c r="H730" s="2"/>
      <c r="I730" s="2"/>
      <c r="J730" s="2"/>
    </row>
    <row r="731" spans="8:10" x14ac:dyDescent="0.2">
      <c r="H731" s="2"/>
      <c r="I731" s="2"/>
      <c r="J731" s="2"/>
    </row>
    <row r="732" spans="8:10" x14ac:dyDescent="0.2">
      <c r="H732" s="2"/>
      <c r="I732" s="2"/>
      <c r="J732" s="2"/>
    </row>
    <row r="733" spans="8:10" x14ac:dyDescent="0.2">
      <c r="H733" s="2"/>
      <c r="I733" s="2"/>
      <c r="J733" s="2"/>
    </row>
    <row r="734" spans="8:10" x14ac:dyDescent="0.2">
      <c r="H734" s="2"/>
      <c r="I734" s="2"/>
      <c r="J734" s="2"/>
    </row>
    <row r="735" spans="8:10" x14ac:dyDescent="0.2">
      <c r="H735" s="2"/>
      <c r="I735" s="2"/>
      <c r="J735" s="2"/>
    </row>
    <row r="736" spans="8:10" x14ac:dyDescent="0.2">
      <c r="H736" s="2"/>
      <c r="I736" s="2"/>
      <c r="J736" s="2"/>
    </row>
    <row r="737" spans="8:10" x14ac:dyDescent="0.2">
      <c r="H737" s="2"/>
      <c r="I737" s="2"/>
      <c r="J737" s="2"/>
    </row>
    <row r="738" spans="8:10" x14ac:dyDescent="0.2">
      <c r="H738" s="2"/>
      <c r="I738" s="2"/>
      <c r="J738" s="2"/>
    </row>
    <row r="739" spans="8:10" x14ac:dyDescent="0.2">
      <c r="H739" s="2"/>
      <c r="I739" s="2"/>
      <c r="J739" s="2"/>
    </row>
    <row r="740" spans="8:10" x14ac:dyDescent="0.2">
      <c r="H740" s="2"/>
      <c r="I740" s="2"/>
      <c r="J740" s="2"/>
    </row>
    <row r="741" spans="8:10" x14ac:dyDescent="0.2">
      <c r="H741" s="2"/>
      <c r="I741" s="2"/>
      <c r="J741" s="2"/>
    </row>
    <row r="742" spans="8:10" x14ac:dyDescent="0.2">
      <c r="H742" s="2"/>
      <c r="I742" s="2"/>
      <c r="J742" s="2"/>
    </row>
    <row r="743" spans="8:10" x14ac:dyDescent="0.2">
      <c r="H743" s="2"/>
      <c r="I743" s="2"/>
      <c r="J743" s="2"/>
    </row>
    <row r="744" spans="8:10" x14ac:dyDescent="0.2">
      <c r="H744" s="2"/>
      <c r="I744" s="2"/>
      <c r="J744" s="2"/>
    </row>
    <row r="745" spans="8:10" x14ac:dyDescent="0.2">
      <c r="H745" s="2"/>
      <c r="I745" s="2"/>
      <c r="J745" s="2"/>
    </row>
    <row r="746" spans="8:10" x14ac:dyDescent="0.2">
      <c r="H746" s="2"/>
      <c r="I746" s="2"/>
      <c r="J746" s="2"/>
    </row>
    <row r="747" spans="8:10" x14ac:dyDescent="0.2">
      <c r="H747" s="2"/>
      <c r="I747" s="2"/>
      <c r="J747" s="2"/>
    </row>
    <row r="748" spans="8:10" x14ac:dyDescent="0.2">
      <c r="H748" s="2"/>
      <c r="I748" s="2"/>
      <c r="J748" s="2"/>
    </row>
    <row r="749" spans="8:10" x14ac:dyDescent="0.2">
      <c r="H749" s="2"/>
      <c r="I749" s="2"/>
      <c r="J749" s="2"/>
    </row>
    <row r="750" spans="8:10" x14ac:dyDescent="0.2">
      <c r="H750" s="2"/>
      <c r="I750" s="2"/>
      <c r="J750" s="2"/>
    </row>
    <row r="751" spans="8:10" x14ac:dyDescent="0.2">
      <c r="H751" s="2"/>
      <c r="I751" s="2"/>
      <c r="J751" s="2"/>
    </row>
    <row r="752" spans="8:10" x14ac:dyDescent="0.2">
      <c r="H752" s="2"/>
      <c r="I752" s="2"/>
      <c r="J752" s="2"/>
    </row>
    <row r="753" spans="8:10" x14ac:dyDescent="0.2">
      <c r="H753" s="2"/>
      <c r="I753" s="2"/>
      <c r="J753" s="2"/>
    </row>
    <row r="754" spans="8:10" x14ac:dyDescent="0.2">
      <c r="H754" s="2"/>
      <c r="I754" s="2"/>
      <c r="J754" s="2"/>
    </row>
    <row r="755" spans="8:10" x14ac:dyDescent="0.2">
      <c r="H755" s="2"/>
      <c r="I755" s="2"/>
      <c r="J755" s="2"/>
    </row>
    <row r="756" spans="8:10" x14ac:dyDescent="0.2">
      <c r="H756" s="2"/>
      <c r="I756" s="2"/>
      <c r="J756" s="2"/>
    </row>
    <row r="757" spans="8:10" x14ac:dyDescent="0.2">
      <c r="H757" s="2"/>
      <c r="I757" s="2"/>
      <c r="J757" s="2"/>
    </row>
    <row r="758" spans="8:10" x14ac:dyDescent="0.2">
      <c r="H758" s="2"/>
      <c r="I758" s="2"/>
      <c r="J758" s="2"/>
    </row>
    <row r="759" spans="8:10" x14ac:dyDescent="0.2">
      <c r="H759" s="2"/>
      <c r="I759" s="2"/>
      <c r="J759" s="2"/>
    </row>
    <row r="760" spans="8:10" x14ac:dyDescent="0.2">
      <c r="H760" s="2"/>
      <c r="I760" s="2"/>
      <c r="J760" s="2"/>
    </row>
    <row r="761" spans="8:10" x14ac:dyDescent="0.2">
      <c r="H761" s="2"/>
      <c r="I761" s="2"/>
      <c r="J761" s="2"/>
    </row>
    <row r="762" spans="8:10" x14ac:dyDescent="0.2">
      <c r="H762" s="2"/>
      <c r="I762" s="2"/>
      <c r="J762" s="2"/>
    </row>
    <row r="763" spans="8:10" x14ac:dyDescent="0.2">
      <c r="H763" s="2"/>
      <c r="I763" s="2"/>
      <c r="J763" s="2"/>
    </row>
    <row r="764" spans="8:10" x14ac:dyDescent="0.2">
      <c r="H764" s="2"/>
      <c r="I764" s="2"/>
      <c r="J764" s="2"/>
    </row>
    <row r="765" spans="8:10" x14ac:dyDescent="0.2">
      <c r="H765" s="2"/>
      <c r="I765" s="2"/>
      <c r="J765" s="2"/>
    </row>
    <row r="766" spans="8:10" x14ac:dyDescent="0.2">
      <c r="H766" s="2"/>
      <c r="I766" s="2"/>
      <c r="J766" s="2"/>
    </row>
    <row r="767" spans="8:10" x14ac:dyDescent="0.2">
      <c r="H767" s="2"/>
      <c r="I767" s="2"/>
      <c r="J767" s="2"/>
    </row>
    <row r="768" spans="8:10" x14ac:dyDescent="0.2">
      <c r="H768" s="2"/>
      <c r="I768" s="2"/>
      <c r="J768" s="2"/>
    </row>
    <row r="769" spans="8:10" x14ac:dyDescent="0.2">
      <c r="H769" s="2"/>
      <c r="I769" s="2"/>
      <c r="J769" s="2"/>
    </row>
    <row r="770" spans="8:10" x14ac:dyDescent="0.2">
      <c r="H770" s="2"/>
      <c r="I770" s="2"/>
      <c r="J770" s="2"/>
    </row>
    <row r="771" spans="8:10" x14ac:dyDescent="0.2">
      <c r="H771" s="2"/>
      <c r="I771" s="2"/>
      <c r="J771" s="2"/>
    </row>
    <row r="772" spans="8:10" x14ac:dyDescent="0.2">
      <c r="H772" s="2"/>
      <c r="I772" s="2"/>
      <c r="J772" s="2"/>
    </row>
    <row r="773" spans="8:10" x14ac:dyDescent="0.2">
      <c r="H773" s="2"/>
      <c r="I773" s="2"/>
      <c r="J773" s="2"/>
    </row>
    <row r="774" spans="8:10" x14ac:dyDescent="0.2">
      <c r="H774" s="2"/>
      <c r="I774" s="2"/>
      <c r="J774" s="2"/>
    </row>
    <row r="775" spans="8:10" x14ac:dyDescent="0.2">
      <c r="H775" s="2"/>
      <c r="I775" s="2"/>
      <c r="J775" s="2"/>
    </row>
    <row r="776" spans="8:10" x14ac:dyDescent="0.2">
      <c r="H776" s="2"/>
      <c r="I776" s="2"/>
      <c r="J776" s="2"/>
    </row>
  </sheetData>
  <mergeCells count="32">
    <mergeCell ref="B37:B55"/>
    <mergeCell ref="D51:D53"/>
    <mergeCell ref="AI4:AK4"/>
    <mergeCell ref="D5:D11"/>
    <mergeCell ref="E5:E7"/>
    <mergeCell ref="G4:J4"/>
    <mergeCell ref="AC4:AF4"/>
    <mergeCell ref="C5:C25"/>
    <mergeCell ref="D26:D30"/>
    <mergeCell ref="D31:D34"/>
    <mergeCell ref="B5:B36"/>
    <mergeCell ref="C26:C36"/>
    <mergeCell ref="D22:D24"/>
    <mergeCell ref="D56:F56"/>
    <mergeCell ref="E13:E15"/>
    <mergeCell ref="E46:E49"/>
    <mergeCell ref="E8:E10"/>
    <mergeCell ref="D12:D21"/>
    <mergeCell ref="E16:E18"/>
    <mergeCell ref="E44:E45"/>
    <mergeCell ref="D37:D50"/>
    <mergeCell ref="E38:E42"/>
    <mergeCell ref="AI3:AM3"/>
    <mergeCell ref="R4:U4"/>
    <mergeCell ref="X4:Z4"/>
    <mergeCell ref="AC3:AH3"/>
    <mergeCell ref="B3:E4"/>
    <mergeCell ref="G3:L3"/>
    <mergeCell ref="M3:Q3"/>
    <mergeCell ref="R3:W3"/>
    <mergeCell ref="X3:AB3"/>
    <mergeCell ref="M4:O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D00D6-02D9-DE46-AEB2-43C64E718FDF}">
  <dimension ref="C1:CC69"/>
  <sheetViews>
    <sheetView tabSelected="1" topLeftCell="C1" zoomScale="58" workbookViewId="0">
      <selection activeCell="F23" sqref="F23"/>
    </sheetView>
  </sheetViews>
  <sheetFormatPr baseColWidth="10" defaultRowHeight="16" x14ac:dyDescent="0.2"/>
  <cols>
    <col min="3" max="3" width="23.1640625" customWidth="1"/>
    <col min="4" max="4" width="25.83203125" customWidth="1"/>
    <col min="5" max="5" width="15.1640625" bestFit="1" customWidth="1"/>
    <col min="6" max="6" width="127.83203125" bestFit="1" customWidth="1"/>
  </cols>
  <sheetData>
    <row r="1" spans="3:40" ht="68" customHeight="1" x14ac:dyDescent="0.3">
      <c r="C1" s="313" t="s">
        <v>163</v>
      </c>
    </row>
    <row r="2" spans="3:40" ht="40" customHeight="1" thickBot="1" x14ac:dyDescent="0.25"/>
    <row r="3" spans="3:40" ht="29" x14ac:dyDescent="0.2">
      <c r="C3" s="338" t="s">
        <v>164</v>
      </c>
      <c r="D3" s="339"/>
      <c r="E3" s="340"/>
      <c r="F3" s="53" t="s">
        <v>157</v>
      </c>
      <c r="G3" s="344" t="s">
        <v>2</v>
      </c>
      <c r="H3" s="344"/>
      <c r="I3" s="344"/>
      <c r="J3" s="344"/>
      <c r="K3" s="344"/>
      <c r="L3" s="344"/>
      <c r="M3" s="332" t="s">
        <v>150</v>
      </c>
      <c r="N3" s="333"/>
      <c r="O3" s="333"/>
      <c r="P3" s="333"/>
      <c r="Q3" s="334"/>
      <c r="R3" s="332" t="s">
        <v>151</v>
      </c>
      <c r="S3" s="333"/>
      <c r="T3" s="333"/>
      <c r="U3" s="333"/>
      <c r="V3" s="333"/>
      <c r="W3" s="334"/>
      <c r="X3" s="332" t="s">
        <v>154</v>
      </c>
      <c r="Y3" s="333"/>
      <c r="Z3" s="333"/>
      <c r="AA3" s="333"/>
      <c r="AB3" s="334"/>
      <c r="AC3" s="332" t="s">
        <v>152</v>
      </c>
      <c r="AD3" s="333"/>
      <c r="AE3" s="333"/>
      <c r="AF3" s="333"/>
      <c r="AG3" s="333"/>
      <c r="AH3" s="334"/>
      <c r="AI3" s="332" t="s">
        <v>153</v>
      </c>
      <c r="AJ3" s="333"/>
      <c r="AK3" s="333"/>
      <c r="AL3" s="333"/>
      <c r="AM3" s="334"/>
      <c r="AN3" s="54" t="s">
        <v>8</v>
      </c>
    </row>
    <row r="4" spans="3:40" x14ac:dyDescent="0.2">
      <c r="C4" s="388"/>
      <c r="D4" s="343"/>
      <c r="E4" s="343"/>
      <c r="F4" s="55"/>
      <c r="G4" s="389" t="s">
        <v>158</v>
      </c>
      <c r="H4" s="367"/>
      <c r="I4" s="367"/>
      <c r="J4" s="368"/>
      <c r="K4" s="172" t="s">
        <v>10</v>
      </c>
      <c r="L4" s="321" t="s">
        <v>159</v>
      </c>
      <c r="M4" s="369" t="s">
        <v>158</v>
      </c>
      <c r="N4" s="370"/>
      <c r="O4" s="370"/>
      <c r="P4" s="316" t="s">
        <v>10</v>
      </c>
      <c r="Q4" s="136" t="s">
        <v>159</v>
      </c>
      <c r="R4" s="335" t="s">
        <v>158</v>
      </c>
      <c r="S4" s="335"/>
      <c r="T4" s="335"/>
      <c r="U4" s="335"/>
      <c r="V4" s="316" t="s">
        <v>10</v>
      </c>
      <c r="W4" s="316" t="s">
        <v>159</v>
      </c>
      <c r="X4" s="335" t="s">
        <v>158</v>
      </c>
      <c r="Y4" s="335"/>
      <c r="Z4" s="335"/>
      <c r="AA4" s="316" t="s">
        <v>10</v>
      </c>
      <c r="AB4" s="316" t="s">
        <v>159</v>
      </c>
      <c r="AC4" s="369" t="s">
        <v>158</v>
      </c>
      <c r="AD4" s="370"/>
      <c r="AE4" s="370"/>
      <c r="AF4" s="371"/>
      <c r="AG4" s="136" t="s">
        <v>147</v>
      </c>
      <c r="AH4" s="316" t="s">
        <v>159</v>
      </c>
      <c r="AI4" s="336" t="s">
        <v>158</v>
      </c>
      <c r="AJ4" s="337"/>
      <c r="AK4" s="337"/>
      <c r="AL4" s="136" t="s">
        <v>10</v>
      </c>
      <c r="AM4" s="136" t="s">
        <v>159</v>
      </c>
      <c r="AN4" s="56"/>
    </row>
    <row r="5" spans="3:40" ht="29" customHeight="1" x14ac:dyDescent="0.2">
      <c r="C5" s="380" t="s">
        <v>168</v>
      </c>
      <c r="D5" s="381"/>
      <c r="E5" s="385" t="s">
        <v>171</v>
      </c>
      <c r="F5" s="210" t="s">
        <v>204</v>
      </c>
      <c r="G5" s="124"/>
      <c r="H5" s="123"/>
      <c r="I5" s="123"/>
      <c r="J5" s="123"/>
      <c r="K5" s="120">
        <f t="shared" ref="K5:K16" si="0">SUM(G5:J5)</f>
        <v>0</v>
      </c>
      <c r="L5" s="134">
        <f t="shared" ref="L5:L16" si="1">K5/2425.7</f>
        <v>0</v>
      </c>
      <c r="M5" s="135"/>
      <c r="N5" s="123"/>
      <c r="O5" s="123"/>
      <c r="P5" s="120">
        <f t="shared" ref="P5:P16" si="2" xml:space="preserve"> SUM(M5:O5)</f>
        <v>0</v>
      </c>
      <c r="Q5" s="134">
        <f>P5/3449</f>
        <v>0</v>
      </c>
      <c r="R5" s="123"/>
      <c r="S5" s="123"/>
      <c r="T5" s="123"/>
      <c r="U5" s="123"/>
      <c r="V5" s="120">
        <f t="shared" ref="V5:V16" si="3">SUM(R5:U5)</f>
        <v>0</v>
      </c>
      <c r="W5" s="134">
        <f t="shared" ref="W5:W16" si="4">V5/1244.8</f>
        <v>0</v>
      </c>
      <c r="X5" s="135">
        <v>3.3</v>
      </c>
      <c r="Y5" s="123">
        <v>6.2</v>
      </c>
      <c r="Z5" s="123"/>
      <c r="AA5" s="120">
        <f t="shared" ref="AA5:AA19" si="5">SUM(X5:Z5)</f>
        <v>9.5</v>
      </c>
      <c r="AB5" s="134">
        <f t="shared" ref="AB5:AB16" si="6">AA5/1789.7</f>
        <v>5.3081522042800469E-3</v>
      </c>
      <c r="AC5" s="135">
        <v>1.375</v>
      </c>
      <c r="AD5" s="123">
        <v>1.4300000000000002</v>
      </c>
      <c r="AE5" s="123"/>
      <c r="AF5" s="123"/>
      <c r="AG5" s="120">
        <f>SUM(AC5:AF5)</f>
        <v>2.8050000000000002</v>
      </c>
      <c r="AH5" s="134">
        <f t="shared" ref="AH5:AH16" si="7">AG5/2523</f>
        <v>1.1117717003567183E-3</v>
      </c>
      <c r="AI5" s="163">
        <v>2.67</v>
      </c>
      <c r="AJ5" s="164"/>
      <c r="AK5" s="164"/>
      <c r="AL5" s="120">
        <f t="shared" ref="AL5:AL19" si="8">SUM(AI5:AK5)</f>
        <v>2.67</v>
      </c>
      <c r="AM5" s="134">
        <f t="shared" ref="AM5:AM26" si="9">AL5/810.2</f>
        <v>3.2954825968896568E-3</v>
      </c>
      <c r="AN5" s="161">
        <f>SUM(K5,P5,V5,AA5,AG5,AL5)</f>
        <v>14.975</v>
      </c>
    </row>
    <row r="6" spans="3:40" ht="29" customHeight="1" x14ac:dyDescent="0.2">
      <c r="C6" s="376"/>
      <c r="D6" s="382"/>
      <c r="E6" s="386"/>
      <c r="F6" s="211" t="s">
        <v>205</v>
      </c>
      <c r="G6" s="117">
        <v>0.3</v>
      </c>
      <c r="H6" s="118"/>
      <c r="I6" s="118"/>
      <c r="J6" s="118"/>
      <c r="K6" s="119">
        <f t="shared" si="0"/>
        <v>0.3</v>
      </c>
      <c r="L6" s="132">
        <f t="shared" si="1"/>
        <v>1.2367564002143712E-4</v>
      </c>
      <c r="M6" s="121"/>
      <c r="N6" s="118"/>
      <c r="O6" s="118"/>
      <c r="P6" s="119">
        <f t="shared" si="2"/>
        <v>0</v>
      </c>
      <c r="Q6" s="132">
        <f t="shared" ref="Q6:Q26" si="10">P6/3449</f>
        <v>0</v>
      </c>
      <c r="R6" s="118">
        <v>0.26</v>
      </c>
      <c r="S6" s="118"/>
      <c r="T6" s="118"/>
      <c r="U6" s="118"/>
      <c r="V6" s="119">
        <f t="shared" si="3"/>
        <v>0.26</v>
      </c>
      <c r="W6" s="132">
        <f t="shared" si="4"/>
        <v>2.0886889460154244E-4</v>
      </c>
      <c r="X6" s="121"/>
      <c r="Y6" s="118"/>
      <c r="Z6" s="118"/>
      <c r="AA6" s="119">
        <f t="shared" si="5"/>
        <v>0</v>
      </c>
      <c r="AB6" s="132">
        <f t="shared" si="6"/>
        <v>0</v>
      </c>
      <c r="AC6" s="121"/>
      <c r="AD6" s="118"/>
      <c r="AE6" s="118"/>
      <c r="AF6" s="118"/>
      <c r="AG6" s="119">
        <f t="shared" ref="AG6:AG19" si="11">SUM(AC6:AF6)</f>
        <v>0</v>
      </c>
      <c r="AH6" s="132">
        <f t="shared" si="7"/>
        <v>0</v>
      </c>
      <c r="AI6" s="165"/>
      <c r="AJ6" s="122"/>
      <c r="AK6" s="122"/>
      <c r="AL6" s="119">
        <f t="shared" si="8"/>
        <v>0</v>
      </c>
      <c r="AM6" s="132">
        <f t="shared" si="9"/>
        <v>0</v>
      </c>
      <c r="AN6" s="161">
        <f t="shared" ref="AN6:AN26" si="12">SUM(K6,P6,V6,AA6,AG6,AL6)</f>
        <v>0.56000000000000005</v>
      </c>
    </row>
    <row r="7" spans="3:40" ht="30" customHeight="1" x14ac:dyDescent="0.2">
      <c r="C7" s="376"/>
      <c r="D7" s="382"/>
      <c r="E7" s="386"/>
      <c r="F7" s="211" t="s">
        <v>206</v>
      </c>
      <c r="G7" s="117">
        <v>6.5</v>
      </c>
      <c r="H7" s="118"/>
      <c r="I7" s="118"/>
      <c r="J7" s="118"/>
      <c r="K7" s="119">
        <f t="shared" si="0"/>
        <v>6.5</v>
      </c>
      <c r="L7" s="132">
        <f t="shared" si="1"/>
        <v>2.6796388671311375E-3</v>
      </c>
      <c r="M7" s="155"/>
      <c r="N7" s="118"/>
      <c r="O7" s="118"/>
      <c r="P7" s="119">
        <f t="shared" si="2"/>
        <v>0</v>
      </c>
      <c r="Q7" s="132">
        <f t="shared" si="10"/>
        <v>0</v>
      </c>
      <c r="R7" s="131"/>
      <c r="S7" s="118"/>
      <c r="T7" s="118"/>
      <c r="U7" s="118"/>
      <c r="V7" s="119">
        <f t="shared" si="3"/>
        <v>0</v>
      </c>
      <c r="W7" s="132">
        <f t="shared" si="4"/>
        <v>0</v>
      </c>
      <c r="X7" s="121"/>
      <c r="Y7" s="118"/>
      <c r="Z7" s="118"/>
      <c r="AA7" s="119">
        <f t="shared" si="5"/>
        <v>0</v>
      </c>
      <c r="AB7" s="132">
        <f t="shared" si="6"/>
        <v>0</v>
      </c>
      <c r="AC7" s="121">
        <v>0.22000000000000003</v>
      </c>
      <c r="AD7" s="118"/>
      <c r="AE7" s="118"/>
      <c r="AF7" s="118"/>
      <c r="AG7" s="119">
        <f t="shared" si="11"/>
        <v>0.22000000000000003</v>
      </c>
      <c r="AH7" s="132">
        <f t="shared" si="7"/>
        <v>8.7197780420134765E-5</v>
      </c>
      <c r="AI7" s="165"/>
      <c r="AJ7" s="122"/>
      <c r="AK7" s="122"/>
      <c r="AL7" s="119">
        <f t="shared" si="8"/>
        <v>0</v>
      </c>
      <c r="AM7" s="132">
        <f t="shared" si="9"/>
        <v>0</v>
      </c>
      <c r="AN7" s="161">
        <f t="shared" si="12"/>
        <v>6.72</v>
      </c>
    </row>
    <row r="8" spans="3:40" ht="29" customHeight="1" x14ac:dyDescent="0.2">
      <c r="C8" s="376"/>
      <c r="D8" s="382"/>
      <c r="E8" s="386"/>
      <c r="F8" s="211" t="s">
        <v>207</v>
      </c>
      <c r="G8" s="117">
        <v>5</v>
      </c>
      <c r="H8" s="118">
        <v>3</v>
      </c>
      <c r="I8" s="118"/>
      <c r="J8" s="118"/>
      <c r="K8" s="119">
        <f t="shared" si="0"/>
        <v>8</v>
      </c>
      <c r="L8" s="132">
        <f t="shared" si="1"/>
        <v>3.2980170672383233E-3</v>
      </c>
      <c r="M8" s="121">
        <v>3.35</v>
      </c>
      <c r="N8" s="179">
        <v>3.41</v>
      </c>
      <c r="O8" s="118">
        <v>1.49</v>
      </c>
      <c r="P8" s="119">
        <f t="shared" si="2"/>
        <v>8.25</v>
      </c>
      <c r="Q8" s="132">
        <f t="shared" si="10"/>
        <v>2.3919976804870975E-3</v>
      </c>
      <c r="R8" s="118">
        <v>6.35</v>
      </c>
      <c r="S8" s="118"/>
      <c r="T8" s="118"/>
      <c r="U8" s="118"/>
      <c r="V8" s="119">
        <f t="shared" si="3"/>
        <v>6.35</v>
      </c>
      <c r="W8" s="132">
        <f t="shared" si="4"/>
        <v>5.1012210796915168E-3</v>
      </c>
      <c r="X8" s="121">
        <v>2.4</v>
      </c>
      <c r="Y8" s="118">
        <v>2</v>
      </c>
      <c r="Z8" s="118"/>
      <c r="AA8" s="119">
        <f t="shared" si="5"/>
        <v>4.4000000000000004</v>
      </c>
      <c r="AB8" s="132">
        <f t="shared" si="6"/>
        <v>2.4585125998770746E-3</v>
      </c>
      <c r="AC8" s="121">
        <v>1.4300000000000002</v>
      </c>
      <c r="AD8" s="118"/>
      <c r="AE8" s="118"/>
      <c r="AF8" s="118"/>
      <c r="AG8" s="119">
        <f t="shared" si="11"/>
        <v>1.4300000000000002</v>
      </c>
      <c r="AH8" s="132">
        <f t="shared" si="7"/>
        <v>5.6678557273087595E-4</v>
      </c>
      <c r="AI8" s="165"/>
      <c r="AJ8" s="122"/>
      <c r="AK8" s="122"/>
      <c r="AL8" s="119">
        <f t="shared" si="8"/>
        <v>0</v>
      </c>
      <c r="AM8" s="132">
        <f t="shared" si="9"/>
        <v>0</v>
      </c>
      <c r="AN8" s="161">
        <f t="shared" si="12"/>
        <v>28.43</v>
      </c>
    </row>
    <row r="9" spans="3:40" ht="29" customHeight="1" x14ac:dyDescent="0.2">
      <c r="C9" s="376"/>
      <c r="D9" s="382"/>
      <c r="E9" s="386"/>
      <c r="F9" s="169" t="s">
        <v>208</v>
      </c>
      <c r="G9" s="117"/>
      <c r="H9" s="118"/>
      <c r="I9" s="118"/>
      <c r="J9" s="118"/>
      <c r="K9" s="119">
        <f t="shared" si="0"/>
        <v>0</v>
      </c>
      <c r="L9" s="132">
        <f t="shared" si="1"/>
        <v>0</v>
      </c>
      <c r="M9" s="121"/>
      <c r="N9" s="118"/>
      <c r="O9" s="118"/>
      <c r="P9" s="119">
        <f t="shared" si="2"/>
        <v>0</v>
      </c>
      <c r="Q9" s="132">
        <f t="shared" si="10"/>
        <v>0</v>
      </c>
      <c r="R9" s="118"/>
      <c r="S9" s="118"/>
      <c r="T9" s="118"/>
      <c r="U9" s="118"/>
      <c r="V9" s="119">
        <f t="shared" si="3"/>
        <v>0</v>
      </c>
      <c r="W9" s="132">
        <f t="shared" si="4"/>
        <v>0</v>
      </c>
      <c r="X9" s="121">
        <v>2</v>
      </c>
      <c r="Y9" s="118"/>
      <c r="Z9" s="118"/>
      <c r="AA9" s="119">
        <f t="shared" si="5"/>
        <v>2</v>
      </c>
      <c r="AB9" s="132">
        <f t="shared" si="6"/>
        <v>1.117505727216852E-3</v>
      </c>
      <c r="AC9" s="121"/>
      <c r="AD9" s="118"/>
      <c r="AE9" s="118"/>
      <c r="AF9" s="118"/>
      <c r="AG9" s="119">
        <f t="shared" si="11"/>
        <v>0</v>
      </c>
      <c r="AH9" s="132">
        <f t="shared" si="7"/>
        <v>0</v>
      </c>
      <c r="AI9" s="165"/>
      <c r="AJ9" s="122"/>
      <c r="AK9" s="122"/>
      <c r="AL9" s="119">
        <f t="shared" si="8"/>
        <v>0</v>
      </c>
      <c r="AM9" s="132">
        <f t="shared" si="9"/>
        <v>0</v>
      </c>
      <c r="AN9" s="161">
        <f t="shared" si="12"/>
        <v>2</v>
      </c>
    </row>
    <row r="10" spans="3:40" ht="29" customHeight="1" x14ac:dyDescent="0.2">
      <c r="C10" s="376"/>
      <c r="D10" s="382"/>
      <c r="E10" s="386"/>
      <c r="F10" s="211" t="s">
        <v>209</v>
      </c>
      <c r="G10" s="117"/>
      <c r="H10" s="118"/>
      <c r="I10" s="118"/>
      <c r="J10" s="118"/>
      <c r="K10" s="119">
        <f t="shared" si="0"/>
        <v>0</v>
      </c>
      <c r="L10" s="132">
        <f t="shared" si="1"/>
        <v>0</v>
      </c>
      <c r="M10" s="121"/>
      <c r="N10" s="118"/>
      <c r="O10" s="118"/>
      <c r="P10" s="119">
        <f t="shared" si="2"/>
        <v>0</v>
      </c>
      <c r="Q10" s="132">
        <f t="shared" si="10"/>
        <v>0</v>
      </c>
      <c r="R10" s="118"/>
      <c r="S10" s="118"/>
      <c r="T10" s="118"/>
      <c r="U10" s="118"/>
      <c r="V10" s="119">
        <f t="shared" si="3"/>
        <v>0</v>
      </c>
      <c r="W10" s="132">
        <f t="shared" si="4"/>
        <v>0</v>
      </c>
      <c r="X10" s="160"/>
      <c r="Y10" s="127"/>
      <c r="Z10" s="118"/>
      <c r="AA10" s="119">
        <f t="shared" si="5"/>
        <v>0</v>
      </c>
      <c r="AB10" s="132">
        <f t="shared" si="6"/>
        <v>0</v>
      </c>
      <c r="AC10" s="121">
        <v>13.42</v>
      </c>
      <c r="AD10" s="118"/>
      <c r="AE10" s="118"/>
      <c r="AF10" s="118"/>
      <c r="AG10" s="119">
        <f t="shared" si="11"/>
        <v>13.42</v>
      </c>
      <c r="AH10" s="132">
        <f t="shared" si="7"/>
        <v>5.3190646056282204E-3</v>
      </c>
      <c r="AI10" s="165"/>
      <c r="AJ10" s="122"/>
      <c r="AK10" s="122"/>
      <c r="AL10" s="119">
        <f t="shared" si="8"/>
        <v>0</v>
      </c>
      <c r="AM10" s="132">
        <f t="shared" si="9"/>
        <v>0</v>
      </c>
      <c r="AN10" s="161">
        <f t="shared" si="12"/>
        <v>13.42</v>
      </c>
    </row>
    <row r="11" spans="3:40" ht="31" customHeight="1" x14ac:dyDescent="0.2">
      <c r="C11" s="376"/>
      <c r="D11" s="382"/>
      <c r="E11" s="386"/>
      <c r="F11" s="211" t="s">
        <v>210</v>
      </c>
      <c r="G11" s="117">
        <v>10</v>
      </c>
      <c r="H11" s="118">
        <v>2.4</v>
      </c>
      <c r="I11" s="118">
        <v>0.43</v>
      </c>
      <c r="J11" s="118">
        <v>1</v>
      </c>
      <c r="K11" s="119">
        <f t="shared" si="0"/>
        <v>13.83</v>
      </c>
      <c r="L11" s="132">
        <f t="shared" si="1"/>
        <v>5.7014470049882512E-3</v>
      </c>
      <c r="M11" s="121">
        <v>3.5</v>
      </c>
      <c r="N11" s="118">
        <v>5.9</v>
      </c>
      <c r="O11" s="118">
        <v>14.7</v>
      </c>
      <c r="P11" s="119">
        <f t="shared" si="2"/>
        <v>24.1</v>
      </c>
      <c r="Q11" s="132">
        <f t="shared" si="10"/>
        <v>6.9875326181501884E-3</v>
      </c>
      <c r="R11" s="118">
        <v>1.4</v>
      </c>
      <c r="S11" s="118">
        <v>2.8</v>
      </c>
      <c r="T11" s="118">
        <v>0.08</v>
      </c>
      <c r="U11" s="118">
        <v>9</v>
      </c>
      <c r="V11" s="119">
        <f t="shared" si="3"/>
        <v>13.28</v>
      </c>
      <c r="W11" s="132">
        <f t="shared" si="4"/>
        <v>1.0668380462724936E-2</v>
      </c>
      <c r="X11" s="121">
        <v>3.2</v>
      </c>
      <c r="Y11" s="118">
        <v>3.3</v>
      </c>
      <c r="Z11" s="118">
        <v>3</v>
      </c>
      <c r="AA11" s="119">
        <f t="shared" si="5"/>
        <v>9.5</v>
      </c>
      <c r="AB11" s="132">
        <f t="shared" si="6"/>
        <v>5.3081522042800469E-3</v>
      </c>
      <c r="AC11" s="121">
        <v>8.25</v>
      </c>
      <c r="AD11" s="118">
        <v>4.95</v>
      </c>
      <c r="AE11" s="118">
        <v>27.610000000000003</v>
      </c>
      <c r="AF11" s="118">
        <v>18.04</v>
      </c>
      <c r="AG11" s="119">
        <f t="shared" si="11"/>
        <v>58.85</v>
      </c>
      <c r="AH11" s="132">
        <f t="shared" si="7"/>
        <v>2.332540626238605E-2</v>
      </c>
      <c r="AI11" s="165">
        <v>4.7</v>
      </c>
      <c r="AJ11" s="122"/>
      <c r="AK11" s="122"/>
      <c r="AL11" s="119">
        <f t="shared" si="8"/>
        <v>4.7</v>
      </c>
      <c r="AM11" s="132">
        <f t="shared" si="9"/>
        <v>5.8010367810417181E-3</v>
      </c>
      <c r="AN11" s="161">
        <f t="shared" si="12"/>
        <v>124.26</v>
      </c>
    </row>
    <row r="12" spans="3:40" ht="31" customHeight="1" x14ac:dyDescent="0.2">
      <c r="C12" s="376"/>
      <c r="D12" s="382"/>
      <c r="E12" s="386"/>
      <c r="F12" s="169" t="s">
        <v>211</v>
      </c>
      <c r="G12" s="117">
        <v>0.9</v>
      </c>
      <c r="H12" s="118">
        <v>1.1000000000000001</v>
      </c>
      <c r="I12" s="118">
        <v>0.5</v>
      </c>
      <c r="J12" s="118">
        <v>0.25</v>
      </c>
      <c r="K12" s="119">
        <f t="shared" si="0"/>
        <v>2.75</v>
      </c>
      <c r="L12" s="132">
        <f t="shared" si="1"/>
        <v>1.1336933668631736E-3</v>
      </c>
      <c r="M12" s="121">
        <v>9</v>
      </c>
      <c r="N12" s="118">
        <v>2.1</v>
      </c>
      <c r="O12" s="127"/>
      <c r="P12" s="119">
        <f t="shared" si="2"/>
        <v>11.1</v>
      </c>
      <c r="Q12" s="132">
        <f t="shared" si="10"/>
        <v>3.2183241519280949E-3</v>
      </c>
      <c r="R12" s="118">
        <v>0.3</v>
      </c>
      <c r="S12" s="118">
        <v>0.3</v>
      </c>
      <c r="T12" s="118">
        <v>0.1</v>
      </c>
      <c r="U12" s="118"/>
      <c r="V12" s="119">
        <f t="shared" si="3"/>
        <v>0.7</v>
      </c>
      <c r="W12" s="132">
        <f t="shared" si="4"/>
        <v>5.623393316195373E-4</v>
      </c>
      <c r="X12" s="121"/>
      <c r="Y12" s="118"/>
      <c r="Z12" s="118"/>
      <c r="AA12" s="119">
        <f t="shared" si="5"/>
        <v>0</v>
      </c>
      <c r="AB12" s="132">
        <f t="shared" si="6"/>
        <v>0</v>
      </c>
      <c r="AC12" s="121">
        <v>0.88000000000000012</v>
      </c>
      <c r="AD12" s="118">
        <v>1.6500000000000001</v>
      </c>
      <c r="AE12" s="118"/>
      <c r="AF12" s="118"/>
      <c r="AG12" s="119">
        <f t="shared" si="11"/>
        <v>2.5300000000000002</v>
      </c>
      <c r="AH12" s="132">
        <f t="shared" si="7"/>
        <v>1.0027744748315498E-3</v>
      </c>
      <c r="AI12" s="165"/>
      <c r="AJ12" s="122"/>
      <c r="AK12" s="122"/>
      <c r="AL12" s="119">
        <f t="shared" si="8"/>
        <v>0</v>
      </c>
      <c r="AM12" s="132">
        <f t="shared" si="9"/>
        <v>0</v>
      </c>
      <c r="AN12" s="161">
        <f t="shared" si="12"/>
        <v>17.079999999999998</v>
      </c>
    </row>
    <row r="13" spans="3:40" ht="29" customHeight="1" x14ac:dyDescent="0.2">
      <c r="C13" s="376"/>
      <c r="D13" s="382"/>
      <c r="E13" s="386"/>
      <c r="F13" s="169" t="s">
        <v>212</v>
      </c>
      <c r="G13" s="117"/>
      <c r="H13" s="118"/>
      <c r="I13" s="118"/>
      <c r="J13" s="118"/>
      <c r="K13" s="119">
        <f t="shared" si="0"/>
        <v>0</v>
      </c>
      <c r="L13" s="132">
        <f t="shared" si="1"/>
        <v>0</v>
      </c>
      <c r="M13" s="121"/>
      <c r="N13" s="118"/>
      <c r="O13" s="118"/>
      <c r="P13" s="119">
        <f t="shared" si="2"/>
        <v>0</v>
      </c>
      <c r="Q13" s="132">
        <f t="shared" si="10"/>
        <v>0</v>
      </c>
      <c r="R13" s="118">
        <v>1.35</v>
      </c>
      <c r="S13" s="118">
        <v>14</v>
      </c>
      <c r="T13" s="118"/>
      <c r="U13" s="118"/>
      <c r="V13" s="119">
        <f t="shared" si="3"/>
        <v>15.35</v>
      </c>
      <c r="W13" s="132">
        <f t="shared" si="4"/>
        <v>1.2331298200514139E-2</v>
      </c>
      <c r="X13" s="121">
        <v>3</v>
      </c>
      <c r="Y13" s="118"/>
      <c r="Z13" s="118"/>
      <c r="AA13" s="119">
        <f t="shared" si="5"/>
        <v>3</v>
      </c>
      <c r="AB13" s="132">
        <f t="shared" si="6"/>
        <v>1.6762585908252779E-3</v>
      </c>
      <c r="AC13" s="121">
        <v>10.230000000000002</v>
      </c>
      <c r="AD13" s="118"/>
      <c r="AE13" s="118"/>
      <c r="AF13" s="118"/>
      <c r="AG13" s="119">
        <f t="shared" si="11"/>
        <v>10.230000000000002</v>
      </c>
      <c r="AH13" s="132">
        <f t="shared" si="7"/>
        <v>4.0546967895362671E-3</v>
      </c>
      <c r="AI13" s="165">
        <v>0.17499999999999999</v>
      </c>
      <c r="AJ13" s="122"/>
      <c r="AK13" s="122"/>
      <c r="AL13" s="119">
        <f t="shared" si="8"/>
        <v>0.17499999999999999</v>
      </c>
      <c r="AM13" s="132">
        <f t="shared" si="9"/>
        <v>2.1599605035793628E-4</v>
      </c>
      <c r="AN13" s="161">
        <f t="shared" si="12"/>
        <v>28.755000000000006</v>
      </c>
    </row>
    <row r="14" spans="3:40" ht="29" customHeight="1" x14ac:dyDescent="0.2">
      <c r="C14" s="376"/>
      <c r="D14" s="382"/>
      <c r="E14" s="386"/>
      <c r="F14" s="52" t="s">
        <v>213</v>
      </c>
      <c r="G14" s="117">
        <v>1.5</v>
      </c>
      <c r="H14" s="118">
        <v>0.5</v>
      </c>
      <c r="I14" s="118"/>
      <c r="J14" s="118"/>
      <c r="K14" s="119">
        <f t="shared" si="0"/>
        <v>2</v>
      </c>
      <c r="L14" s="132">
        <f t="shared" si="1"/>
        <v>8.2450426680958082E-4</v>
      </c>
      <c r="M14" s="121">
        <v>7.7</v>
      </c>
      <c r="N14" s="118"/>
      <c r="O14" s="118"/>
      <c r="P14" s="119">
        <f t="shared" si="2"/>
        <v>7.7</v>
      </c>
      <c r="Q14" s="132">
        <f t="shared" si="10"/>
        <v>2.2325311684546247E-3</v>
      </c>
      <c r="R14" s="118"/>
      <c r="S14" s="118"/>
      <c r="T14" s="118"/>
      <c r="U14" s="118"/>
      <c r="V14" s="119">
        <f t="shared" si="3"/>
        <v>0</v>
      </c>
      <c r="W14" s="132">
        <f t="shared" si="4"/>
        <v>0</v>
      </c>
      <c r="X14" s="121">
        <v>2.5</v>
      </c>
      <c r="Y14" s="118"/>
      <c r="Z14" s="118"/>
      <c r="AA14" s="119">
        <f t="shared" si="5"/>
        <v>2.5</v>
      </c>
      <c r="AB14" s="132">
        <f t="shared" si="6"/>
        <v>1.3968821590210649E-3</v>
      </c>
      <c r="AC14" s="121"/>
      <c r="AD14" s="118"/>
      <c r="AE14" s="118"/>
      <c r="AF14" s="118"/>
      <c r="AG14" s="119">
        <f t="shared" si="11"/>
        <v>0</v>
      </c>
      <c r="AH14" s="132">
        <f t="shared" si="7"/>
        <v>0</v>
      </c>
      <c r="AI14" s="165"/>
      <c r="AJ14" s="122"/>
      <c r="AK14" s="122"/>
      <c r="AL14" s="119">
        <f t="shared" si="8"/>
        <v>0</v>
      </c>
      <c r="AM14" s="132">
        <f t="shared" si="9"/>
        <v>0</v>
      </c>
      <c r="AN14" s="161">
        <f t="shared" si="12"/>
        <v>12.2</v>
      </c>
    </row>
    <row r="15" spans="3:40" ht="29" customHeight="1" x14ac:dyDescent="0.2">
      <c r="C15" s="376"/>
      <c r="D15" s="382"/>
      <c r="E15" s="386"/>
      <c r="F15" s="52" t="s">
        <v>214</v>
      </c>
      <c r="G15" s="117"/>
      <c r="H15" s="118"/>
      <c r="I15" s="118"/>
      <c r="J15" s="118"/>
      <c r="K15" s="119">
        <f t="shared" si="0"/>
        <v>0</v>
      </c>
      <c r="L15" s="132">
        <f t="shared" si="1"/>
        <v>0</v>
      </c>
      <c r="M15" s="121"/>
      <c r="N15" s="118"/>
      <c r="O15" s="118"/>
      <c r="P15" s="119">
        <f t="shared" si="2"/>
        <v>0</v>
      </c>
      <c r="Q15" s="132">
        <f t="shared" si="10"/>
        <v>0</v>
      </c>
      <c r="R15" s="118"/>
      <c r="S15" s="118"/>
      <c r="T15" s="118"/>
      <c r="U15" s="118"/>
      <c r="V15" s="119">
        <f t="shared" si="3"/>
        <v>0</v>
      </c>
      <c r="W15" s="132">
        <f t="shared" si="4"/>
        <v>0</v>
      </c>
      <c r="X15" s="160"/>
      <c r="Y15" s="118"/>
      <c r="Z15" s="118"/>
      <c r="AA15" s="119">
        <f t="shared" si="5"/>
        <v>0</v>
      </c>
      <c r="AB15" s="132">
        <f t="shared" si="6"/>
        <v>0</v>
      </c>
      <c r="AC15" s="121">
        <v>1.1000000000000001</v>
      </c>
      <c r="AD15" s="118"/>
      <c r="AE15" s="127"/>
      <c r="AF15" s="127"/>
      <c r="AG15" s="119">
        <f t="shared" si="11"/>
        <v>1.1000000000000001</v>
      </c>
      <c r="AH15" s="132">
        <f t="shared" si="7"/>
        <v>4.3598890210067384E-4</v>
      </c>
      <c r="AI15" s="165"/>
      <c r="AJ15" s="122"/>
      <c r="AK15" s="122"/>
      <c r="AL15" s="119">
        <f t="shared" si="8"/>
        <v>0</v>
      </c>
      <c r="AM15" s="132">
        <f t="shared" si="9"/>
        <v>0</v>
      </c>
      <c r="AN15" s="161">
        <f t="shared" si="12"/>
        <v>1.1000000000000001</v>
      </c>
    </row>
    <row r="16" spans="3:40" ht="30" customHeight="1" x14ac:dyDescent="0.2">
      <c r="C16" s="376"/>
      <c r="D16" s="382"/>
      <c r="E16" s="386"/>
      <c r="F16" s="52" t="s">
        <v>215</v>
      </c>
      <c r="G16" s="117"/>
      <c r="H16" s="118"/>
      <c r="I16" s="118"/>
      <c r="J16" s="118"/>
      <c r="K16" s="119">
        <f t="shared" si="0"/>
        <v>0</v>
      </c>
      <c r="L16" s="132">
        <f t="shared" si="1"/>
        <v>0</v>
      </c>
      <c r="M16" s="121"/>
      <c r="N16" s="118"/>
      <c r="O16" s="118"/>
      <c r="P16" s="119">
        <f t="shared" si="2"/>
        <v>0</v>
      </c>
      <c r="Q16" s="132">
        <f t="shared" si="10"/>
        <v>0</v>
      </c>
      <c r="R16" s="118"/>
      <c r="S16" s="118"/>
      <c r="T16" s="118"/>
      <c r="U16" s="118"/>
      <c r="V16" s="119">
        <f t="shared" si="3"/>
        <v>0</v>
      </c>
      <c r="W16" s="132">
        <f t="shared" si="4"/>
        <v>0</v>
      </c>
      <c r="X16" s="121"/>
      <c r="Y16" s="118"/>
      <c r="Z16" s="118"/>
      <c r="AA16" s="119">
        <f t="shared" si="5"/>
        <v>0</v>
      </c>
      <c r="AB16" s="132">
        <f t="shared" si="6"/>
        <v>0</v>
      </c>
      <c r="AC16" s="121"/>
      <c r="AD16" s="118"/>
      <c r="AE16" s="118"/>
      <c r="AF16" s="118"/>
      <c r="AG16" s="119">
        <f t="shared" si="11"/>
        <v>0</v>
      </c>
      <c r="AH16" s="132">
        <f t="shared" si="7"/>
        <v>0</v>
      </c>
      <c r="AI16" s="165"/>
      <c r="AJ16" s="122"/>
      <c r="AK16" s="122"/>
      <c r="AL16" s="119">
        <f t="shared" si="8"/>
        <v>0</v>
      </c>
      <c r="AM16" s="132">
        <f t="shared" si="9"/>
        <v>0</v>
      </c>
      <c r="AN16" s="161">
        <f t="shared" si="12"/>
        <v>0</v>
      </c>
    </row>
    <row r="17" spans="3:40" ht="30" customHeight="1" x14ac:dyDescent="0.2">
      <c r="C17" s="376"/>
      <c r="D17" s="382"/>
      <c r="E17" s="386"/>
      <c r="F17" s="173" t="s">
        <v>218</v>
      </c>
      <c r="G17" s="208"/>
      <c r="H17" s="140"/>
      <c r="I17" s="140"/>
      <c r="J17" s="140"/>
      <c r="K17" s="141">
        <v>0</v>
      </c>
      <c r="L17" s="137">
        <v>0</v>
      </c>
      <c r="M17" s="138"/>
      <c r="N17" s="140"/>
      <c r="O17" s="140"/>
      <c r="P17" s="141">
        <v>0</v>
      </c>
      <c r="Q17" s="132">
        <f t="shared" si="10"/>
        <v>0</v>
      </c>
      <c r="R17" s="177">
        <v>2</v>
      </c>
      <c r="S17" s="177">
        <v>1.4</v>
      </c>
      <c r="T17" s="177">
        <v>0.65</v>
      </c>
      <c r="U17" s="177"/>
      <c r="V17" s="141">
        <v>3.3</v>
      </c>
      <c r="W17" s="137">
        <v>2.65E-3</v>
      </c>
      <c r="X17" s="138"/>
      <c r="Y17" s="142"/>
      <c r="Z17" s="140"/>
      <c r="AA17" s="119">
        <f t="shared" si="5"/>
        <v>0</v>
      </c>
      <c r="AB17" s="137">
        <v>1.14E-2</v>
      </c>
      <c r="AC17" s="176">
        <v>4.07</v>
      </c>
      <c r="AD17" s="177">
        <v>2.3100000000000005</v>
      </c>
      <c r="AE17" s="177"/>
      <c r="AF17" s="177"/>
      <c r="AG17" s="119">
        <f t="shared" si="11"/>
        <v>6.3800000000000008</v>
      </c>
      <c r="AH17" s="137">
        <v>4.1000000000000003E-3</v>
      </c>
      <c r="AI17" s="138">
        <v>10</v>
      </c>
      <c r="AJ17" s="140"/>
      <c r="AK17" s="140"/>
      <c r="AL17" s="119">
        <f t="shared" si="8"/>
        <v>10</v>
      </c>
      <c r="AM17" s="132">
        <f t="shared" si="9"/>
        <v>1.2342631449024932E-2</v>
      </c>
      <c r="AN17" s="161">
        <f t="shared" si="12"/>
        <v>19.68</v>
      </c>
    </row>
    <row r="18" spans="3:40" ht="29" customHeight="1" x14ac:dyDescent="0.2">
      <c r="C18" s="376"/>
      <c r="D18" s="382"/>
      <c r="E18" s="386"/>
      <c r="F18" s="210" t="s">
        <v>182</v>
      </c>
      <c r="G18" s="117">
        <v>8</v>
      </c>
      <c r="H18" s="118">
        <v>10.9</v>
      </c>
      <c r="I18" s="118">
        <v>1</v>
      </c>
      <c r="J18" s="118">
        <v>5.6</v>
      </c>
      <c r="K18" s="119">
        <f>SUM(G18:J18)</f>
        <v>25.5</v>
      </c>
      <c r="L18" s="132">
        <f t="shared" ref="L18:L26" si="13">K18/2425.7</f>
        <v>1.0512429401822156E-2</v>
      </c>
      <c r="M18" s="121">
        <v>50</v>
      </c>
      <c r="N18" s="118">
        <v>22</v>
      </c>
      <c r="O18" s="118">
        <v>9</v>
      </c>
      <c r="P18" s="119">
        <f>SUM(M18:O18)</f>
        <v>81</v>
      </c>
      <c r="Q18" s="132">
        <f t="shared" si="10"/>
        <v>2.3485068135691504E-2</v>
      </c>
      <c r="R18" s="118">
        <v>5.3</v>
      </c>
      <c r="S18" s="118">
        <v>2.7</v>
      </c>
      <c r="T18" s="118">
        <v>1.4</v>
      </c>
      <c r="U18" s="118"/>
      <c r="V18" s="168">
        <f>SUM(R18:U18)</f>
        <v>9.4</v>
      </c>
      <c r="W18" s="132">
        <f t="shared" ref="W18:W26" si="14">V18/1244.8</f>
        <v>7.5514138817480729E-3</v>
      </c>
      <c r="X18" s="121">
        <v>7</v>
      </c>
      <c r="Y18" s="171">
        <v>5</v>
      </c>
      <c r="Z18" s="118"/>
      <c r="AA18" s="168">
        <f t="shared" si="5"/>
        <v>12</v>
      </c>
      <c r="AB18" s="132">
        <f>AA18/1789.7</f>
        <v>6.7050343633011118E-3</v>
      </c>
      <c r="AC18" s="121">
        <v>16.72</v>
      </c>
      <c r="AD18" s="118">
        <v>15.620000000000001</v>
      </c>
      <c r="AE18" s="118">
        <v>11</v>
      </c>
      <c r="AF18" s="118"/>
      <c r="AG18" s="119">
        <f t="shared" si="11"/>
        <v>43.34</v>
      </c>
      <c r="AH18" s="132">
        <f t="shared" ref="AH18:AH26" si="15">AG18/2523</f>
        <v>1.7177962742766548E-2</v>
      </c>
      <c r="AI18" s="121">
        <v>2.4500000000000002</v>
      </c>
      <c r="AJ18" s="118">
        <v>3.8</v>
      </c>
      <c r="AK18" s="118">
        <v>2.5</v>
      </c>
      <c r="AL18" s="119">
        <f t="shared" si="8"/>
        <v>8.75</v>
      </c>
      <c r="AM18" s="132">
        <f t="shared" si="9"/>
        <v>1.0799802517896815E-2</v>
      </c>
      <c r="AN18" s="161">
        <f t="shared" si="12"/>
        <v>179.99</v>
      </c>
    </row>
    <row r="19" spans="3:40" ht="29" customHeight="1" x14ac:dyDescent="0.2">
      <c r="C19" s="376"/>
      <c r="D19" s="382"/>
      <c r="E19" s="386"/>
      <c r="F19" s="212" t="s">
        <v>219</v>
      </c>
      <c r="G19" s="117">
        <v>31</v>
      </c>
      <c r="H19" s="118">
        <v>3.2</v>
      </c>
      <c r="I19" s="118"/>
      <c r="J19" s="118"/>
      <c r="K19" s="119">
        <f>SUM(G19:J19)</f>
        <v>34.200000000000003</v>
      </c>
      <c r="L19" s="132">
        <f t="shared" si="13"/>
        <v>1.4099022962443832E-2</v>
      </c>
      <c r="M19" s="121">
        <v>32</v>
      </c>
      <c r="N19" s="118"/>
      <c r="O19" s="118"/>
      <c r="P19" s="119">
        <f xml:space="preserve"> SUM(M19:O19)</f>
        <v>32</v>
      </c>
      <c r="Q19" s="132">
        <f t="shared" si="10"/>
        <v>9.2780516091620756E-3</v>
      </c>
      <c r="R19" s="118">
        <v>17.8</v>
      </c>
      <c r="S19" s="127"/>
      <c r="T19" s="118"/>
      <c r="U19" s="118"/>
      <c r="V19" s="119">
        <f>SUM(R19:U19)</f>
        <v>17.8</v>
      </c>
      <c r="W19" s="132">
        <f t="shared" si="14"/>
        <v>1.429948586118252E-2</v>
      </c>
      <c r="X19" s="175">
        <v>25</v>
      </c>
      <c r="Y19" s="118"/>
      <c r="Z19" s="118"/>
      <c r="AA19" s="119">
        <f t="shared" si="5"/>
        <v>25</v>
      </c>
      <c r="AB19" s="132">
        <f>AA19/1789.7</f>
        <v>1.3968821590210649E-2</v>
      </c>
      <c r="AC19" s="121">
        <v>55.000000000000007</v>
      </c>
      <c r="AD19" s="118">
        <v>3.3000000000000003</v>
      </c>
      <c r="AE19" s="118"/>
      <c r="AF19" s="118"/>
      <c r="AG19" s="119">
        <f t="shared" si="11"/>
        <v>58.300000000000004</v>
      </c>
      <c r="AH19" s="132">
        <f t="shared" si="15"/>
        <v>2.3107411811335712E-2</v>
      </c>
      <c r="AI19" s="165">
        <v>10</v>
      </c>
      <c r="AJ19" s="122"/>
      <c r="AK19" s="122"/>
      <c r="AL19" s="119">
        <f t="shared" si="8"/>
        <v>10</v>
      </c>
      <c r="AM19" s="132">
        <f t="shared" si="9"/>
        <v>1.2342631449024932E-2</v>
      </c>
      <c r="AN19" s="161">
        <f t="shared" si="12"/>
        <v>177.3</v>
      </c>
    </row>
    <row r="20" spans="3:40" ht="29" customHeight="1" x14ac:dyDescent="0.2">
      <c r="C20" s="376"/>
      <c r="D20" s="382"/>
      <c r="E20" s="386"/>
      <c r="F20" s="327" t="s">
        <v>233</v>
      </c>
      <c r="G20" s="117"/>
      <c r="H20" s="153"/>
      <c r="I20" s="153"/>
      <c r="J20" s="153"/>
      <c r="K20" s="119">
        <v>14.2</v>
      </c>
      <c r="L20" s="132">
        <f t="shared" si="13"/>
        <v>5.8539802943480233E-3</v>
      </c>
      <c r="M20" s="121"/>
      <c r="N20" s="118"/>
      <c r="O20" s="118"/>
      <c r="P20" s="119">
        <v>41.59</v>
      </c>
      <c r="Q20" s="132">
        <f t="shared" si="10"/>
        <v>1.2058567700782837E-2</v>
      </c>
      <c r="R20" s="153"/>
      <c r="S20" s="153"/>
      <c r="T20" s="153"/>
      <c r="U20" s="153"/>
      <c r="V20" s="168">
        <v>4.9000000000000004</v>
      </c>
      <c r="W20" s="132">
        <f t="shared" si="14"/>
        <v>3.9363753213367617E-3</v>
      </c>
      <c r="X20" s="174"/>
      <c r="Y20" s="153"/>
      <c r="Z20" s="153"/>
      <c r="AA20" s="168" t="s">
        <v>144</v>
      </c>
      <c r="AB20" s="187" t="s">
        <v>144</v>
      </c>
      <c r="AC20" s="174"/>
      <c r="AD20" s="153"/>
      <c r="AE20" s="153"/>
      <c r="AF20" s="153"/>
      <c r="AG20" s="119">
        <v>12.54</v>
      </c>
      <c r="AH20" s="132">
        <f t="shared" si="15"/>
        <v>4.9702734839476813E-3</v>
      </c>
      <c r="AI20" s="178"/>
      <c r="AJ20" s="129"/>
      <c r="AK20" s="129"/>
      <c r="AL20" s="119">
        <v>1.3</v>
      </c>
      <c r="AM20" s="132">
        <f t="shared" si="9"/>
        <v>1.6045420883732411E-3</v>
      </c>
      <c r="AN20" s="161">
        <f t="shared" si="12"/>
        <v>74.53</v>
      </c>
    </row>
    <row r="21" spans="3:40" ht="29" customHeight="1" x14ac:dyDescent="0.2">
      <c r="C21" s="376"/>
      <c r="D21" s="382"/>
      <c r="E21" s="387"/>
      <c r="F21" s="326" t="s">
        <v>8</v>
      </c>
      <c r="G21" s="154"/>
      <c r="H21" s="129"/>
      <c r="I21" s="129"/>
      <c r="J21" s="129"/>
      <c r="K21" s="128">
        <f>SUM(K5:K20)</f>
        <v>107.28000000000002</v>
      </c>
      <c r="L21" s="133">
        <f t="shared" si="13"/>
        <v>4.4226408871665922E-2</v>
      </c>
      <c r="M21" s="155"/>
      <c r="N21" s="131"/>
      <c r="O21" s="131"/>
      <c r="P21" s="128">
        <f>SUM(P5:P20)</f>
        <v>205.74</v>
      </c>
      <c r="Q21" s="133">
        <f t="shared" si="10"/>
        <v>5.9652073064656426E-2</v>
      </c>
      <c r="R21" s="129"/>
      <c r="S21" s="129"/>
      <c r="T21" s="129"/>
      <c r="U21" s="129"/>
      <c r="V21" s="125">
        <f>SUM(V5:V20)</f>
        <v>71.34</v>
      </c>
      <c r="W21" s="133">
        <f t="shared" si="14"/>
        <v>5.7310411311053987E-2</v>
      </c>
      <c r="X21" s="178"/>
      <c r="Y21" s="129"/>
      <c r="Z21" s="129"/>
      <c r="AA21" s="125">
        <f>SUM(AA5:AA20)</f>
        <v>67.900000000000006</v>
      </c>
      <c r="AB21" s="133">
        <f t="shared" ref="AB21" si="16">AA21/1789.7</f>
        <v>3.7939319439012124E-2</v>
      </c>
      <c r="AC21" s="178"/>
      <c r="AD21" s="129"/>
      <c r="AE21" s="129"/>
      <c r="AF21" s="129"/>
      <c r="AG21" s="128">
        <f>SUM(AG5:AG20)</f>
        <v>211.14500000000001</v>
      </c>
      <c r="AH21" s="133">
        <f t="shared" si="15"/>
        <v>8.3688069758224334E-2</v>
      </c>
      <c r="AI21" s="178"/>
      <c r="AJ21" s="129"/>
      <c r="AK21" s="129"/>
      <c r="AL21" s="128">
        <f>SUM(AL5:AL20)</f>
        <v>37.594999999999999</v>
      </c>
      <c r="AM21" s="133">
        <f t="shared" si="9"/>
        <v>4.640212293260923E-2</v>
      </c>
      <c r="AN21" s="162">
        <f t="shared" si="12"/>
        <v>701</v>
      </c>
    </row>
    <row r="22" spans="3:40" ht="29" customHeight="1" x14ac:dyDescent="0.2">
      <c r="C22" s="376"/>
      <c r="D22" s="382"/>
      <c r="E22" s="349" t="s">
        <v>172</v>
      </c>
      <c r="F22" s="280" t="s">
        <v>244</v>
      </c>
      <c r="G22" s="117"/>
      <c r="H22" s="118"/>
      <c r="I22" s="118"/>
      <c r="J22" s="118"/>
      <c r="K22" s="119">
        <f>SUM(G22:J22)</f>
        <v>0</v>
      </c>
      <c r="L22" s="132">
        <f t="shared" si="13"/>
        <v>0</v>
      </c>
      <c r="M22" s="121"/>
      <c r="N22" s="118"/>
      <c r="O22" s="118"/>
      <c r="P22" s="119">
        <f xml:space="preserve"> SUM(M22:O22)</f>
        <v>0</v>
      </c>
      <c r="Q22" s="132">
        <f t="shared" si="10"/>
        <v>0</v>
      </c>
      <c r="R22" s="118">
        <v>0.25</v>
      </c>
      <c r="S22" s="118"/>
      <c r="T22" s="118"/>
      <c r="U22" s="118"/>
      <c r="V22" s="119">
        <f>SUM(R22:U22)</f>
        <v>0.25</v>
      </c>
      <c r="W22" s="132">
        <f t="shared" si="14"/>
        <v>2.0083547557840618E-4</v>
      </c>
      <c r="X22" s="121"/>
      <c r="Y22" s="118"/>
      <c r="Z22" s="118"/>
      <c r="AA22" s="119">
        <f>SUM(X22:Z22)</f>
        <v>0</v>
      </c>
      <c r="AB22" s="132">
        <f>AA22/1789.7</f>
        <v>0</v>
      </c>
      <c r="AC22" s="121"/>
      <c r="AD22" s="118"/>
      <c r="AE22" s="118"/>
      <c r="AF22" s="118"/>
      <c r="AG22" s="119">
        <f>SUM(AC22:AF22)</f>
        <v>0</v>
      </c>
      <c r="AH22" s="132">
        <f t="shared" si="15"/>
        <v>0</v>
      </c>
      <c r="AI22" s="165"/>
      <c r="AJ22" s="122"/>
      <c r="AK22" s="122"/>
      <c r="AL22" s="119">
        <f>SUM(AI22:AK22)</f>
        <v>0</v>
      </c>
      <c r="AM22" s="132">
        <f t="shared" si="9"/>
        <v>0</v>
      </c>
      <c r="AN22" s="161">
        <f t="shared" si="12"/>
        <v>0.25</v>
      </c>
    </row>
    <row r="23" spans="3:40" ht="30" customHeight="1" x14ac:dyDescent="0.2">
      <c r="C23" s="376"/>
      <c r="D23" s="382"/>
      <c r="E23" s="350"/>
      <c r="F23" s="280" t="s">
        <v>243</v>
      </c>
      <c r="G23" s="117"/>
      <c r="H23" s="118"/>
      <c r="I23" s="118"/>
      <c r="J23" s="118"/>
      <c r="K23" s="119">
        <f>SUM(G23:J23)</f>
        <v>0</v>
      </c>
      <c r="L23" s="132">
        <f t="shared" si="13"/>
        <v>0</v>
      </c>
      <c r="M23" s="121"/>
      <c r="N23" s="118"/>
      <c r="O23" s="118"/>
      <c r="P23" s="119">
        <f xml:space="preserve"> SUM(M23:O23)</f>
        <v>0</v>
      </c>
      <c r="Q23" s="132">
        <f t="shared" si="10"/>
        <v>0</v>
      </c>
      <c r="R23" s="118"/>
      <c r="S23" s="118"/>
      <c r="T23" s="118"/>
      <c r="U23" s="118"/>
      <c r="V23" s="119">
        <f>SUM(R23:U23)</f>
        <v>0</v>
      </c>
      <c r="W23" s="132">
        <f t="shared" si="14"/>
        <v>0</v>
      </c>
      <c r="X23" s="121"/>
      <c r="Y23" s="118"/>
      <c r="Z23" s="118"/>
      <c r="AA23" s="119">
        <f>SUM(X23:Z23)</f>
        <v>0</v>
      </c>
      <c r="AB23" s="132">
        <f>AA23/1789.7</f>
        <v>0</v>
      </c>
      <c r="AC23" s="121">
        <v>1.1000000000000001</v>
      </c>
      <c r="AD23" s="118">
        <v>1.1000000000000001</v>
      </c>
      <c r="AE23" s="118">
        <v>0.33</v>
      </c>
      <c r="AF23" s="118"/>
      <c r="AG23" s="119">
        <f>SUM(AC23:AF23)</f>
        <v>2.5300000000000002</v>
      </c>
      <c r="AH23" s="132">
        <f t="shared" si="15"/>
        <v>1.0027744748315498E-3</v>
      </c>
      <c r="AI23" s="165"/>
      <c r="AJ23" s="122"/>
      <c r="AK23" s="122"/>
      <c r="AL23" s="119">
        <f>SUM(AI23:AK23)</f>
        <v>0</v>
      </c>
      <c r="AM23" s="132">
        <f t="shared" si="9"/>
        <v>0</v>
      </c>
      <c r="AN23" s="161">
        <f t="shared" si="12"/>
        <v>2.5300000000000002</v>
      </c>
    </row>
    <row r="24" spans="3:40" ht="30" customHeight="1" x14ac:dyDescent="0.2">
      <c r="C24" s="376"/>
      <c r="D24" s="382"/>
      <c r="E24" s="350"/>
      <c r="F24" s="281" t="s">
        <v>232</v>
      </c>
      <c r="G24" s="152"/>
      <c r="H24" s="153"/>
      <c r="I24" s="153"/>
      <c r="J24" s="153"/>
      <c r="K24" s="119">
        <v>77.5</v>
      </c>
      <c r="L24" s="132">
        <f t="shared" si="13"/>
        <v>3.1949540338871256E-2</v>
      </c>
      <c r="M24" s="121"/>
      <c r="N24" s="118"/>
      <c r="O24" s="118"/>
      <c r="P24" s="119">
        <v>83.25</v>
      </c>
      <c r="Q24" s="132">
        <f t="shared" si="10"/>
        <v>2.4137431139460715E-2</v>
      </c>
      <c r="R24" s="153"/>
      <c r="S24" s="153"/>
      <c r="T24" s="153"/>
      <c r="U24" s="153"/>
      <c r="V24" s="168">
        <v>67</v>
      </c>
      <c r="W24" s="132">
        <f t="shared" si="14"/>
        <v>5.3823907455012858E-2</v>
      </c>
      <c r="X24" s="174"/>
      <c r="Y24" s="153"/>
      <c r="Z24" s="153"/>
      <c r="AA24" s="168" t="s">
        <v>144</v>
      </c>
      <c r="AB24" s="187" t="s">
        <v>145</v>
      </c>
      <c r="AC24" s="174"/>
      <c r="AD24" s="153"/>
      <c r="AE24" s="153"/>
      <c r="AF24" s="153"/>
      <c r="AG24" s="119">
        <f>13.9*1.1</f>
        <v>15.290000000000001</v>
      </c>
      <c r="AH24" s="132">
        <f t="shared" si="15"/>
        <v>6.0602457391993663E-3</v>
      </c>
      <c r="AI24" s="178"/>
      <c r="AJ24" s="129"/>
      <c r="AK24" s="129"/>
      <c r="AL24" s="119">
        <v>24.9</v>
      </c>
      <c r="AM24" s="132">
        <f t="shared" si="9"/>
        <v>3.0733152308072078E-2</v>
      </c>
      <c r="AN24" s="161">
        <f t="shared" si="12"/>
        <v>267.94</v>
      </c>
    </row>
    <row r="25" spans="3:40" ht="29" customHeight="1" x14ac:dyDescent="0.2">
      <c r="C25" s="376"/>
      <c r="D25" s="382"/>
      <c r="E25" s="365"/>
      <c r="F25" s="209" t="s">
        <v>8</v>
      </c>
      <c r="G25" s="130"/>
      <c r="H25" s="131"/>
      <c r="I25" s="131"/>
      <c r="J25" s="131"/>
      <c r="K25" s="128">
        <f>SUM(K22:K24)</f>
        <v>77.5</v>
      </c>
      <c r="L25" s="133">
        <f t="shared" si="13"/>
        <v>3.1949540338871256E-2</v>
      </c>
      <c r="M25" s="155"/>
      <c r="N25" s="131"/>
      <c r="O25" s="131"/>
      <c r="P25" s="128">
        <f>SUM(P22:P24)</f>
        <v>83.25</v>
      </c>
      <c r="Q25" s="133">
        <f t="shared" si="10"/>
        <v>2.4137431139460715E-2</v>
      </c>
      <c r="R25" s="131"/>
      <c r="S25" s="131"/>
      <c r="T25" s="131"/>
      <c r="U25" s="131"/>
      <c r="V25" s="128">
        <f>SUM(V22:V24)</f>
        <v>67.25</v>
      </c>
      <c r="W25" s="133">
        <f t="shared" si="14"/>
        <v>5.4024742930591264E-2</v>
      </c>
      <c r="X25" s="155"/>
      <c r="Y25" s="131"/>
      <c r="Z25" s="131"/>
      <c r="AA25" s="128">
        <f>SUM(AA22:AA24)</f>
        <v>0</v>
      </c>
      <c r="AB25" s="133">
        <f>AA25/1789.7</f>
        <v>0</v>
      </c>
      <c r="AC25" s="155"/>
      <c r="AD25" s="131"/>
      <c r="AE25" s="131"/>
      <c r="AF25" s="131"/>
      <c r="AG25" s="128">
        <f>SUM(AG22:AG24)</f>
        <v>17.82</v>
      </c>
      <c r="AH25" s="133">
        <f t="shared" si="15"/>
        <v>7.063020214030916E-3</v>
      </c>
      <c r="AI25" s="155"/>
      <c r="AJ25" s="131"/>
      <c r="AK25" s="131"/>
      <c r="AL25" s="128">
        <f>SUM(AL22:AL24)</f>
        <v>24.9</v>
      </c>
      <c r="AM25" s="133">
        <f t="shared" si="9"/>
        <v>3.0733152308072078E-2</v>
      </c>
      <c r="AN25" s="162">
        <f t="shared" si="12"/>
        <v>270.71999999999997</v>
      </c>
    </row>
    <row r="26" spans="3:40" ht="29" customHeight="1" thickBot="1" x14ac:dyDescent="0.25">
      <c r="C26" s="383"/>
      <c r="D26" s="384"/>
      <c r="E26" s="239" t="s">
        <v>10</v>
      </c>
      <c r="F26" s="240" t="s">
        <v>8</v>
      </c>
      <c r="G26" s="294"/>
      <c r="H26" s="295"/>
      <c r="I26" s="295"/>
      <c r="J26" s="295"/>
      <c r="K26" s="296">
        <f>SUM(K21+K25)</f>
        <v>184.78000000000003</v>
      </c>
      <c r="L26" s="297">
        <f t="shared" si="13"/>
        <v>7.6175949210537178E-2</v>
      </c>
      <c r="M26" s="298"/>
      <c r="N26" s="296"/>
      <c r="O26" s="296"/>
      <c r="P26" s="296">
        <f>SUM(P21+P25)</f>
        <v>288.99</v>
      </c>
      <c r="Q26" s="297">
        <f t="shared" si="10"/>
        <v>8.3789504204117141E-2</v>
      </c>
      <c r="R26" s="296"/>
      <c r="S26" s="296"/>
      <c r="T26" s="296"/>
      <c r="U26" s="296"/>
      <c r="V26" s="296">
        <f>SUM(V21+V25)</f>
        <v>138.59</v>
      </c>
      <c r="W26" s="297">
        <f t="shared" si="14"/>
        <v>0.11133515424164525</v>
      </c>
      <c r="X26" s="298"/>
      <c r="Y26" s="296"/>
      <c r="Z26" s="296"/>
      <c r="AA26" s="296">
        <f>SUM(AA21+AA25)</f>
        <v>67.900000000000006</v>
      </c>
      <c r="AB26" s="297">
        <f>AA26/1789.7</f>
        <v>3.7939319439012124E-2</v>
      </c>
      <c r="AC26" s="298"/>
      <c r="AD26" s="296"/>
      <c r="AE26" s="296"/>
      <c r="AF26" s="296"/>
      <c r="AG26" s="296">
        <f>SUM(AG21+AG25)</f>
        <v>228.965</v>
      </c>
      <c r="AH26" s="297">
        <f t="shared" si="15"/>
        <v>9.0751089972255256E-2</v>
      </c>
      <c r="AI26" s="298"/>
      <c r="AJ26" s="296"/>
      <c r="AK26" s="296"/>
      <c r="AL26" s="296">
        <f>SUM(AL21+AL25)</f>
        <v>62.494999999999997</v>
      </c>
      <c r="AM26" s="297">
        <f t="shared" si="9"/>
        <v>7.7135275240681311E-2</v>
      </c>
      <c r="AN26" s="299">
        <f t="shared" si="12"/>
        <v>971.72</v>
      </c>
    </row>
    <row r="27" spans="3:40" ht="19" customHeight="1" x14ac:dyDescent="0.2">
      <c r="C27" s="238"/>
      <c r="D27" s="238"/>
      <c r="E27" s="147"/>
      <c r="F27" s="213"/>
      <c r="G27" s="170"/>
      <c r="H27" s="170"/>
      <c r="I27" s="170"/>
      <c r="J27" s="170"/>
      <c r="K27" s="214"/>
      <c r="L27" s="222"/>
      <c r="M27" s="170"/>
      <c r="N27" s="170"/>
      <c r="O27" s="170"/>
      <c r="P27" s="214"/>
      <c r="Q27" s="222"/>
      <c r="R27" s="170"/>
      <c r="S27" s="170"/>
      <c r="T27" s="170"/>
      <c r="U27" s="170"/>
      <c r="V27" s="214"/>
      <c r="W27" s="222"/>
      <c r="X27" s="170"/>
      <c r="Y27" s="170"/>
      <c r="Z27" s="170"/>
      <c r="AA27" s="214"/>
      <c r="AB27" s="222"/>
      <c r="AC27" s="170"/>
      <c r="AD27" s="170"/>
      <c r="AE27" s="170"/>
      <c r="AF27" s="170"/>
      <c r="AG27" s="214"/>
      <c r="AH27" s="222"/>
      <c r="AI27" s="215"/>
      <c r="AJ27" s="215"/>
      <c r="AK27" s="215"/>
      <c r="AL27" s="214"/>
      <c r="AM27" s="222"/>
      <c r="AN27" s="214"/>
    </row>
    <row r="28" spans="3:40" ht="19" customHeight="1" x14ac:dyDescent="0.2">
      <c r="C28" s="238"/>
      <c r="D28" s="238"/>
      <c r="E28" s="147"/>
      <c r="F28" s="213"/>
      <c r="G28" s="170"/>
      <c r="H28" s="170"/>
      <c r="I28" s="170"/>
      <c r="J28" s="170"/>
      <c r="K28" s="214"/>
      <c r="L28" s="222"/>
      <c r="M28" s="170"/>
      <c r="N28" s="170"/>
      <c r="O28" s="170"/>
      <c r="P28" s="214"/>
      <c r="Q28" s="222"/>
      <c r="R28" s="170"/>
      <c r="S28" s="170"/>
      <c r="T28" s="170"/>
      <c r="U28" s="170"/>
      <c r="V28" s="214"/>
      <c r="W28" s="222"/>
      <c r="X28" s="170"/>
      <c r="Y28" s="170"/>
      <c r="Z28" s="170"/>
      <c r="AA28" s="214"/>
      <c r="AB28" s="222"/>
      <c r="AC28" s="170"/>
      <c r="AD28" s="170"/>
      <c r="AE28" s="170"/>
      <c r="AF28" s="170"/>
      <c r="AG28" s="214"/>
      <c r="AH28" s="222"/>
      <c r="AI28" s="215"/>
      <c r="AJ28" s="215"/>
      <c r="AK28" s="215"/>
      <c r="AL28" s="214"/>
      <c r="AM28" s="222"/>
      <c r="AN28" s="214"/>
    </row>
    <row r="29" spans="3:40" ht="19" customHeight="1" x14ac:dyDescent="0.2">
      <c r="C29" s="238"/>
      <c r="D29" s="238"/>
      <c r="E29" s="147"/>
      <c r="F29" s="213"/>
      <c r="G29" s="170"/>
      <c r="H29" s="170"/>
      <c r="I29" s="170"/>
      <c r="J29" s="170"/>
      <c r="K29" s="214"/>
      <c r="L29" s="222"/>
      <c r="M29" s="170"/>
      <c r="N29" s="170"/>
      <c r="O29" s="170"/>
      <c r="P29" s="214"/>
      <c r="Q29" s="222"/>
      <c r="R29" s="170"/>
      <c r="S29" s="170"/>
      <c r="T29" s="170"/>
      <c r="U29" s="170"/>
      <c r="V29" s="214"/>
      <c r="W29" s="222"/>
      <c r="X29" s="170"/>
      <c r="Y29" s="170"/>
      <c r="Z29" s="170"/>
      <c r="AA29" s="214"/>
      <c r="AB29" s="222"/>
      <c r="AC29" s="170"/>
      <c r="AD29" s="170"/>
      <c r="AE29" s="170"/>
      <c r="AF29" s="170"/>
      <c r="AG29" s="214"/>
      <c r="AH29" s="222"/>
      <c r="AI29" s="215"/>
      <c r="AJ29" s="215"/>
      <c r="AK29" s="215"/>
      <c r="AL29" s="214"/>
      <c r="AM29" s="222"/>
      <c r="AN29" s="214"/>
    </row>
    <row r="30" spans="3:40" ht="34" customHeight="1" x14ac:dyDescent="0.2">
      <c r="C30" s="231"/>
      <c r="D30" s="231"/>
      <c r="E30" s="204"/>
      <c r="F30" s="213"/>
      <c r="G30" s="170"/>
      <c r="H30" s="170"/>
      <c r="I30" s="170"/>
      <c r="J30" s="170"/>
      <c r="K30" s="216"/>
      <c r="L30" s="217"/>
      <c r="M30" s="170"/>
      <c r="N30" s="170"/>
      <c r="O30" s="170"/>
      <c r="P30" s="216"/>
      <c r="Q30" s="217"/>
      <c r="R30" s="170"/>
      <c r="S30" s="170"/>
      <c r="T30" s="170"/>
      <c r="U30" s="170"/>
      <c r="V30" s="216"/>
      <c r="W30" s="217"/>
      <c r="X30" s="170"/>
      <c r="Y30" s="170"/>
      <c r="Z30" s="218"/>
      <c r="AA30" s="216"/>
      <c r="AB30" s="217"/>
      <c r="AC30" s="170"/>
      <c r="AD30" s="170"/>
      <c r="AE30" s="170"/>
      <c r="AF30" s="170"/>
      <c r="AG30" s="216"/>
      <c r="AH30" s="217"/>
      <c r="AI30" s="219"/>
      <c r="AJ30" s="219"/>
      <c r="AK30" s="219"/>
      <c r="AL30" s="216"/>
      <c r="AM30" s="217"/>
      <c r="AN30" s="216"/>
    </row>
    <row r="31" spans="3:40" ht="24" customHeight="1" x14ac:dyDescent="0.2">
      <c r="C31" s="231"/>
      <c r="D31" s="231"/>
      <c r="E31" s="204"/>
      <c r="F31" s="213"/>
      <c r="G31" s="170"/>
      <c r="H31" s="170"/>
      <c r="I31" s="170"/>
      <c r="J31" s="170"/>
      <c r="K31" s="216"/>
      <c r="L31" s="217"/>
      <c r="M31" s="170"/>
      <c r="N31" s="170"/>
      <c r="O31" s="170"/>
      <c r="P31" s="216"/>
      <c r="Q31" s="217"/>
      <c r="R31" s="170"/>
      <c r="S31" s="170"/>
      <c r="T31" s="170"/>
      <c r="U31" s="170"/>
      <c r="V31" s="216"/>
      <c r="W31" s="217"/>
      <c r="X31" s="220"/>
      <c r="Y31" s="170"/>
      <c r="Z31" s="170"/>
      <c r="AA31" s="216"/>
      <c r="AB31" s="217"/>
      <c r="AC31" s="170"/>
      <c r="AD31" s="170"/>
      <c r="AE31" s="170"/>
      <c r="AF31" s="170"/>
      <c r="AG31" s="216"/>
      <c r="AH31" s="217"/>
      <c r="AI31" s="219"/>
      <c r="AJ31" s="219"/>
      <c r="AK31" s="219"/>
      <c r="AL31" s="216"/>
      <c r="AM31" s="217"/>
      <c r="AN31" s="216"/>
    </row>
    <row r="32" spans="3:40" ht="24" customHeight="1" x14ac:dyDescent="0.2">
      <c r="C32" s="231"/>
      <c r="D32" s="231"/>
      <c r="E32" s="204"/>
      <c r="F32" s="170"/>
      <c r="G32" s="170"/>
      <c r="H32" s="170"/>
      <c r="I32" s="170"/>
      <c r="J32" s="170"/>
      <c r="K32" s="216"/>
      <c r="L32" s="217"/>
      <c r="M32" s="170"/>
      <c r="N32" s="170"/>
      <c r="O32" s="170"/>
      <c r="P32" s="216"/>
      <c r="Q32" s="217"/>
      <c r="R32" s="170"/>
      <c r="S32" s="170"/>
      <c r="T32" s="170"/>
      <c r="U32" s="170"/>
      <c r="V32" s="216"/>
      <c r="W32" s="217"/>
      <c r="X32" s="170"/>
      <c r="Y32" s="170"/>
      <c r="Z32" s="170"/>
      <c r="AA32" s="216"/>
      <c r="AB32" s="217"/>
      <c r="AC32" s="170"/>
      <c r="AD32" s="170"/>
      <c r="AE32" s="170"/>
      <c r="AF32" s="170"/>
      <c r="AG32" s="216"/>
      <c r="AH32" s="217"/>
      <c r="AI32" s="219"/>
      <c r="AJ32" s="219"/>
      <c r="AK32" s="219"/>
      <c r="AL32" s="216"/>
      <c r="AM32" s="217"/>
      <c r="AN32" s="216"/>
    </row>
    <row r="33" spans="3:40" ht="24" customHeight="1" x14ac:dyDescent="0.2">
      <c r="C33" s="231"/>
      <c r="D33" s="231"/>
      <c r="E33" s="204"/>
      <c r="F33" s="170"/>
      <c r="G33" s="170"/>
      <c r="H33" s="170"/>
      <c r="I33" s="170"/>
      <c r="J33" s="170"/>
      <c r="K33" s="216"/>
      <c r="L33" s="217"/>
      <c r="M33" s="170"/>
      <c r="N33" s="170"/>
      <c r="O33" s="170"/>
      <c r="P33" s="216"/>
      <c r="Q33" s="217"/>
      <c r="R33" s="170"/>
      <c r="S33" s="170"/>
      <c r="T33" s="170"/>
      <c r="U33" s="170"/>
      <c r="V33" s="216"/>
      <c r="W33" s="217"/>
      <c r="X33" s="170"/>
      <c r="Y33" s="170"/>
      <c r="Z33" s="170"/>
      <c r="AA33" s="216"/>
      <c r="AB33" s="217"/>
      <c r="AC33" s="170"/>
      <c r="AD33" s="170"/>
      <c r="AE33" s="170"/>
      <c r="AF33" s="170"/>
      <c r="AG33" s="216"/>
      <c r="AH33" s="217"/>
      <c r="AI33" s="219"/>
      <c r="AJ33" s="219"/>
      <c r="AK33" s="219"/>
      <c r="AL33" s="216"/>
      <c r="AM33" s="217"/>
      <c r="AN33" s="216"/>
    </row>
    <row r="34" spans="3:40" ht="24" customHeight="1" x14ac:dyDescent="0.2">
      <c r="C34" s="231"/>
      <c r="D34" s="231"/>
      <c r="E34" s="204"/>
      <c r="F34" s="170"/>
      <c r="G34" s="170"/>
      <c r="H34" s="170"/>
      <c r="I34" s="170"/>
      <c r="J34" s="170"/>
      <c r="K34" s="216"/>
      <c r="L34" s="217"/>
      <c r="M34" s="170"/>
      <c r="N34" s="170"/>
      <c r="O34" s="170"/>
      <c r="P34" s="216"/>
      <c r="Q34" s="217"/>
      <c r="R34" s="170"/>
      <c r="S34" s="170"/>
      <c r="T34" s="170"/>
      <c r="U34" s="170"/>
      <c r="V34" s="216"/>
      <c r="W34" s="217"/>
      <c r="X34" s="170"/>
      <c r="Y34" s="170"/>
      <c r="Z34" s="170"/>
      <c r="AA34" s="216"/>
      <c r="AB34" s="217"/>
      <c r="AC34" s="170"/>
      <c r="AD34" s="170"/>
      <c r="AE34" s="170"/>
      <c r="AF34" s="170"/>
      <c r="AG34" s="216"/>
      <c r="AH34" s="217"/>
      <c r="AI34" s="219"/>
      <c r="AJ34" s="219"/>
      <c r="AK34" s="219"/>
      <c r="AL34" s="216"/>
      <c r="AM34" s="217"/>
      <c r="AN34" s="216"/>
    </row>
    <row r="35" spans="3:40" ht="24" customHeight="1" x14ac:dyDescent="0.2">
      <c r="C35" s="231"/>
      <c r="D35" s="231"/>
      <c r="E35" s="204"/>
      <c r="F35" s="170"/>
      <c r="G35" s="170"/>
      <c r="H35" s="170"/>
      <c r="I35" s="170"/>
      <c r="J35" s="170"/>
      <c r="K35" s="216"/>
      <c r="L35" s="217"/>
      <c r="M35" s="170"/>
      <c r="N35" s="170"/>
      <c r="O35" s="170"/>
      <c r="P35" s="216"/>
      <c r="Q35" s="217"/>
      <c r="R35" s="170"/>
      <c r="S35" s="170"/>
      <c r="T35" s="170"/>
      <c r="U35" s="170"/>
      <c r="V35" s="216"/>
      <c r="W35" s="217"/>
      <c r="X35" s="170"/>
      <c r="Y35" s="170"/>
      <c r="Z35" s="170"/>
      <c r="AA35" s="216"/>
      <c r="AB35" s="217"/>
      <c r="AC35" s="170"/>
      <c r="AD35" s="170"/>
      <c r="AE35" s="170"/>
      <c r="AF35" s="170"/>
      <c r="AG35" s="216"/>
      <c r="AH35" s="217"/>
      <c r="AI35" s="219"/>
      <c r="AJ35" s="219"/>
      <c r="AK35" s="219"/>
      <c r="AL35" s="216"/>
      <c r="AM35" s="217"/>
      <c r="AN35" s="216"/>
    </row>
    <row r="36" spans="3:40" ht="24" customHeight="1" x14ac:dyDescent="0.2">
      <c r="C36" s="231"/>
      <c r="D36" s="231"/>
      <c r="E36" s="204"/>
      <c r="F36" s="219"/>
      <c r="G36" s="170"/>
      <c r="H36" s="170"/>
      <c r="I36" s="170"/>
      <c r="J36" s="170"/>
      <c r="K36" s="216"/>
      <c r="L36" s="217"/>
      <c r="M36" s="170"/>
      <c r="N36" s="170"/>
      <c r="O36" s="170"/>
      <c r="P36" s="216"/>
      <c r="Q36" s="217"/>
      <c r="R36" s="170"/>
      <c r="S36" s="170"/>
      <c r="T36" s="170"/>
      <c r="U36" s="170"/>
      <c r="V36" s="216"/>
      <c r="W36" s="217"/>
      <c r="X36" s="170"/>
      <c r="Y36" s="170"/>
      <c r="Z36" s="170"/>
      <c r="AA36" s="216"/>
      <c r="AB36" s="217"/>
      <c r="AC36" s="170"/>
      <c r="AD36" s="170"/>
      <c r="AE36" s="170"/>
      <c r="AF36" s="170"/>
      <c r="AG36" s="216"/>
      <c r="AH36" s="217"/>
      <c r="AI36" s="219"/>
      <c r="AJ36" s="219"/>
      <c r="AK36" s="219"/>
      <c r="AL36" s="216"/>
      <c r="AM36" s="217"/>
      <c r="AN36" s="216"/>
    </row>
    <row r="37" spans="3:40" ht="24" customHeight="1" x14ac:dyDescent="0.2">
      <c r="C37" s="231"/>
      <c r="D37" s="231"/>
      <c r="E37" s="204"/>
      <c r="F37" s="221"/>
      <c r="G37" s="170"/>
      <c r="H37" s="170"/>
      <c r="I37" s="170"/>
      <c r="J37" s="170"/>
      <c r="K37" s="216"/>
      <c r="L37" s="217"/>
      <c r="M37" s="170"/>
      <c r="N37" s="170"/>
      <c r="O37" s="170"/>
      <c r="P37" s="216"/>
      <c r="Q37" s="217"/>
      <c r="R37" s="170"/>
      <c r="S37" s="170"/>
      <c r="T37" s="170"/>
      <c r="U37" s="170"/>
      <c r="V37" s="216"/>
      <c r="W37" s="217"/>
      <c r="X37" s="170"/>
      <c r="Y37" s="170"/>
      <c r="Z37" s="170"/>
      <c r="AA37" s="216"/>
      <c r="AB37" s="217"/>
      <c r="AC37" s="170"/>
      <c r="AD37" s="170"/>
      <c r="AE37" s="170"/>
      <c r="AF37" s="170"/>
      <c r="AG37" s="216"/>
      <c r="AH37" s="217"/>
      <c r="AI37" s="219"/>
      <c r="AJ37" s="219"/>
      <c r="AK37" s="219"/>
      <c r="AL37" s="216"/>
      <c r="AM37" s="217"/>
      <c r="AN37" s="216"/>
    </row>
    <row r="38" spans="3:40" ht="24" customHeight="1" x14ac:dyDescent="0.2">
      <c r="C38" s="231"/>
      <c r="D38" s="231"/>
      <c r="E38" s="204"/>
      <c r="F38" s="219"/>
      <c r="G38" s="170"/>
      <c r="H38" s="170"/>
      <c r="I38" s="170"/>
      <c r="J38" s="170"/>
      <c r="K38" s="216"/>
      <c r="L38" s="217"/>
      <c r="M38" s="170"/>
      <c r="N38" s="170"/>
      <c r="O38" s="170"/>
      <c r="P38" s="216"/>
      <c r="Q38" s="217"/>
      <c r="R38" s="170"/>
      <c r="S38" s="170"/>
      <c r="T38" s="170"/>
      <c r="U38" s="170"/>
      <c r="V38" s="216"/>
      <c r="W38" s="217"/>
      <c r="X38" s="170"/>
      <c r="Y38" s="170"/>
      <c r="Z38" s="170"/>
      <c r="AA38" s="216"/>
      <c r="AB38" s="217"/>
      <c r="AC38" s="170"/>
      <c r="AD38" s="170"/>
      <c r="AE38" s="170"/>
      <c r="AF38" s="170"/>
      <c r="AG38" s="216"/>
      <c r="AH38" s="217"/>
      <c r="AI38" s="219"/>
      <c r="AJ38" s="219"/>
      <c r="AK38" s="219"/>
      <c r="AL38" s="216"/>
      <c r="AM38" s="217"/>
      <c r="AN38" s="216"/>
    </row>
    <row r="39" spans="3:40" ht="24" customHeight="1" x14ac:dyDescent="0.2">
      <c r="C39" s="231"/>
      <c r="D39" s="231"/>
      <c r="E39" s="204"/>
      <c r="F39" s="232"/>
      <c r="G39" s="170"/>
      <c r="H39" s="170"/>
      <c r="I39" s="170"/>
      <c r="J39" s="170"/>
      <c r="K39" s="216"/>
      <c r="L39" s="217"/>
      <c r="M39" s="170"/>
      <c r="N39" s="170"/>
      <c r="O39" s="170"/>
      <c r="P39" s="216"/>
      <c r="Q39" s="217"/>
      <c r="R39" s="170"/>
      <c r="S39" s="170"/>
      <c r="T39" s="170"/>
      <c r="U39" s="170"/>
      <c r="V39" s="216"/>
      <c r="W39" s="217"/>
      <c r="X39" s="170"/>
      <c r="Y39" s="170"/>
      <c r="Z39" s="170"/>
      <c r="AA39" s="216"/>
      <c r="AB39" s="217"/>
      <c r="AC39" s="220"/>
      <c r="AD39" s="170"/>
      <c r="AE39" s="170"/>
      <c r="AF39" s="170"/>
      <c r="AG39" s="216"/>
      <c r="AH39" s="217"/>
      <c r="AI39" s="219"/>
      <c r="AJ39" s="219"/>
      <c r="AK39" s="219"/>
      <c r="AL39" s="216"/>
      <c r="AM39" s="217"/>
      <c r="AN39" s="216"/>
    </row>
    <row r="40" spans="3:40" ht="24" customHeight="1" x14ac:dyDescent="0.2">
      <c r="C40" s="231"/>
      <c r="D40" s="231"/>
      <c r="E40" s="204"/>
      <c r="F40" s="232"/>
      <c r="G40" s="170"/>
      <c r="H40" s="170"/>
      <c r="I40" s="170"/>
      <c r="J40" s="170"/>
      <c r="K40" s="216"/>
      <c r="L40" s="217"/>
      <c r="M40" s="170"/>
      <c r="N40" s="170"/>
      <c r="O40" s="170"/>
      <c r="P40" s="216"/>
      <c r="Q40" s="217"/>
      <c r="R40" s="170"/>
      <c r="S40" s="170"/>
      <c r="T40" s="170"/>
      <c r="U40" s="170"/>
      <c r="V40" s="216"/>
      <c r="W40" s="217"/>
      <c r="X40" s="170"/>
      <c r="Y40" s="170"/>
      <c r="Z40" s="170"/>
      <c r="AA40" s="216"/>
      <c r="AB40" s="217"/>
      <c r="AC40" s="170"/>
      <c r="AD40" s="170"/>
      <c r="AE40" s="170"/>
      <c r="AF40" s="170"/>
      <c r="AG40" s="216"/>
      <c r="AH40" s="217"/>
      <c r="AI40" s="219"/>
      <c r="AJ40" s="219"/>
      <c r="AK40" s="219"/>
      <c r="AL40" s="216"/>
      <c r="AM40" s="217"/>
      <c r="AN40" s="216"/>
    </row>
    <row r="41" spans="3:40" ht="24" customHeight="1" x14ac:dyDescent="0.2">
      <c r="C41" s="231"/>
      <c r="D41" s="231"/>
      <c r="E41" s="204"/>
      <c r="F41" s="232"/>
      <c r="G41" s="170"/>
      <c r="H41" s="170"/>
      <c r="I41" s="170"/>
      <c r="J41" s="170"/>
      <c r="K41" s="216"/>
      <c r="L41" s="217"/>
      <c r="M41" s="170"/>
      <c r="N41" s="170"/>
      <c r="O41" s="170"/>
      <c r="P41" s="216"/>
      <c r="Q41" s="217"/>
      <c r="R41" s="170"/>
      <c r="S41" s="170"/>
      <c r="T41" s="170"/>
      <c r="U41" s="170"/>
      <c r="V41" s="216"/>
      <c r="W41" s="217"/>
      <c r="X41" s="170"/>
      <c r="Y41" s="170"/>
      <c r="Z41" s="170"/>
      <c r="AA41" s="216"/>
      <c r="AB41" s="217"/>
      <c r="AC41" s="220"/>
      <c r="AD41" s="170"/>
      <c r="AE41" s="170"/>
      <c r="AF41" s="170"/>
      <c r="AG41" s="216"/>
      <c r="AH41" s="217"/>
      <c r="AI41" s="219"/>
      <c r="AJ41" s="219"/>
      <c r="AK41" s="219"/>
      <c r="AL41" s="216"/>
      <c r="AM41" s="217"/>
      <c r="AN41" s="216"/>
    </row>
    <row r="42" spans="3:40" ht="24" customHeight="1" x14ac:dyDescent="0.2">
      <c r="C42" s="231"/>
      <c r="D42" s="231"/>
      <c r="E42" s="204"/>
      <c r="F42" s="232"/>
      <c r="G42" s="170"/>
      <c r="H42" s="170"/>
      <c r="I42" s="170"/>
      <c r="J42" s="170"/>
      <c r="K42" s="216"/>
      <c r="L42" s="217"/>
      <c r="M42" s="170"/>
      <c r="N42" s="170"/>
      <c r="O42" s="170"/>
      <c r="P42" s="216"/>
      <c r="Q42" s="217"/>
      <c r="R42" s="170"/>
      <c r="S42" s="170"/>
      <c r="T42" s="170"/>
      <c r="U42" s="170"/>
      <c r="V42" s="216"/>
      <c r="W42" s="217"/>
      <c r="X42" s="170"/>
      <c r="Y42" s="170"/>
      <c r="Z42" s="170"/>
      <c r="AA42" s="216"/>
      <c r="AB42" s="217"/>
      <c r="AC42" s="170"/>
      <c r="AD42" s="170"/>
      <c r="AE42" s="170"/>
      <c r="AF42" s="170"/>
      <c r="AG42" s="216"/>
      <c r="AH42" s="217"/>
      <c r="AI42" s="219"/>
      <c r="AJ42" s="219"/>
      <c r="AK42" s="219"/>
      <c r="AL42" s="216"/>
      <c r="AM42" s="217"/>
      <c r="AN42" s="216"/>
    </row>
    <row r="43" spans="3:40" ht="24" customHeight="1" x14ac:dyDescent="0.2">
      <c r="C43" s="231"/>
      <c r="D43" s="231"/>
      <c r="E43" s="204"/>
      <c r="F43" s="219"/>
      <c r="G43" s="170"/>
      <c r="H43" s="170"/>
      <c r="I43" s="170"/>
      <c r="J43" s="170"/>
      <c r="K43" s="214"/>
      <c r="L43" s="222"/>
      <c r="M43" s="170"/>
      <c r="N43" s="170"/>
      <c r="O43" s="170"/>
      <c r="P43" s="214"/>
      <c r="Q43" s="222"/>
      <c r="R43" s="170"/>
      <c r="S43" s="170"/>
      <c r="T43" s="170"/>
      <c r="U43" s="170"/>
      <c r="V43" s="214"/>
      <c r="W43" s="222"/>
      <c r="X43" s="170"/>
      <c r="Y43" s="170"/>
      <c r="Z43" s="170"/>
      <c r="AA43" s="214"/>
      <c r="AB43" s="222"/>
      <c r="AC43" s="170"/>
      <c r="AD43" s="170"/>
      <c r="AE43" s="170"/>
      <c r="AF43" s="170"/>
      <c r="AG43" s="214"/>
      <c r="AH43" s="222"/>
      <c r="AI43" s="215"/>
      <c r="AJ43" s="215"/>
      <c r="AK43" s="215"/>
      <c r="AL43" s="214"/>
      <c r="AM43" s="222"/>
      <c r="AN43" s="214"/>
    </row>
    <row r="44" spans="3:40" ht="24" customHeight="1" x14ac:dyDescent="0.2">
      <c r="C44" s="231"/>
      <c r="D44" s="231"/>
      <c r="E44" s="204"/>
      <c r="F44" s="213"/>
      <c r="G44" s="170"/>
      <c r="H44" s="170"/>
      <c r="I44" s="170"/>
      <c r="J44" s="170"/>
      <c r="K44" s="216"/>
      <c r="L44" s="217"/>
      <c r="M44" s="170"/>
      <c r="N44" s="170"/>
      <c r="O44" s="170"/>
      <c r="P44" s="216"/>
      <c r="Q44" s="217"/>
      <c r="R44" s="170"/>
      <c r="S44" s="170"/>
      <c r="T44" s="170"/>
      <c r="U44" s="170"/>
      <c r="V44" s="216"/>
      <c r="W44" s="217"/>
      <c r="X44" s="170"/>
      <c r="Y44" s="170"/>
      <c r="Z44" s="170"/>
      <c r="AA44" s="216"/>
      <c r="AB44" s="217"/>
      <c r="AC44" s="170"/>
      <c r="AD44" s="170"/>
      <c r="AE44" s="170"/>
      <c r="AF44" s="170"/>
      <c r="AG44" s="216"/>
      <c r="AH44" s="217"/>
      <c r="AI44" s="170"/>
      <c r="AJ44" s="170"/>
      <c r="AK44" s="170"/>
      <c r="AL44" s="216"/>
      <c r="AM44" s="217"/>
      <c r="AN44" s="216"/>
    </row>
    <row r="45" spans="3:40" ht="24" customHeight="1" x14ac:dyDescent="0.2">
      <c r="C45" s="231"/>
      <c r="D45" s="231"/>
      <c r="E45" s="204"/>
      <c r="F45" s="213"/>
      <c r="G45" s="170"/>
      <c r="H45" s="170"/>
      <c r="I45" s="170"/>
      <c r="J45" s="170"/>
      <c r="K45" s="216"/>
      <c r="L45" s="217"/>
      <c r="M45" s="170"/>
      <c r="N45" s="170"/>
      <c r="O45" s="170"/>
      <c r="P45" s="216"/>
      <c r="Q45" s="217"/>
      <c r="R45" s="170"/>
      <c r="S45" s="170"/>
      <c r="T45" s="170"/>
      <c r="U45" s="170"/>
      <c r="V45" s="216"/>
      <c r="W45" s="217"/>
      <c r="X45" s="170"/>
      <c r="Y45" s="170"/>
      <c r="Z45" s="170"/>
      <c r="AA45" s="216"/>
      <c r="AB45" s="217"/>
      <c r="AC45" s="170"/>
      <c r="AD45" s="170"/>
      <c r="AE45" s="170"/>
      <c r="AF45" s="170"/>
      <c r="AG45" s="216"/>
      <c r="AH45" s="217"/>
      <c r="AI45" s="170"/>
      <c r="AJ45" s="170"/>
      <c r="AK45" s="170"/>
      <c r="AL45" s="216"/>
      <c r="AM45" s="217"/>
      <c r="AN45" s="216"/>
    </row>
    <row r="46" spans="3:40" ht="24" customHeight="1" x14ac:dyDescent="0.2">
      <c r="C46" s="231"/>
      <c r="D46" s="231"/>
      <c r="E46" s="204"/>
      <c r="F46" s="213"/>
      <c r="G46" s="170"/>
      <c r="H46" s="170"/>
      <c r="I46" s="170"/>
      <c r="J46" s="170"/>
      <c r="K46" s="214"/>
      <c r="L46" s="222"/>
      <c r="M46" s="170"/>
      <c r="N46" s="170"/>
      <c r="O46" s="170"/>
      <c r="P46" s="214"/>
      <c r="Q46" s="222"/>
      <c r="R46" s="170"/>
      <c r="S46" s="170"/>
      <c r="T46" s="170"/>
      <c r="U46" s="170"/>
      <c r="V46" s="214"/>
      <c r="W46" s="222"/>
      <c r="X46" s="170"/>
      <c r="Y46" s="170"/>
      <c r="Z46" s="170"/>
      <c r="AA46" s="214"/>
      <c r="AB46" s="222"/>
      <c r="AC46" s="170"/>
      <c r="AD46" s="170"/>
      <c r="AE46" s="170"/>
      <c r="AF46" s="170"/>
      <c r="AG46" s="214"/>
      <c r="AH46" s="222"/>
      <c r="AI46" s="170"/>
      <c r="AJ46" s="215"/>
      <c r="AK46" s="215"/>
      <c r="AL46" s="214"/>
      <c r="AM46" s="222"/>
      <c r="AN46" s="214"/>
    </row>
    <row r="47" spans="3:40" ht="24" customHeight="1" x14ac:dyDescent="0.2">
      <c r="C47" s="231"/>
      <c r="D47" s="231"/>
      <c r="E47" s="147"/>
      <c r="F47" s="223"/>
      <c r="G47" s="170"/>
      <c r="H47" s="170"/>
      <c r="I47" s="170"/>
      <c r="J47" s="215"/>
      <c r="K47" s="214"/>
      <c r="L47" s="222"/>
      <c r="M47" s="170"/>
      <c r="N47" s="215"/>
      <c r="O47" s="215"/>
      <c r="P47" s="214"/>
      <c r="Q47" s="222"/>
      <c r="R47" s="170"/>
      <c r="S47" s="170"/>
      <c r="T47" s="215"/>
      <c r="U47" s="215"/>
      <c r="V47" s="214"/>
      <c r="W47" s="222"/>
      <c r="X47" s="170"/>
      <c r="Y47" s="215"/>
      <c r="Z47" s="215"/>
      <c r="AA47" s="214"/>
      <c r="AB47" s="222"/>
      <c r="AC47" s="215"/>
      <c r="AD47" s="215"/>
      <c r="AE47" s="215"/>
      <c r="AF47" s="215"/>
      <c r="AG47" s="214"/>
      <c r="AH47" s="222"/>
      <c r="AI47" s="219"/>
      <c r="AJ47" s="215"/>
      <c r="AK47" s="215"/>
      <c r="AL47" s="214"/>
      <c r="AM47" s="222"/>
      <c r="AN47" s="214"/>
    </row>
    <row r="48" spans="3:40" ht="24" customHeight="1" x14ac:dyDescent="0.2">
      <c r="C48" s="231"/>
      <c r="D48" s="231"/>
      <c r="E48" s="201"/>
      <c r="F48" s="224"/>
      <c r="G48" s="186"/>
      <c r="H48" s="186"/>
      <c r="I48" s="186"/>
      <c r="J48" s="186"/>
      <c r="K48" s="225"/>
      <c r="L48" s="226"/>
      <c r="M48" s="170"/>
      <c r="N48" s="170"/>
      <c r="O48" s="170"/>
      <c r="P48" s="225"/>
      <c r="Q48" s="226"/>
      <c r="R48" s="186"/>
      <c r="S48" s="186"/>
      <c r="T48" s="186"/>
      <c r="U48" s="186"/>
      <c r="V48" s="225"/>
      <c r="W48" s="226"/>
      <c r="X48" s="186"/>
      <c r="Y48" s="186"/>
      <c r="Z48" s="186"/>
      <c r="AA48" s="225"/>
      <c r="AB48" s="226"/>
      <c r="AC48" s="186"/>
      <c r="AD48" s="186"/>
      <c r="AE48" s="186"/>
      <c r="AF48" s="186"/>
      <c r="AG48" s="225"/>
      <c r="AH48" s="226"/>
      <c r="AI48" s="225"/>
      <c r="AJ48" s="225"/>
      <c r="AK48" s="225"/>
      <c r="AL48" s="225"/>
      <c r="AM48" s="226"/>
      <c r="AN48" s="225"/>
    </row>
    <row r="49" spans="3:81" ht="24" x14ac:dyDescent="0.2">
      <c r="C49" s="230"/>
      <c r="D49" s="230"/>
      <c r="E49" s="203"/>
      <c r="F49" s="203"/>
      <c r="G49" s="227"/>
      <c r="H49" s="227"/>
      <c r="I49" s="227"/>
      <c r="J49" s="227"/>
      <c r="K49" s="228"/>
      <c r="L49" s="229"/>
      <c r="M49" s="170"/>
      <c r="N49" s="170"/>
      <c r="O49" s="170"/>
      <c r="P49" s="228"/>
      <c r="Q49" s="229"/>
      <c r="R49" s="227"/>
      <c r="S49" s="227"/>
      <c r="T49" s="227"/>
      <c r="U49" s="227"/>
      <c r="V49" s="228"/>
      <c r="W49" s="229"/>
      <c r="X49" s="227"/>
      <c r="Y49" s="227"/>
      <c r="Z49" s="227"/>
      <c r="AA49" s="228"/>
      <c r="AB49" s="229"/>
      <c r="AC49" s="227"/>
      <c r="AD49" s="227"/>
      <c r="AE49" s="227"/>
      <c r="AF49" s="227"/>
      <c r="AG49" s="228"/>
      <c r="AH49" s="229"/>
      <c r="AI49" s="228"/>
      <c r="AJ49" s="228"/>
      <c r="AK49" s="228"/>
      <c r="AL49" s="228"/>
      <c r="AM49" s="229"/>
      <c r="AN49" s="228"/>
    </row>
    <row r="50" spans="3:81" ht="16" customHeight="1" x14ac:dyDescent="0.2">
      <c r="AQ50" s="231"/>
      <c r="AR50" s="231"/>
      <c r="AS50" s="204"/>
      <c r="AT50" s="213"/>
      <c r="AU50" s="170"/>
      <c r="AV50" s="170"/>
      <c r="AW50" s="170"/>
      <c r="AX50" s="170"/>
      <c r="AY50" s="216"/>
      <c r="AZ50" s="217"/>
      <c r="BA50" s="170"/>
      <c r="BB50" s="170"/>
      <c r="BC50" s="170"/>
      <c r="BD50" s="216"/>
      <c r="BE50" s="217"/>
      <c r="BF50" s="170"/>
      <c r="BG50" s="170"/>
      <c r="BH50" s="170"/>
      <c r="BI50" s="170"/>
      <c r="BJ50" s="216"/>
      <c r="BK50" s="217"/>
      <c r="BL50" s="170"/>
      <c r="BM50" s="170"/>
      <c r="BN50" s="218"/>
      <c r="BO50" s="216"/>
      <c r="BP50" s="217"/>
      <c r="BQ50" s="170"/>
      <c r="BR50" s="170"/>
      <c r="BS50" s="170"/>
      <c r="BT50" s="170"/>
      <c r="BU50" s="216"/>
      <c r="BV50" s="216"/>
      <c r="BW50" s="217"/>
      <c r="BX50" s="219"/>
      <c r="BY50" s="219"/>
      <c r="BZ50" s="219"/>
      <c r="CA50" s="216"/>
      <c r="CB50" s="217"/>
      <c r="CC50" s="216"/>
    </row>
    <row r="51" spans="3:81" ht="16" customHeight="1" x14ac:dyDescent="0.2">
      <c r="AQ51" s="231"/>
      <c r="AR51" s="231"/>
      <c r="AS51" s="204"/>
      <c r="AT51" s="213"/>
      <c r="AU51" s="170"/>
      <c r="AV51" s="170"/>
      <c r="AW51" s="170"/>
      <c r="AX51" s="170"/>
      <c r="AY51" s="216"/>
      <c r="AZ51" s="217"/>
      <c r="BA51" s="170"/>
      <c r="BB51" s="170"/>
      <c r="BC51" s="170"/>
      <c r="BD51" s="216"/>
      <c r="BE51" s="217"/>
      <c r="BF51" s="170"/>
      <c r="BG51" s="170"/>
      <c r="BH51" s="170"/>
      <c r="BI51" s="170"/>
      <c r="BJ51" s="216"/>
      <c r="BK51" s="217"/>
      <c r="BL51" s="220"/>
      <c r="BM51" s="170"/>
      <c r="BN51" s="170"/>
      <c r="BO51" s="216"/>
      <c r="BP51" s="217"/>
      <c r="BQ51" s="170"/>
      <c r="BR51" s="170"/>
      <c r="BS51" s="170"/>
      <c r="BT51" s="170"/>
      <c r="BU51" s="216"/>
      <c r="BV51" s="216"/>
      <c r="BW51" s="217"/>
      <c r="BX51" s="219"/>
      <c r="BY51" s="219"/>
      <c r="BZ51" s="219"/>
      <c r="CA51" s="216"/>
      <c r="CB51" s="217"/>
      <c r="CC51" s="216"/>
    </row>
    <row r="52" spans="3:81" ht="16" customHeight="1" x14ac:dyDescent="0.2">
      <c r="AQ52" s="231"/>
      <c r="AR52" s="231"/>
      <c r="AS52" s="204"/>
      <c r="AT52" s="213"/>
      <c r="AU52" s="170"/>
      <c r="AV52" s="170"/>
      <c r="AW52" s="170"/>
      <c r="AX52" s="170"/>
      <c r="AY52" s="216"/>
      <c r="AZ52" s="217"/>
      <c r="BA52" s="170"/>
      <c r="BB52" s="170"/>
      <c r="BC52" s="170"/>
      <c r="BD52" s="216"/>
      <c r="BE52" s="217"/>
      <c r="BF52" s="170"/>
      <c r="BG52" s="170"/>
      <c r="BH52" s="170"/>
      <c r="BI52" s="170"/>
      <c r="BJ52" s="216"/>
      <c r="BK52" s="217"/>
      <c r="BL52" s="170"/>
      <c r="BM52" s="170"/>
      <c r="BN52" s="170"/>
      <c r="BO52" s="216"/>
      <c r="BP52" s="217"/>
      <c r="BQ52" s="170"/>
      <c r="BR52" s="170"/>
      <c r="BS52" s="170"/>
      <c r="BT52" s="170"/>
      <c r="BU52" s="216"/>
      <c r="BV52" s="216"/>
      <c r="BW52" s="217"/>
      <c r="BX52" s="219"/>
      <c r="BY52" s="219"/>
      <c r="BZ52" s="219"/>
      <c r="CA52" s="216"/>
      <c r="CB52" s="217"/>
      <c r="CC52" s="216"/>
    </row>
    <row r="53" spans="3:81" ht="16" customHeight="1" x14ac:dyDescent="0.2">
      <c r="AQ53" s="231"/>
      <c r="AR53" s="231"/>
      <c r="AS53" s="204"/>
      <c r="AT53" s="213"/>
      <c r="AU53" s="170"/>
      <c r="AV53" s="170"/>
      <c r="AW53" s="170"/>
      <c r="AX53" s="170"/>
      <c r="AY53" s="216"/>
      <c r="AZ53" s="217"/>
      <c r="BA53" s="170"/>
      <c r="BB53" s="170"/>
      <c r="BC53" s="170"/>
      <c r="BD53" s="216"/>
      <c r="BE53" s="217"/>
      <c r="BF53" s="170"/>
      <c r="BG53" s="170"/>
      <c r="BH53" s="170"/>
      <c r="BI53" s="170"/>
      <c r="BJ53" s="216"/>
      <c r="BK53" s="217"/>
      <c r="BL53" s="170"/>
      <c r="BM53" s="170"/>
      <c r="BN53" s="170"/>
      <c r="BO53" s="216"/>
      <c r="BP53" s="217"/>
      <c r="BQ53" s="170"/>
      <c r="BR53" s="170"/>
      <c r="BS53" s="170"/>
      <c r="BT53" s="170"/>
      <c r="BU53" s="216"/>
      <c r="BV53" s="216"/>
      <c r="BW53" s="217"/>
      <c r="BX53" s="219"/>
      <c r="BY53" s="219"/>
      <c r="BZ53" s="219"/>
      <c r="CA53" s="216"/>
      <c r="CB53" s="217"/>
      <c r="CC53" s="216"/>
    </row>
    <row r="54" spans="3:81" ht="16" customHeight="1" x14ac:dyDescent="0.2">
      <c r="AQ54" s="231"/>
      <c r="AR54" s="231"/>
      <c r="AS54" s="204"/>
      <c r="AT54" s="213"/>
      <c r="AU54" s="170"/>
      <c r="AV54" s="170"/>
      <c r="AW54" s="170"/>
      <c r="AX54" s="170"/>
      <c r="AY54" s="216"/>
      <c r="AZ54" s="217"/>
      <c r="BA54" s="170"/>
      <c r="BB54" s="170"/>
      <c r="BC54" s="170"/>
      <c r="BD54" s="216"/>
      <c r="BE54" s="217"/>
      <c r="BF54" s="170"/>
      <c r="BG54" s="170"/>
      <c r="BH54" s="170"/>
      <c r="BI54" s="170"/>
      <c r="BJ54" s="216"/>
      <c r="BK54" s="217"/>
      <c r="BL54" s="170"/>
      <c r="BM54" s="170"/>
      <c r="BN54" s="170"/>
      <c r="BO54" s="216"/>
      <c r="BP54" s="217"/>
      <c r="BQ54" s="170"/>
      <c r="BR54" s="170"/>
      <c r="BS54" s="170"/>
      <c r="BT54" s="170"/>
      <c r="BU54" s="216"/>
      <c r="BV54" s="216"/>
      <c r="BW54" s="217"/>
      <c r="BX54" s="219"/>
      <c r="BY54" s="219"/>
      <c r="BZ54" s="219"/>
      <c r="CA54" s="216"/>
      <c r="CB54" s="217"/>
      <c r="CC54" s="216"/>
    </row>
    <row r="55" spans="3:81" ht="16" customHeight="1" x14ac:dyDescent="0.2">
      <c r="AQ55" s="231"/>
      <c r="AR55" s="231"/>
      <c r="AS55" s="204"/>
      <c r="AT55" s="213"/>
      <c r="AU55" s="170"/>
      <c r="AV55" s="170"/>
      <c r="AW55" s="170"/>
      <c r="AX55" s="170"/>
      <c r="AY55" s="216"/>
      <c r="AZ55" s="217"/>
      <c r="BA55" s="170"/>
      <c r="BB55" s="170"/>
      <c r="BC55" s="170"/>
      <c r="BD55" s="216"/>
      <c r="BE55" s="217"/>
      <c r="BF55" s="170"/>
      <c r="BG55" s="170"/>
      <c r="BH55" s="170"/>
      <c r="BI55" s="170"/>
      <c r="BJ55" s="216"/>
      <c r="BK55" s="217"/>
      <c r="BL55" s="170"/>
      <c r="BM55" s="170"/>
      <c r="BN55" s="170"/>
      <c r="BO55" s="216"/>
      <c r="BP55" s="217"/>
      <c r="BQ55" s="170"/>
      <c r="BR55" s="170"/>
      <c r="BS55" s="170"/>
      <c r="BT55" s="170"/>
      <c r="BU55" s="216"/>
      <c r="BV55" s="216"/>
      <c r="BW55" s="217"/>
      <c r="BX55" s="219"/>
      <c r="BY55" s="219"/>
      <c r="BZ55" s="219"/>
      <c r="CA55" s="216"/>
      <c r="CB55" s="217"/>
      <c r="CC55" s="216"/>
    </row>
    <row r="56" spans="3:81" ht="16" customHeight="1" x14ac:dyDescent="0.2">
      <c r="AQ56" s="231"/>
      <c r="AR56" s="231"/>
      <c r="AS56" s="204"/>
      <c r="AT56" s="221"/>
      <c r="AU56" s="170"/>
      <c r="AV56" s="170"/>
      <c r="AW56" s="170"/>
      <c r="AX56" s="170"/>
      <c r="AY56" s="216"/>
      <c r="AZ56" s="217"/>
      <c r="BA56" s="170"/>
      <c r="BB56" s="170"/>
      <c r="BC56" s="170"/>
      <c r="BD56" s="216"/>
      <c r="BE56" s="217"/>
      <c r="BF56" s="170"/>
      <c r="BG56" s="170"/>
      <c r="BH56" s="170"/>
      <c r="BI56" s="170"/>
      <c r="BJ56" s="216"/>
      <c r="BK56" s="217"/>
      <c r="BL56" s="170"/>
      <c r="BM56" s="170"/>
      <c r="BN56" s="170"/>
      <c r="BO56" s="216"/>
      <c r="BP56" s="217"/>
      <c r="BQ56" s="170"/>
      <c r="BR56" s="170"/>
      <c r="BS56" s="170"/>
      <c r="BT56" s="170"/>
      <c r="BU56" s="216"/>
      <c r="BV56" s="216"/>
      <c r="BW56" s="217"/>
      <c r="BX56" s="219"/>
      <c r="BY56" s="219"/>
      <c r="BZ56" s="219"/>
      <c r="CA56" s="216"/>
      <c r="CB56" s="217"/>
      <c r="CC56" s="216"/>
    </row>
    <row r="57" spans="3:81" ht="16" customHeight="1" x14ac:dyDescent="0.2">
      <c r="AQ57" s="231"/>
      <c r="AR57" s="231"/>
      <c r="AS57" s="204"/>
      <c r="AT57" s="221"/>
      <c r="AU57" s="170"/>
      <c r="AV57" s="170"/>
      <c r="AW57" s="170"/>
      <c r="AX57" s="170"/>
      <c r="AY57" s="216"/>
      <c r="AZ57" s="217"/>
      <c r="BA57" s="170"/>
      <c r="BB57" s="170"/>
      <c r="BC57" s="170"/>
      <c r="BD57" s="216"/>
      <c r="BE57" s="217"/>
      <c r="BF57" s="170"/>
      <c r="BG57" s="170"/>
      <c r="BH57" s="170"/>
      <c r="BI57" s="170"/>
      <c r="BJ57" s="216"/>
      <c r="BK57" s="217"/>
      <c r="BL57" s="170"/>
      <c r="BM57" s="170"/>
      <c r="BN57" s="170"/>
      <c r="BO57" s="216"/>
      <c r="BP57" s="217"/>
      <c r="BQ57" s="170"/>
      <c r="BR57" s="170"/>
      <c r="BS57" s="170"/>
      <c r="BT57" s="170"/>
      <c r="BU57" s="216"/>
      <c r="BV57" s="216"/>
      <c r="BW57" s="217"/>
      <c r="BX57" s="219"/>
      <c r="BY57" s="219"/>
      <c r="BZ57" s="219"/>
      <c r="CA57" s="216"/>
      <c r="CB57" s="217"/>
      <c r="CC57" s="216"/>
    </row>
    <row r="58" spans="3:81" ht="16" customHeight="1" x14ac:dyDescent="0.2">
      <c r="AQ58" s="231"/>
      <c r="AR58" s="231"/>
      <c r="AS58" s="204"/>
      <c r="AT58" s="221"/>
      <c r="AU58" s="170"/>
      <c r="AV58" s="170"/>
      <c r="AW58" s="170"/>
      <c r="AX58" s="170"/>
      <c r="AY58" s="216"/>
      <c r="AZ58" s="217"/>
      <c r="BA58" s="170"/>
      <c r="BB58" s="170"/>
      <c r="BC58" s="170"/>
      <c r="BD58" s="216"/>
      <c r="BE58" s="217"/>
      <c r="BF58" s="170"/>
      <c r="BG58" s="170"/>
      <c r="BH58" s="170"/>
      <c r="BI58" s="170"/>
      <c r="BJ58" s="216"/>
      <c r="BK58" s="217"/>
      <c r="BL58" s="170"/>
      <c r="BM58" s="170"/>
      <c r="BN58" s="170"/>
      <c r="BO58" s="216"/>
      <c r="BP58" s="217"/>
      <c r="BQ58" s="170"/>
      <c r="BR58" s="170"/>
      <c r="BS58" s="170"/>
      <c r="BT58" s="170"/>
      <c r="BU58" s="216"/>
      <c r="BV58" s="216"/>
      <c r="BW58" s="217"/>
      <c r="BX58" s="219"/>
      <c r="BY58" s="219"/>
      <c r="BZ58" s="219"/>
      <c r="CA58" s="216"/>
      <c r="CB58" s="217"/>
      <c r="CC58" s="216"/>
    </row>
    <row r="59" spans="3:81" ht="16" customHeight="1" x14ac:dyDescent="0.2">
      <c r="AQ59" s="231"/>
      <c r="AR59" s="231"/>
      <c r="AS59" s="204"/>
      <c r="AT59" s="279"/>
      <c r="AU59" s="170"/>
      <c r="AV59" s="170"/>
      <c r="AW59" s="170"/>
      <c r="AX59" s="170"/>
      <c r="AY59" s="216"/>
      <c r="AZ59" s="217"/>
      <c r="BA59" s="170"/>
      <c r="BB59" s="170"/>
      <c r="BC59" s="170"/>
      <c r="BD59" s="216"/>
      <c r="BE59" s="217"/>
      <c r="BF59" s="170"/>
      <c r="BG59" s="170"/>
      <c r="BH59" s="170"/>
      <c r="BI59" s="170"/>
      <c r="BJ59" s="216"/>
      <c r="BK59" s="217"/>
      <c r="BL59" s="170"/>
      <c r="BM59" s="170"/>
      <c r="BN59" s="170"/>
      <c r="BO59" s="216"/>
      <c r="BP59" s="217"/>
      <c r="BQ59" s="220"/>
      <c r="BR59" s="170"/>
      <c r="BS59" s="170"/>
      <c r="BT59" s="170"/>
      <c r="BU59" s="216"/>
      <c r="BV59" s="216"/>
      <c r="BW59" s="217"/>
      <c r="BX59" s="219"/>
      <c r="BY59" s="219"/>
      <c r="BZ59" s="219"/>
      <c r="CA59" s="216"/>
      <c r="CB59" s="217"/>
      <c r="CC59" s="216"/>
    </row>
    <row r="60" spans="3:81" ht="16" customHeight="1" x14ac:dyDescent="0.2">
      <c r="AQ60" s="231"/>
      <c r="AR60" s="231"/>
      <c r="AS60" s="204"/>
      <c r="AT60" s="279"/>
      <c r="AU60" s="170"/>
      <c r="AV60" s="170"/>
      <c r="AW60" s="170"/>
      <c r="AX60" s="170"/>
      <c r="AY60" s="216"/>
      <c r="AZ60" s="217"/>
      <c r="BA60" s="170"/>
      <c r="BB60" s="170"/>
      <c r="BC60" s="170"/>
      <c r="BD60" s="216"/>
      <c r="BE60" s="217"/>
      <c r="BF60" s="170"/>
      <c r="BG60" s="170"/>
      <c r="BH60" s="170"/>
      <c r="BI60" s="170"/>
      <c r="BJ60" s="216"/>
      <c r="BK60" s="217"/>
      <c r="BL60" s="170"/>
      <c r="BM60" s="170"/>
      <c r="BN60" s="170"/>
      <c r="BO60" s="216"/>
      <c r="BP60" s="217"/>
      <c r="BQ60" s="170"/>
      <c r="BR60" s="170"/>
      <c r="BS60" s="170"/>
      <c r="BT60" s="170"/>
      <c r="BU60" s="216"/>
      <c r="BV60" s="216"/>
      <c r="BW60" s="217"/>
      <c r="BX60" s="219"/>
      <c r="BY60" s="219"/>
      <c r="BZ60" s="219"/>
      <c r="CA60" s="216"/>
      <c r="CB60" s="217"/>
      <c r="CC60" s="216"/>
    </row>
    <row r="61" spans="3:81" ht="16" customHeight="1" x14ac:dyDescent="0.2">
      <c r="AQ61" s="231"/>
      <c r="AR61" s="231"/>
      <c r="AS61" s="204"/>
      <c r="AT61" s="279"/>
      <c r="AU61" s="170"/>
      <c r="AV61" s="170"/>
      <c r="AW61" s="170"/>
      <c r="AX61" s="170"/>
      <c r="AY61" s="216"/>
      <c r="AZ61" s="217"/>
      <c r="BA61" s="170"/>
      <c r="BB61" s="170"/>
      <c r="BC61" s="170"/>
      <c r="BD61" s="216"/>
      <c r="BE61" s="217"/>
      <c r="BF61" s="170"/>
      <c r="BG61" s="170"/>
      <c r="BH61" s="170"/>
      <c r="BI61" s="170"/>
      <c r="BJ61" s="216"/>
      <c r="BK61" s="217"/>
      <c r="BL61" s="170"/>
      <c r="BM61" s="170"/>
      <c r="BN61" s="170"/>
      <c r="BO61" s="216"/>
      <c r="BP61" s="217"/>
      <c r="BQ61" s="220"/>
      <c r="BR61" s="170"/>
      <c r="BS61" s="170"/>
      <c r="BT61" s="170"/>
      <c r="BU61" s="216"/>
      <c r="BV61" s="216"/>
      <c r="BW61" s="217"/>
      <c r="BX61" s="219"/>
      <c r="BY61" s="219"/>
      <c r="BZ61" s="219"/>
      <c r="CA61" s="216"/>
      <c r="CB61" s="217"/>
      <c r="CC61" s="216"/>
    </row>
    <row r="62" spans="3:81" ht="16" customHeight="1" x14ac:dyDescent="0.2">
      <c r="AQ62" s="231"/>
      <c r="AR62" s="231"/>
      <c r="AS62" s="204"/>
      <c r="AT62" s="279"/>
      <c r="AU62" s="170"/>
      <c r="AV62" s="170"/>
      <c r="AW62" s="170"/>
      <c r="AX62" s="170"/>
      <c r="AY62" s="216"/>
      <c r="AZ62" s="217"/>
      <c r="BA62" s="170"/>
      <c r="BB62" s="170"/>
      <c r="BC62" s="170"/>
      <c r="BD62" s="216"/>
      <c r="BE62" s="217"/>
      <c r="BF62" s="170"/>
      <c r="BG62" s="170"/>
      <c r="BH62" s="170"/>
      <c r="BI62" s="170"/>
      <c r="BJ62" s="216"/>
      <c r="BK62" s="217"/>
      <c r="BL62" s="170"/>
      <c r="BM62" s="170"/>
      <c r="BN62" s="170"/>
      <c r="BO62" s="216"/>
      <c r="BP62" s="217"/>
      <c r="BQ62" s="170"/>
      <c r="BR62" s="170"/>
      <c r="BS62" s="170"/>
      <c r="BT62" s="170"/>
      <c r="BU62" s="216"/>
      <c r="BV62" s="216"/>
      <c r="BW62" s="217"/>
      <c r="BX62" s="219"/>
      <c r="BY62" s="219"/>
      <c r="BZ62" s="219"/>
      <c r="CA62" s="216"/>
      <c r="CB62" s="217"/>
      <c r="CC62" s="216"/>
    </row>
    <row r="63" spans="3:81" ht="16" customHeight="1" x14ac:dyDescent="0.2">
      <c r="AQ63" s="231"/>
      <c r="AR63" s="231"/>
      <c r="AS63" s="204"/>
      <c r="AT63" s="221"/>
      <c r="AU63" s="170"/>
      <c r="AV63" s="170"/>
      <c r="AW63" s="170"/>
      <c r="AX63" s="170"/>
      <c r="AY63" s="214"/>
      <c r="AZ63" s="222"/>
      <c r="BA63" s="170"/>
      <c r="BB63" s="170"/>
      <c r="BC63" s="170"/>
      <c r="BD63" s="214"/>
      <c r="BE63" s="222"/>
      <c r="BF63" s="170"/>
      <c r="BG63" s="170"/>
      <c r="BH63" s="170"/>
      <c r="BI63" s="170"/>
      <c r="BJ63" s="214"/>
      <c r="BK63" s="222"/>
      <c r="BL63" s="170"/>
      <c r="BM63" s="170"/>
      <c r="BN63" s="170"/>
      <c r="BO63" s="214"/>
      <c r="BP63" s="222"/>
      <c r="BQ63" s="170"/>
      <c r="BR63" s="170"/>
      <c r="BS63" s="170"/>
      <c r="BT63" s="170"/>
      <c r="BU63" s="214"/>
      <c r="BV63" s="214"/>
      <c r="BW63" s="222"/>
      <c r="BX63" s="215"/>
      <c r="BY63" s="215"/>
      <c r="BZ63" s="215"/>
      <c r="CA63" s="214"/>
      <c r="CB63" s="222"/>
      <c r="CC63" s="214"/>
    </row>
    <row r="64" spans="3:81" ht="16" customHeight="1" x14ac:dyDescent="0.2">
      <c r="AQ64" s="231"/>
      <c r="AR64" s="231"/>
      <c r="AS64" s="204"/>
      <c r="AT64" s="213"/>
      <c r="AU64" s="170"/>
      <c r="AV64" s="170"/>
      <c r="AW64" s="170"/>
      <c r="AX64" s="170"/>
      <c r="AY64" s="216"/>
      <c r="AZ64" s="217"/>
      <c r="BA64" s="170"/>
      <c r="BB64" s="170"/>
      <c r="BC64" s="170"/>
      <c r="BD64" s="216"/>
      <c r="BE64" s="217"/>
      <c r="BF64" s="170"/>
      <c r="BG64" s="170"/>
      <c r="BH64" s="170"/>
      <c r="BI64" s="170"/>
      <c r="BJ64" s="216"/>
      <c r="BK64" s="217"/>
      <c r="BL64" s="170"/>
      <c r="BM64" s="170"/>
      <c r="BN64" s="170"/>
      <c r="BO64" s="216"/>
      <c r="BP64" s="217"/>
      <c r="BQ64" s="170"/>
      <c r="BR64" s="170"/>
      <c r="BS64" s="170"/>
      <c r="BT64" s="170"/>
      <c r="BU64" s="216"/>
      <c r="BV64" s="216"/>
      <c r="BW64" s="217"/>
      <c r="BX64" s="170"/>
      <c r="BY64" s="170"/>
      <c r="BZ64" s="170"/>
      <c r="CA64" s="216"/>
      <c r="CB64" s="217"/>
      <c r="CC64" s="216"/>
    </row>
    <row r="65" spans="43:81" ht="16" customHeight="1" x14ac:dyDescent="0.2">
      <c r="AQ65" s="231"/>
      <c r="AR65" s="231"/>
      <c r="AS65" s="204"/>
      <c r="AT65" s="213"/>
      <c r="AU65" s="170"/>
      <c r="AV65" s="170"/>
      <c r="AW65" s="170"/>
      <c r="AX65" s="170"/>
      <c r="AY65" s="216"/>
      <c r="AZ65" s="217"/>
      <c r="BA65" s="170"/>
      <c r="BB65" s="170"/>
      <c r="BC65" s="170"/>
      <c r="BD65" s="216"/>
      <c r="BE65" s="217"/>
      <c r="BF65" s="170"/>
      <c r="BG65" s="170"/>
      <c r="BH65" s="170"/>
      <c r="BI65" s="170"/>
      <c r="BJ65" s="216"/>
      <c r="BK65" s="217"/>
      <c r="BL65" s="170"/>
      <c r="BM65" s="170"/>
      <c r="BN65" s="170"/>
      <c r="BO65" s="216"/>
      <c r="BP65" s="217"/>
      <c r="BQ65" s="170"/>
      <c r="BR65" s="170"/>
      <c r="BS65" s="170"/>
      <c r="BT65" s="170"/>
      <c r="BU65" s="216"/>
      <c r="BV65" s="216"/>
      <c r="BW65" s="217"/>
      <c r="BX65" s="170"/>
      <c r="BY65" s="170"/>
      <c r="BZ65" s="170"/>
      <c r="CA65" s="216"/>
      <c r="CB65" s="217"/>
      <c r="CC65" s="216"/>
    </row>
    <row r="66" spans="43:81" ht="16" customHeight="1" x14ac:dyDescent="0.2">
      <c r="AQ66" s="231"/>
      <c r="AR66" s="231"/>
      <c r="AS66" s="204"/>
      <c r="AT66" s="213"/>
      <c r="AU66" s="170"/>
      <c r="AV66" s="170"/>
      <c r="AW66" s="170"/>
      <c r="AX66" s="170"/>
      <c r="AY66" s="214"/>
      <c r="AZ66" s="222"/>
      <c r="BA66" s="170"/>
      <c r="BB66" s="170"/>
      <c r="BC66" s="170"/>
      <c r="BD66" s="214"/>
      <c r="BE66" s="222"/>
      <c r="BF66" s="170"/>
      <c r="BG66" s="170"/>
      <c r="BH66" s="170"/>
      <c r="BI66" s="170"/>
      <c r="BJ66" s="214"/>
      <c r="BK66" s="222"/>
      <c r="BL66" s="170"/>
      <c r="BM66" s="170"/>
      <c r="BN66" s="170"/>
      <c r="BO66" s="214"/>
      <c r="BP66" s="222"/>
      <c r="BQ66" s="170"/>
      <c r="BR66" s="170"/>
      <c r="BS66" s="170"/>
      <c r="BT66" s="170"/>
      <c r="BU66" s="214"/>
      <c r="BV66" s="214"/>
      <c r="BW66" s="222"/>
      <c r="BX66" s="170"/>
      <c r="BY66" s="215"/>
      <c r="BZ66" s="215"/>
      <c r="CA66" s="214"/>
      <c r="CB66" s="222"/>
      <c r="CC66" s="214"/>
    </row>
    <row r="67" spans="43:81" ht="16" customHeight="1" x14ac:dyDescent="0.2">
      <c r="AQ67" s="231"/>
      <c r="AR67" s="231"/>
      <c r="AS67" s="147"/>
      <c r="AT67" s="223"/>
      <c r="AU67" s="170"/>
      <c r="AV67" s="170"/>
      <c r="AW67" s="170"/>
      <c r="AX67" s="215"/>
      <c r="AY67" s="214"/>
      <c r="AZ67" s="222"/>
      <c r="BA67" s="170"/>
      <c r="BB67" s="215"/>
      <c r="BC67" s="215"/>
      <c r="BD67" s="214"/>
      <c r="BE67" s="222"/>
      <c r="BF67" s="170"/>
      <c r="BG67" s="170"/>
      <c r="BH67" s="215"/>
      <c r="BI67" s="215"/>
      <c r="BJ67" s="214"/>
      <c r="BK67" s="222"/>
      <c r="BL67" s="170"/>
      <c r="BM67" s="215"/>
      <c r="BN67" s="215"/>
      <c r="BO67" s="214"/>
      <c r="BP67" s="222"/>
      <c r="BQ67" s="215"/>
      <c r="BR67" s="215"/>
      <c r="BS67" s="215"/>
      <c r="BT67" s="215"/>
      <c r="BU67" s="214"/>
      <c r="BV67" s="214"/>
      <c r="BW67" s="222"/>
      <c r="BX67" s="219"/>
      <c r="BY67" s="215"/>
      <c r="BZ67" s="215"/>
      <c r="CA67" s="214"/>
      <c r="CB67" s="222"/>
      <c r="CC67" s="214"/>
    </row>
    <row r="68" spans="43:81" ht="16" customHeight="1" x14ac:dyDescent="0.2">
      <c r="AQ68" s="231"/>
      <c r="AR68" s="231"/>
      <c r="AS68" s="201"/>
      <c r="AT68" s="224"/>
      <c r="AU68" s="186"/>
      <c r="AV68" s="186"/>
      <c r="AW68" s="186"/>
      <c r="AX68" s="186"/>
      <c r="AY68" s="225"/>
      <c r="AZ68" s="226"/>
      <c r="BA68" s="170"/>
      <c r="BB68" s="170"/>
      <c r="BC68" s="170"/>
      <c r="BD68" s="225"/>
      <c r="BE68" s="226"/>
      <c r="BF68" s="186"/>
      <c r="BG68" s="186"/>
      <c r="BH68" s="186"/>
      <c r="BI68" s="186"/>
      <c r="BJ68" s="225"/>
      <c r="BK68" s="226"/>
      <c r="BL68" s="186"/>
      <c r="BM68" s="186"/>
      <c r="BN68" s="186"/>
      <c r="BO68" s="225"/>
      <c r="BP68" s="226"/>
      <c r="BQ68" s="186"/>
      <c r="BR68" s="186"/>
      <c r="BS68" s="186"/>
      <c r="BT68" s="186"/>
      <c r="BU68" s="225"/>
      <c r="BV68" s="225"/>
      <c r="BW68" s="226"/>
      <c r="BX68" s="225"/>
      <c r="BY68" s="225"/>
      <c r="BZ68" s="225"/>
      <c r="CA68" s="225"/>
      <c r="CB68" s="226"/>
      <c r="CC68" s="225"/>
    </row>
    <row r="69" spans="43:81" ht="24" x14ac:dyDescent="0.2">
      <c r="AQ69" s="230"/>
      <c r="AR69" s="230"/>
      <c r="AS69" s="203"/>
      <c r="AT69" s="203"/>
      <c r="AU69" s="227"/>
      <c r="AV69" s="227"/>
      <c r="AW69" s="227"/>
      <c r="AX69" s="227"/>
      <c r="AY69" s="228"/>
      <c r="AZ69" s="229"/>
      <c r="BA69" s="170"/>
      <c r="BB69" s="170"/>
      <c r="BC69" s="170"/>
      <c r="BD69" s="228"/>
      <c r="BE69" s="229"/>
      <c r="BF69" s="227"/>
      <c r="BG69" s="227"/>
      <c r="BH69" s="227"/>
      <c r="BI69" s="227"/>
      <c r="BJ69" s="228"/>
      <c r="BK69" s="229"/>
      <c r="BL69" s="227"/>
      <c r="BM69" s="227"/>
      <c r="BN69" s="227"/>
      <c r="BO69" s="228"/>
      <c r="BP69" s="229"/>
      <c r="BQ69" s="227"/>
      <c r="BR69" s="227"/>
      <c r="BS69" s="227"/>
      <c r="BT69" s="227"/>
      <c r="BU69" s="228"/>
      <c r="BV69" s="228"/>
      <c r="BW69" s="229"/>
      <c r="BX69" s="228"/>
      <c r="BY69" s="228"/>
      <c r="BZ69" s="228"/>
      <c r="CA69" s="228"/>
      <c r="CB69" s="229"/>
      <c r="CC69" s="228"/>
    </row>
  </sheetData>
  <mergeCells count="16">
    <mergeCell ref="C5:D26"/>
    <mergeCell ref="E22:E25"/>
    <mergeCell ref="E5:E21"/>
    <mergeCell ref="C3:E4"/>
    <mergeCell ref="AI3:AM3"/>
    <mergeCell ref="G4:J4"/>
    <mergeCell ref="M4:O4"/>
    <mergeCell ref="R4:U4"/>
    <mergeCell ref="X4:Z4"/>
    <mergeCell ref="AI4:AK4"/>
    <mergeCell ref="G3:L3"/>
    <mergeCell ref="M3:Q3"/>
    <mergeCell ref="R3:W3"/>
    <mergeCell ref="X3:AB3"/>
    <mergeCell ref="AC3:AH3"/>
    <mergeCell ref="AC4:A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4"/>
  <dimension ref="A2:BA211"/>
  <sheetViews>
    <sheetView zoomScale="25" zoomScaleNormal="50" workbookViewId="0">
      <selection activeCell="K118" sqref="K118"/>
    </sheetView>
  </sheetViews>
  <sheetFormatPr baseColWidth="10" defaultRowHeight="16" x14ac:dyDescent="0.2"/>
  <cols>
    <col min="3" max="3" width="75" customWidth="1"/>
    <col min="5" max="5" width="12.1640625" bestFit="1" customWidth="1"/>
    <col min="7" max="7" width="12.83203125" bestFit="1" customWidth="1"/>
    <col min="8" max="8" width="12.5" bestFit="1" customWidth="1"/>
    <col min="9" max="9" width="12.6640625" customWidth="1"/>
    <col min="23" max="23" width="54.5" bestFit="1" customWidth="1"/>
    <col min="27" max="27" width="12.83203125" bestFit="1" customWidth="1"/>
    <col min="28" max="28" width="12.5" bestFit="1" customWidth="1"/>
    <col min="29" max="29" width="12.83203125" customWidth="1"/>
    <col min="46" max="46" width="27.33203125" bestFit="1" customWidth="1"/>
    <col min="47" max="47" width="27.33203125" customWidth="1"/>
  </cols>
  <sheetData>
    <row r="2" spans="2:53" x14ac:dyDescent="0.2">
      <c r="B2" s="395" t="s">
        <v>234</v>
      </c>
      <c r="C2" s="396"/>
      <c r="D2" s="396"/>
      <c r="E2" s="396"/>
      <c r="F2" s="396"/>
      <c r="G2" s="396"/>
      <c r="H2" s="396"/>
      <c r="I2" s="396"/>
      <c r="J2" s="396"/>
      <c r="K2" s="396"/>
      <c r="L2" s="396"/>
      <c r="M2" s="396"/>
      <c r="N2" s="396"/>
      <c r="O2" s="396"/>
      <c r="P2" s="396"/>
      <c r="Q2" s="396"/>
      <c r="R2" s="396"/>
      <c r="S2" s="396"/>
      <c r="T2" s="3"/>
      <c r="U2" s="395" t="s">
        <v>236</v>
      </c>
      <c r="V2" s="397"/>
      <c r="W2" s="397"/>
      <c r="X2" s="397"/>
      <c r="Y2" s="397"/>
      <c r="Z2" s="397"/>
      <c r="AA2" s="397"/>
      <c r="AB2" s="397"/>
      <c r="AC2" s="397"/>
      <c r="AD2" s="397"/>
      <c r="AE2" s="397"/>
      <c r="AF2" s="397"/>
      <c r="AG2" s="397"/>
      <c r="AH2" s="397"/>
      <c r="AI2" s="397"/>
      <c r="AJ2" s="397"/>
      <c r="AK2" s="397"/>
      <c r="AL2" s="397"/>
    </row>
    <row r="3" spans="2:53" x14ac:dyDescent="0.2">
      <c r="B3" s="396"/>
      <c r="C3" s="396"/>
      <c r="D3" s="396"/>
      <c r="E3" s="396"/>
      <c r="F3" s="396"/>
      <c r="G3" s="396"/>
      <c r="H3" s="396"/>
      <c r="I3" s="396"/>
      <c r="J3" s="396"/>
      <c r="K3" s="396"/>
      <c r="L3" s="396"/>
      <c r="M3" s="396"/>
      <c r="N3" s="396"/>
      <c r="O3" s="396"/>
      <c r="P3" s="396"/>
      <c r="Q3" s="396"/>
      <c r="R3" s="396"/>
      <c r="S3" s="396"/>
      <c r="T3" s="3"/>
      <c r="U3" s="397"/>
      <c r="V3" s="397"/>
      <c r="W3" s="397"/>
      <c r="X3" s="397"/>
      <c r="Y3" s="397"/>
      <c r="Z3" s="397"/>
      <c r="AA3" s="397"/>
      <c r="AB3" s="397"/>
      <c r="AC3" s="397"/>
      <c r="AD3" s="397"/>
      <c r="AE3" s="397"/>
      <c r="AF3" s="397"/>
      <c r="AG3" s="397"/>
      <c r="AH3" s="397"/>
      <c r="AI3" s="397"/>
      <c r="AJ3" s="397"/>
      <c r="AK3" s="397"/>
      <c r="AL3" s="397"/>
    </row>
    <row r="4" spans="2:53" x14ac:dyDescent="0.2">
      <c r="B4" s="396"/>
      <c r="C4" s="396"/>
      <c r="D4" s="396"/>
      <c r="E4" s="396"/>
      <c r="F4" s="396"/>
      <c r="G4" s="396"/>
      <c r="H4" s="396"/>
      <c r="I4" s="396"/>
      <c r="J4" s="396"/>
      <c r="K4" s="396"/>
      <c r="L4" s="396"/>
      <c r="M4" s="396"/>
      <c r="N4" s="396"/>
      <c r="O4" s="396"/>
      <c r="P4" s="396"/>
      <c r="Q4" s="396"/>
      <c r="R4" s="396"/>
      <c r="S4" s="396"/>
      <c r="T4" s="3"/>
      <c r="U4" s="397"/>
      <c r="V4" s="397"/>
      <c r="W4" s="397"/>
      <c r="X4" s="397"/>
      <c r="Y4" s="397"/>
      <c r="Z4" s="397"/>
      <c r="AA4" s="397"/>
      <c r="AB4" s="397"/>
      <c r="AC4" s="397"/>
      <c r="AD4" s="397"/>
      <c r="AE4" s="397"/>
      <c r="AF4" s="397"/>
      <c r="AG4" s="397"/>
      <c r="AH4" s="397"/>
      <c r="AI4" s="397"/>
      <c r="AJ4" s="397"/>
      <c r="AK4" s="397"/>
      <c r="AL4" s="397"/>
    </row>
    <row r="5" spans="2:53" x14ac:dyDescent="0.2">
      <c r="B5" s="396"/>
      <c r="C5" s="396"/>
      <c r="D5" s="396"/>
      <c r="E5" s="396"/>
      <c r="F5" s="396"/>
      <c r="G5" s="396"/>
      <c r="H5" s="396"/>
      <c r="I5" s="396"/>
      <c r="J5" s="396"/>
      <c r="K5" s="396"/>
      <c r="L5" s="396"/>
      <c r="M5" s="396"/>
      <c r="N5" s="396"/>
      <c r="O5" s="396"/>
      <c r="P5" s="396"/>
      <c r="Q5" s="396"/>
      <c r="R5" s="396"/>
      <c r="S5" s="396"/>
      <c r="T5" s="3"/>
      <c r="U5" s="397"/>
      <c r="V5" s="397"/>
      <c r="W5" s="397"/>
      <c r="X5" s="397"/>
      <c r="Y5" s="397"/>
      <c r="Z5" s="397"/>
      <c r="AA5" s="397"/>
      <c r="AB5" s="397"/>
      <c r="AC5" s="397"/>
      <c r="AD5" s="397"/>
      <c r="AE5" s="397"/>
      <c r="AF5" s="397"/>
      <c r="AG5" s="397"/>
      <c r="AH5" s="397"/>
      <c r="AI5" s="397"/>
      <c r="AJ5" s="397"/>
      <c r="AK5" s="397"/>
      <c r="AL5" s="397"/>
    </row>
    <row r="6" spans="2:53" x14ac:dyDescent="0.2">
      <c r="B6" s="396"/>
      <c r="C6" s="396"/>
      <c r="D6" s="396"/>
      <c r="E6" s="396"/>
      <c r="F6" s="396"/>
      <c r="G6" s="396"/>
      <c r="H6" s="396"/>
      <c r="I6" s="396"/>
      <c r="J6" s="396"/>
      <c r="K6" s="396"/>
      <c r="L6" s="396"/>
      <c r="M6" s="396"/>
      <c r="N6" s="396"/>
      <c r="O6" s="396"/>
      <c r="P6" s="396"/>
      <c r="Q6" s="396"/>
      <c r="R6" s="396"/>
      <c r="S6" s="396"/>
      <c r="T6" s="3"/>
      <c r="U6" s="397"/>
      <c r="V6" s="397"/>
      <c r="W6" s="397"/>
      <c r="X6" s="397"/>
      <c r="Y6" s="397"/>
      <c r="Z6" s="397"/>
      <c r="AA6" s="397"/>
      <c r="AB6" s="397"/>
      <c r="AC6" s="397"/>
      <c r="AD6" s="397"/>
      <c r="AE6" s="397"/>
      <c r="AF6" s="397"/>
      <c r="AG6" s="397"/>
      <c r="AH6" s="397"/>
      <c r="AI6" s="397"/>
      <c r="AJ6" s="397"/>
      <c r="AK6" s="397"/>
      <c r="AL6" s="397"/>
    </row>
    <row r="7" spans="2:53" x14ac:dyDescent="0.2">
      <c r="B7" s="4"/>
      <c r="C7" s="4"/>
      <c r="D7" s="4"/>
      <c r="E7" s="4"/>
      <c r="F7" s="4"/>
      <c r="G7" s="4"/>
      <c r="H7" s="4"/>
      <c r="I7" s="4"/>
      <c r="J7" s="4"/>
      <c r="K7" s="4"/>
      <c r="L7" s="4"/>
      <c r="M7" s="4"/>
      <c r="N7" s="4"/>
      <c r="O7" s="4"/>
      <c r="P7" s="4"/>
      <c r="Q7" s="4"/>
      <c r="R7" s="4"/>
      <c r="S7" s="4"/>
      <c r="T7" s="3"/>
      <c r="U7" s="393"/>
      <c r="V7" s="393"/>
      <c r="W7" s="4"/>
      <c r="X7" s="4"/>
      <c r="Y7" s="4"/>
      <c r="Z7" s="4"/>
      <c r="AA7" s="4"/>
      <c r="AB7" s="4"/>
      <c r="AC7" s="4"/>
      <c r="AD7" s="4"/>
      <c r="AE7" s="4"/>
      <c r="AF7" s="4"/>
      <c r="AG7" s="4"/>
      <c r="AH7" s="4"/>
      <c r="AI7" s="4"/>
      <c r="AJ7" s="4"/>
      <c r="AK7" s="4"/>
      <c r="AL7" s="4"/>
      <c r="AS7" s="63"/>
      <c r="AT7" s="63"/>
      <c r="AU7" s="63"/>
      <c r="AV7" s="63"/>
      <c r="AW7" s="63"/>
      <c r="AX7" s="63"/>
      <c r="AY7" s="63"/>
      <c r="AZ7" s="63"/>
      <c r="BA7" s="63"/>
    </row>
    <row r="8" spans="2:53" x14ac:dyDescent="0.2">
      <c r="B8" s="4"/>
      <c r="C8" s="4"/>
      <c r="D8" s="4"/>
      <c r="E8" s="4"/>
      <c r="F8" s="4"/>
      <c r="G8" s="4"/>
      <c r="H8" s="4"/>
      <c r="I8" s="4"/>
      <c r="J8" s="4"/>
      <c r="K8" s="4"/>
      <c r="L8" s="4"/>
      <c r="M8" s="4"/>
      <c r="N8" s="4"/>
      <c r="O8" s="4"/>
      <c r="P8" s="4"/>
      <c r="Q8" s="4"/>
      <c r="R8" s="4"/>
      <c r="S8" s="4"/>
      <c r="T8" s="3"/>
      <c r="U8" s="393"/>
      <c r="V8" s="393"/>
      <c r="W8" s="4"/>
      <c r="X8" s="4"/>
      <c r="Y8" s="4"/>
      <c r="Z8" s="4"/>
      <c r="AA8" s="4"/>
      <c r="AB8" s="4"/>
      <c r="AC8" s="4"/>
      <c r="AD8" s="4"/>
      <c r="AE8" s="4"/>
      <c r="AF8" s="4"/>
      <c r="AG8" s="4"/>
      <c r="AH8" s="4"/>
      <c r="AI8" s="4"/>
      <c r="AJ8" s="4"/>
      <c r="AK8" s="4"/>
      <c r="AL8" s="4"/>
      <c r="AS8" s="63"/>
      <c r="AT8" s="63"/>
      <c r="AU8" s="63"/>
      <c r="AV8" s="63"/>
      <c r="AW8" s="63"/>
      <c r="AX8" s="63"/>
      <c r="AY8" s="63"/>
      <c r="AZ8" s="63"/>
      <c r="BA8" s="63"/>
    </row>
    <row r="9" spans="2:53" ht="17" thickBot="1" x14ac:dyDescent="0.25">
      <c r="B9" s="8"/>
      <c r="C9" s="8"/>
      <c r="D9" s="8"/>
      <c r="E9" s="8"/>
      <c r="F9" s="8"/>
      <c r="G9" s="8"/>
      <c r="H9" s="8"/>
      <c r="I9" s="8"/>
      <c r="J9" s="8"/>
      <c r="K9" s="4"/>
      <c r="L9" s="4"/>
      <c r="M9" s="4"/>
      <c r="N9" s="4"/>
      <c r="O9" s="4"/>
      <c r="P9" s="4"/>
      <c r="Q9" s="4"/>
      <c r="R9" s="4"/>
      <c r="S9" s="4"/>
      <c r="T9" s="3"/>
      <c r="U9" s="393"/>
      <c r="V9" s="393"/>
      <c r="W9" s="4"/>
      <c r="X9" s="4"/>
      <c r="Y9" s="4"/>
      <c r="Z9" s="4"/>
      <c r="AA9" s="4"/>
      <c r="AB9" s="4"/>
      <c r="AC9" s="4"/>
      <c r="AD9" s="4"/>
      <c r="AE9" s="4"/>
      <c r="AF9" s="4"/>
      <c r="AG9" s="4"/>
      <c r="AH9" s="4"/>
      <c r="AI9" s="4"/>
      <c r="AJ9" s="4"/>
      <c r="AK9" s="4"/>
      <c r="AL9" s="4"/>
      <c r="AS9" s="63"/>
      <c r="AT9" s="330"/>
      <c r="AU9" s="330"/>
      <c r="AV9" s="330"/>
      <c r="AW9" s="330"/>
      <c r="AX9" s="330"/>
      <c r="AY9" s="63"/>
      <c r="AZ9" s="63"/>
      <c r="BA9" s="63"/>
    </row>
    <row r="10" spans="2:53" ht="17" thickBot="1" x14ac:dyDescent="0.25">
      <c r="B10" s="8"/>
      <c r="C10" s="9"/>
      <c r="D10" s="16" t="s">
        <v>129</v>
      </c>
      <c r="E10" s="16" t="s">
        <v>150</v>
      </c>
      <c r="F10" s="16" t="s">
        <v>151</v>
      </c>
      <c r="G10" s="16" t="s">
        <v>152</v>
      </c>
      <c r="H10" s="16" t="s">
        <v>153</v>
      </c>
      <c r="I10" s="17" t="s">
        <v>154</v>
      </c>
      <c r="J10" s="8"/>
      <c r="K10" s="4"/>
      <c r="L10" s="4"/>
      <c r="M10" s="4"/>
      <c r="N10" s="4"/>
      <c r="O10" s="4"/>
      <c r="P10" s="4"/>
      <c r="Q10" s="4"/>
      <c r="R10" s="4"/>
      <c r="S10" s="4"/>
      <c r="T10" s="3"/>
      <c r="U10" s="394"/>
      <c r="V10" s="394"/>
      <c r="W10" s="8"/>
      <c r="X10" s="8"/>
      <c r="Y10" s="8"/>
      <c r="Z10" s="8"/>
      <c r="AA10" s="8"/>
      <c r="AB10" s="8"/>
      <c r="AC10" s="8"/>
      <c r="AD10" s="8"/>
      <c r="AE10" s="4"/>
      <c r="AF10" s="4"/>
      <c r="AG10" s="4"/>
      <c r="AH10" s="4"/>
      <c r="AI10" s="4"/>
      <c r="AJ10" s="4"/>
      <c r="AK10" s="4"/>
      <c r="AL10" s="4"/>
      <c r="AS10" s="63"/>
      <c r="AT10" s="390"/>
      <c r="AU10" s="64"/>
      <c r="AV10" s="63"/>
      <c r="AW10" s="63"/>
      <c r="AX10" s="63"/>
      <c r="AY10" s="63"/>
      <c r="AZ10" s="63"/>
      <c r="BA10" s="63"/>
    </row>
    <row r="11" spans="2:53" x14ac:dyDescent="0.2">
      <c r="B11" s="8"/>
      <c r="C11" s="13" t="s">
        <v>155</v>
      </c>
      <c r="D11" s="193">
        <f>'Sheet Supply-demand-mixed'!K25</f>
        <v>93.08</v>
      </c>
      <c r="E11" s="194">
        <f>'Sheet Supply-demand-mixed'!P25</f>
        <v>164.15</v>
      </c>
      <c r="F11" s="194">
        <f>'Sheet Supply-demand-mixed'!V25</f>
        <v>66.69</v>
      </c>
      <c r="G11" s="194">
        <f>'Sheet Supply-demand-mixed'!AG25</f>
        <v>201.13499999999999</v>
      </c>
      <c r="H11" s="194">
        <f>'Sheet Supply-demand-mixed'!AL25</f>
        <v>36.295000000000002</v>
      </c>
      <c r="I11" s="195">
        <f>'Sheet Supply-demand-mixed'!AA25</f>
        <v>67.900000000000006</v>
      </c>
      <c r="J11" s="8"/>
      <c r="K11" s="4"/>
      <c r="L11" s="4"/>
      <c r="M11" s="4"/>
      <c r="N11" s="4"/>
      <c r="O11" s="4"/>
      <c r="P11" s="4"/>
      <c r="Q11" s="4"/>
      <c r="R11" s="4"/>
      <c r="S11" s="4"/>
      <c r="T11" s="3"/>
      <c r="U11" s="394"/>
      <c r="V11" s="394"/>
      <c r="W11" s="9"/>
      <c r="X11" s="16" t="s">
        <v>129</v>
      </c>
      <c r="Y11" s="16" t="s">
        <v>150</v>
      </c>
      <c r="Z11" s="16" t="s">
        <v>151</v>
      </c>
      <c r="AA11" s="16" t="s">
        <v>152</v>
      </c>
      <c r="AB11" s="16" t="s">
        <v>153</v>
      </c>
      <c r="AC11" s="17" t="s">
        <v>154</v>
      </c>
      <c r="AD11" s="8"/>
      <c r="AE11" s="4"/>
      <c r="AF11" s="4"/>
      <c r="AG11" s="4"/>
      <c r="AH11" s="4"/>
      <c r="AI11" s="4"/>
      <c r="AJ11" s="4"/>
      <c r="AK11" s="4"/>
      <c r="AL11" s="4"/>
      <c r="AS11" s="63"/>
      <c r="AT11" s="390"/>
      <c r="AU11" s="64"/>
      <c r="AV11" s="63"/>
      <c r="AW11" s="63"/>
      <c r="AX11" s="63"/>
      <c r="AY11" s="63"/>
      <c r="AZ11" s="63"/>
      <c r="BA11" s="63"/>
    </row>
    <row r="12" spans="2:53" ht="16" customHeight="1" x14ac:dyDescent="0.2">
      <c r="B12" s="8"/>
      <c r="C12" s="13" t="s">
        <v>156</v>
      </c>
      <c r="D12" s="193">
        <f>'Sheet Supply-demand-mixed'!K36</f>
        <v>91.7</v>
      </c>
      <c r="E12" s="194">
        <f>'Sheet Supply-demand-mixed'!P36</f>
        <v>124.84</v>
      </c>
      <c r="F12" s="194">
        <f>'Sheet Supply-demand-mixed'!V36</f>
        <v>71.900000000000006</v>
      </c>
      <c r="G12" s="194">
        <f>'Sheet Supply-demand-mixed'!AG36</f>
        <v>27.83</v>
      </c>
      <c r="H12" s="194">
        <f>'Sheet Supply-demand-mixed'!AL36</f>
        <v>26.2</v>
      </c>
      <c r="I12" s="195" t="str">
        <f>'Sheet Supply-demand-mixed'!AA36</f>
        <v>NA</v>
      </c>
      <c r="J12" s="8"/>
      <c r="K12" s="4"/>
      <c r="L12" s="4"/>
      <c r="M12" s="4"/>
      <c r="N12" s="4"/>
      <c r="O12" s="4"/>
      <c r="P12" s="4"/>
      <c r="Q12" s="4"/>
      <c r="R12" s="4"/>
      <c r="S12" s="4"/>
      <c r="T12" s="3"/>
      <c r="U12" s="394"/>
      <c r="V12" s="394"/>
      <c r="W12" s="13" t="s">
        <v>155</v>
      </c>
      <c r="X12" s="196">
        <f>'Sheet Supply-demand-mixed'!L25</f>
        <v>3.8372428577317888E-2</v>
      </c>
      <c r="Y12" s="196">
        <f>'Sheet Supply-demand-mixed'!Q25</f>
        <v>4.7593505363873585E-2</v>
      </c>
      <c r="Z12" s="196">
        <f>'Sheet Supply-demand-mixed'!W25</f>
        <v>5.3574871465295631E-2</v>
      </c>
      <c r="AA12" s="196">
        <f>'Sheet Supply-demand-mixed'!AH25</f>
        <v>7.9720570749108197E-2</v>
      </c>
      <c r="AB12" s="196">
        <f>'Sheet Supply-demand-mixed'!AM25</f>
        <v>4.479758084423599E-2</v>
      </c>
      <c r="AC12" s="243">
        <f>'Sheet Supply-demand-mixed'!AB25</f>
        <v>3.7939319439012124E-2</v>
      </c>
      <c r="AD12" s="8"/>
      <c r="AE12" s="4"/>
      <c r="AF12" s="4"/>
      <c r="AG12" s="4"/>
      <c r="AH12" s="4"/>
      <c r="AI12" s="4"/>
      <c r="AJ12" s="4"/>
      <c r="AK12" s="4"/>
      <c r="AL12" s="4"/>
      <c r="AS12" s="63"/>
      <c r="AT12" s="390"/>
      <c r="AU12" s="65"/>
      <c r="AV12" s="63"/>
      <c r="AW12" s="63"/>
      <c r="AX12" s="63"/>
      <c r="AY12" s="63"/>
      <c r="AZ12" s="63"/>
      <c r="BA12" s="63"/>
    </row>
    <row r="13" spans="2:53" ht="17" thickBot="1" x14ac:dyDescent="0.25">
      <c r="B13" s="8"/>
      <c r="C13" s="18" t="s">
        <v>8</v>
      </c>
      <c r="D13" s="241">
        <f>SUM(D11:D12)</f>
        <v>184.78</v>
      </c>
      <c r="E13" s="241">
        <f t="shared" ref="E13:I13" si="0">SUM(E11:E12)</f>
        <v>288.99</v>
      </c>
      <c r="F13" s="241">
        <f t="shared" si="0"/>
        <v>138.59</v>
      </c>
      <c r="G13" s="241">
        <f t="shared" si="0"/>
        <v>228.96499999999997</v>
      </c>
      <c r="H13" s="241">
        <f>SUM(H11:H12)</f>
        <v>62.495000000000005</v>
      </c>
      <c r="I13" s="242">
        <f t="shared" si="0"/>
        <v>67.900000000000006</v>
      </c>
      <c r="J13" s="8"/>
      <c r="K13" s="4"/>
      <c r="L13" s="4"/>
      <c r="M13" s="4"/>
      <c r="N13" s="4"/>
      <c r="O13" s="4"/>
      <c r="P13" s="4"/>
      <c r="Q13" s="4"/>
      <c r="R13" s="4"/>
      <c r="S13" s="4"/>
      <c r="T13" s="3"/>
      <c r="U13" s="394"/>
      <c r="V13" s="394"/>
      <c r="W13" s="13" t="s">
        <v>156</v>
      </c>
      <c r="X13" s="196">
        <f>'Sheet Supply-demand-mixed'!L36</f>
        <v>3.7803520633219283E-2</v>
      </c>
      <c r="Y13" s="196">
        <f>'Sheet Supply-demand-mixed'!Q36</f>
        <v>3.6195998840243548E-2</v>
      </c>
      <c r="Z13" s="196">
        <f>'Sheet Supply-demand-mixed'!W36</f>
        <v>5.776028277634962E-2</v>
      </c>
      <c r="AA13" s="196">
        <f>'Sheet Supply-demand-mixed'!AH36</f>
        <v>1.1030519223147047E-2</v>
      </c>
      <c r="AB13" s="196">
        <f>'Sheet Supply-demand-mixed'!AM36</f>
        <v>3.2337694396445321E-2</v>
      </c>
      <c r="AC13" s="243" t="e">
        <f>'Sheet Supply-demand-mixed'!AB36</f>
        <v>#VALUE!</v>
      </c>
      <c r="AD13" s="8"/>
      <c r="AE13" s="4"/>
      <c r="AF13" s="4"/>
      <c r="AG13" s="4"/>
      <c r="AH13" s="4"/>
      <c r="AI13" s="4"/>
      <c r="AJ13" s="4"/>
      <c r="AK13" s="4"/>
      <c r="AL13" s="4"/>
      <c r="AS13" s="63"/>
      <c r="AT13" s="390"/>
      <c r="AU13" s="66"/>
      <c r="AV13" s="63"/>
      <c r="AW13" s="63"/>
      <c r="AX13" s="63"/>
      <c r="AY13" s="63"/>
      <c r="AZ13" s="63"/>
      <c r="BA13" s="63"/>
    </row>
    <row r="14" spans="2:53" ht="17" thickBot="1" x14ac:dyDescent="0.25">
      <c r="B14" s="8"/>
      <c r="C14" s="14"/>
      <c r="D14" s="14"/>
      <c r="E14" s="14"/>
      <c r="F14" s="14"/>
      <c r="G14" s="14"/>
      <c r="H14" s="14"/>
      <c r="I14" s="14"/>
      <c r="J14" s="8"/>
      <c r="K14" s="4"/>
      <c r="L14" s="4"/>
      <c r="M14" s="4"/>
      <c r="N14" s="4"/>
      <c r="O14" s="4"/>
      <c r="P14" s="4"/>
      <c r="Q14" s="4"/>
      <c r="R14" s="4"/>
      <c r="S14" s="4"/>
      <c r="T14" s="3"/>
      <c r="U14" s="394"/>
      <c r="V14" s="394"/>
      <c r="W14" s="18" t="s">
        <v>8</v>
      </c>
      <c r="X14" s="251">
        <f>SUM(X12:X13)</f>
        <v>7.6175949210537164E-2</v>
      </c>
      <c r="Y14" s="251">
        <f t="shared" ref="Y14:AC14" si="1">SUM(Y12:Y13)</f>
        <v>8.3789504204117127E-2</v>
      </c>
      <c r="Z14" s="251">
        <f t="shared" si="1"/>
        <v>0.11133515424164525</v>
      </c>
      <c r="AA14" s="251">
        <f t="shared" si="1"/>
        <v>9.0751089972255242E-2</v>
      </c>
      <c r="AB14" s="251">
        <f t="shared" si="1"/>
        <v>7.7135275240681311E-2</v>
      </c>
      <c r="AC14" s="252" t="e">
        <f t="shared" si="1"/>
        <v>#VALUE!</v>
      </c>
      <c r="AD14" s="8"/>
      <c r="AE14" s="4"/>
      <c r="AF14" s="4"/>
      <c r="AG14" s="4"/>
      <c r="AH14" s="4"/>
      <c r="AI14" s="4"/>
      <c r="AJ14" s="4"/>
      <c r="AK14" s="4"/>
      <c r="AL14" s="4"/>
      <c r="AS14" s="63"/>
      <c r="AT14" s="390"/>
      <c r="AU14" s="66"/>
      <c r="AV14" s="67"/>
      <c r="AW14" s="67"/>
      <c r="AX14" s="63"/>
      <c r="AY14" s="63"/>
      <c r="AZ14" s="63"/>
      <c r="BA14" s="63"/>
    </row>
    <row r="15" spans="2:53" x14ac:dyDescent="0.2">
      <c r="B15" s="8"/>
      <c r="C15" s="8"/>
      <c r="D15" s="8"/>
      <c r="E15" s="8"/>
      <c r="F15" s="8"/>
      <c r="G15" s="8"/>
      <c r="H15" s="8"/>
      <c r="I15" s="8"/>
      <c r="J15" s="8"/>
      <c r="K15" s="4"/>
      <c r="L15" s="4"/>
      <c r="M15" s="4"/>
      <c r="N15" s="4"/>
      <c r="O15" s="4"/>
      <c r="P15" s="4"/>
      <c r="Q15" s="4"/>
      <c r="R15" s="4"/>
      <c r="S15" s="4"/>
      <c r="T15" s="3"/>
      <c r="U15" s="394"/>
      <c r="V15" s="394"/>
      <c r="W15" s="14"/>
      <c r="X15" s="14"/>
      <c r="Y15" s="14"/>
      <c r="Z15" s="14"/>
      <c r="AA15" s="14"/>
      <c r="AB15" s="14"/>
      <c r="AC15" s="14"/>
      <c r="AD15" s="8"/>
      <c r="AE15" s="4"/>
      <c r="AF15" s="4"/>
      <c r="AG15" s="4"/>
      <c r="AH15" s="4"/>
      <c r="AI15" s="4"/>
      <c r="AJ15" s="4"/>
      <c r="AK15" s="4"/>
      <c r="AL15" s="4"/>
      <c r="AS15" s="63"/>
      <c r="AT15" s="390"/>
      <c r="AU15" s="66"/>
      <c r="AV15" s="63"/>
      <c r="AW15" s="63"/>
      <c r="AX15" s="63"/>
      <c r="AY15" s="63"/>
      <c r="AZ15" s="63"/>
      <c r="BA15" s="63"/>
    </row>
    <row r="16" spans="2:53" x14ac:dyDescent="0.2">
      <c r="B16" s="8"/>
      <c r="C16" s="8"/>
      <c r="D16" s="14"/>
      <c r="E16" s="14"/>
      <c r="F16" s="14"/>
      <c r="G16" s="14"/>
      <c r="H16" s="14"/>
      <c r="I16" s="14"/>
      <c r="J16" s="8"/>
      <c r="K16" s="4"/>
      <c r="L16" s="4"/>
      <c r="M16" s="4"/>
      <c r="N16" s="4"/>
      <c r="O16" s="4"/>
      <c r="P16" s="4"/>
      <c r="Q16" s="4"/>
      <c r="R16" s="4"/>
      <c r="S16" s="4"/>
      <c r="T16" s="3"/>
      <c r="U16" s="394"/>
      <c r="V16" s="394"/>
      <c r="W16" s="8"/>
      <c r="X16" s="8"/>
      <c r="Y16" s="8"/>
      <c r="Z16" s="8"/>
      <c r="AA16" s="8"/>
      <c r="AB16" s="8"/>
      <c r="AC16" s="8"/>
      <c r="AD16" s="8"/>
      <c r="AE16" s="4"/>
      <c r="AF16" s="4"/>
      <c r="AG16" s="4"/>
      <c r="AH16" s="4"/>
      <c r="AI16" s="4"/>
      <c r="AJ16" s="4"/>
      <c r="AK16" s="4"/>
      <c r="AL16" s="4"/>
      <c r="AS16" s="63"/>
      <c r="AT16" s="63"/>
      <c r="AU16" s="63"/>
      <c r="AV16" s="63"/>
      <c r="AW16" s="63"/>
      <c r="AX16" s="63"/>
      <c r="AY16" s="63"/>
      <c r="AZ16" s="63"/>
      <c r="BA16" s="63"/>
    </row>
    <row r="17" spans="2:53" x14ac:dyDescent="0.2">
      <c r="B17" s="8"/>
      <c r="C17" s="14"/>
      <c r="D17" s="12"/>
      <c r="E17" s="8"/>
      <c r="F17" s="8"/>
      <c r="G17" s="8"/>
      <c r="H17" s="8"/>
      <c r="I17" s="8"/>
      <c r="J17" s="8"/>
      <c r="K17" s="4"/>
      <c r="L17" s="4"/>
      <c r="M17" s="4"/>
      <c r="N17" s="4"/>
      <c r="O17" s="4"/>
      <c r="P17" s="4"/>
      <c r="Q17" s="4"/>
      <c r="R17" s="4"/>
      <c r="S17" s="4"/>
      <c r="T17" s="3"/>
      <c r="U17" s="394"/>
      <c r="V17" s="394"/>
      <c r="W17" s="8"/>
      <c r="X17" s="14"/>
      <c r="Y17" s="14"/>
      <c r="Z17" s="14"/>
      <c r="AA17" s="14"/>
      <c r="AB17" s="14"/>
      <c r="AC17" s="14"/>
      <c r="AD17" s="8"/>
      <c r="AE17" s="4"/>
      <c r="AF17" s="4"/>
      <c r="AG17" s="4"/>
      <c r="AH17" s="4"/>
      <c r="AI17" s="4"/>
      <c r="AJ17" s="4"/>
      <c r="AK17" s="4"/>
      <c r="AL17" s="4"/>
      <c r="AS17" s="63"/>
      <c r="AT17" s="63"/>
      <c r="AU17" s="63"/>
      <c r="AV17" s="63"/>
      <c r="AW17" s="63"/>
      <c r="AX17" s="63"/>
      <c r="AY17" s="63"/>
      <c r="AZ17" s="63"/>
      <c r="BA17" s="63"/>
    </row>
    <row r="18" spans="2:53" x14ac:dyDescent="0.2">
      <c r="B18" s="8"/>
      <c r="C18" s="14"/>
      <c r="D18" s="12"/>
      <c r="E18" s="8"/>
      <c r="F18" s="8"/>
      <c r="G18" s="8"/>
      <c r="H18" s="8"/>
      <c r="I18" s="8"/>
      <c r="J18" s="8"/>
      <c r="K18" s="4"/>
      <c r="L18" s="4"/>
      <c r="M18" s="4"/>
      <c r="N18" s="4"/>
      <c r="O18" s="4"/>
      <c r="P18" s="4"/>
      <c r="Q18" s="4"/>
      <c r="R18" s="4"/>
      <c r="S18" s="4"/>
      <c r="T18" s="3"/>
      <c r="U18" s="394"/>
      <c r="V18" s="394"/>
      <c r="W18" s="14"/>
      <c r="X18" s="7"/>
      <c r="Y18" s="7"/>
      <c r="Z18" s="7"/>
      <c r="AA18" s="7"/>
      <c r="AB18" s="7"/>
      <c r="AC18" s="7"/>
      <c r="AD18" s="8"/>
      <c r="AE18" s="4"/>
      <c r="AF18" s="4"/>
      <c r="AG18" s="4"/>
      <c r="AH18" s="4"/>
      <c r="AI18" s="4"/>
      <c r="AJ18" s="4"/>
      <c r="AK18" s="4"/>
      <c r="AL18" s="4"/>
      <c r="AS18" s="63"/>
      <c r="AT18" s="63"/>
      <c r="AU18" s="63"/>
      <c r="AV18" s="63"/>
      <c r="AW18" s="63"/>
      <c r="AX18" s="63"/>
      <c r="AY18" s="63"/>
      <c r="AZ18" s="63"/>
      <c r="BA18" s="63"/>
    </row>
    <row r="19" spans="2:53" x14ac:dyDescent="0.2">
      <c r="B19" s="8"/>
      <c r="C19" s="14"/>
      <c r="D19" s="12"/>
      <c r="E19" s="8"/>
      <c r="F19" s="8"/>
      <c r="G19" s="8"/>
      <c r="H19" s="8"/>
      <c r="I19" s="8"/>
      <c r="J19" s="8"/>
      <c r="K19" s="4"/>
      <c r="L19" s="4"/>
      <c r="M19" s="4"/>
      <c r="N19" s="4"/>
      <c r="O19" s="4"/>
      <c r="P19" s="4"/>
      <c r="Q19" s="4"/>
      <c r="R19" s="4"/>
      <c r="S19" s="4"/>
      <c r="T19" s="3"/>
      <c r="U19" s="394"/>
      <c r="V19" s="394"/>
      <c r="W19" s="14"/>
      <c r="X19" s="7"/>
      <c r="Y19" s="7"/>
      <c r="Z19" s="7"/>
      <c r="AA19" s="7"/>
      <c r="AB19" s="7"/>
      <c r="AC19" s="7"/>
      <c r="AD19" s="8"/>
      <c r="AE19" s="4"/>
      <c r="AF19" s="4"/>
      <c r="AG19" s="4"/>
      <c r="AH19" s="4"/>
      <c r="AI19" s="4"/>
      <c r="AJ19" s="4"/>
      <c r="AK19" s="4"/>
      <c r="AL19" s="4"/>
    </row>
    <row r="20" spans="2:53" x14ac:dyDescent="0.2">
      <c r="B20" s="8"/>
      <c r="C20" s="14"/>
      <c r="D20" s="7"/>
      <c r="E20" s="7"/>
      <c r="F20" s="7"/>
      <c r="G20" s="7"/>
      <c r="H20" s="7"/>
      <c r="I20" s="7"/>
      <c r="J20" s="8"/>
      <c r="K20" s="4"/>
      <c r="L20" s="4"/>
      <c r="M20" s="4"/>
      <c r="N20" s="4"/>
      <c r="O20" s="4"/>
      <c r="P20" s="4"/>
      <c r="Q20" s="4"/>
      <c r="R20" s="4"/>
      <c r="S20" s="4"/>
      <c r="T20" s="3"/>
      <c r="U20" s="394"/>
      <c r="V20" s="394"/>
      <c r="W20" s="14"/>
      <c r="X20" s="7"/>
      <c r="Y20" s="7"/>
      <c r="Z20" s="7"/>
      <c r="AA20" s="7"/>
      <c r="AB20" s="7"/>
      <c r="AC20" s="7"/>
      <c r="AD20" s="8"/>
      <c r="AE20" s="4"/>
      <c r="AF20" s="4"/>
      <c r="AG20" s="4"/>
      <c r="AH20" s="4"/>
      <c r="AI20" s="4"/>
      <c r="AJ20" s="4"/>
      <c r="AK20" s="4"/>
      <c r="AL20" s="4"/>
    </row>
    <row r="21" spans="2:53" x14ac:dyDescent="0.2">
      <c r="B21" s="8"/>
      <c r="C21" s="8"/>
      <c r="D21" s="8"/>
      <c r="E21" s="8"/>
      <c r="F21" s="8"/>
      <c r="G21" s="8"/>
      <c r="H21" s="8"/>
      <c r="I21" s="8"/>
      <c r="J21" s="8"/>
      <c r="K21" s="4"/>
      <c r="L21" s="4"/>
      <c r="M21" s="4"/>
      <c r="N21" s="4"/>
      <c r="O21" s="4"/>
      <c r="P21" s="4"/>
      <c r="Q21" s="4"/>
      <c r="R21" s="4"/>
      <c r="S21" s="4"/>
      <c r="T21" s="3"/>
      <c r="U21" s="394"/>
      <c r="V21" s="394"/>
      <c r="W21" s="14"/>
      <c r="X21" s="7"/>
      <c r="Y21" s="7"/>
      <c r="Z21" s="7"/>
      <c r="AA21" s="7"/>
      <c r="AB21" s="7"/>
      <c r="AC21" s="7"/>
      <c r="AD21" s="8"/>
      <c r="AE21" s="4"/>
      <c r="AF21" s="4"/>
      <c r="AG21" s="4"/>
      <c r="AH21" s="4"/>
      <c r="AI21" s="4"/>
      <c r="AJ21" s="4"/>
      <c r="AK21" s="4"/>
      <c r="AL21" s="4"/>
    </row>
    <row r="22" spans="2:53" x14ac:dyDescent="0.2">
      <c r="B22" s="4"/>
      <c r="C22" s="4"/>
      <c r="D22" s="4"/>
      <c r="E22" s="4"/>
      <c r="F22" s="4"/>
      <c r="G22" s="4"/>
      <c r="H22" s="4"/>
      <c r="I22" s="4"/>
      <c r="J22" s="4"/>
      <c r="K22" s="4"/>
      <c r="L22" s="4"/>
      <c r="M22" s="4"/>
      <c r="N22" s="4"/>
      <c r="O22" s="4"/>
      <c r="P22" s="4"/>
      <c r="Q22" s="4"/>
      <c r="R22" s="4"/>
      <c r="S22" s="4"/>
      <c r="T22" s="3"/>
      <c r="U22" s="394"/>
      <c r="V22" s="394"/>
      <c r="W22" s="8"/>
      <c r="X22" s="8"/>
      <c r="Y22" s="8"/>
      <c r="Z22" s="8"/>
      <c r="AA22" s="8"/>
      <c r="AB22" s="8"/>
      <c r="AC22" s="8"/>
      <c r="AD22" s="8"/>
      <c r="AE22" s="4"/>
      <c r="AF22" s="4"/>
      <c r="AG22" s="4"/>
      <c r="AH22" s="4"/>
      <c r="AI22" s="4"/>
      <c r="AJ22" s="4"/>
      <c r="AK22" s="4"/>
      <c r="AL22" s="4"/>
    </row>
    <row r="23" spans="2:53" x14ac:dyDescent="0.2">
      <c r="B23" s="4"/>
      <c r="C23" s="4"/>
      <c r="D23" s="4"/>
      <c r="E23" s="4"/>
      <c r="F23" s="4"/>
      <c r="G23" s="4"/>
      <c r="H23" s="4"/>
      <c r="I23" s="4"/>
      <c r="J23" s="4"/>
      <c r="K23" s="4"/>
      <c r="L23" s="4"/>
      <c r="M23" s="4"/>
      <c r="N23" s="4"/>
      <c r="O23" s="4"/>
      <c r="P23" s="4"/>
      <c r="Q23" s="4"/>
      <c r="R23" s="4"/>
      <c r="S23" s="4"/>
      <c r="T23" s="3"/>
      <c r="U23" s="393"/>
      <c r="V23" s="393"/>
      <c r="W23" s="4"/>
      <c r="X23" s="4"/>
      <c r="Y23" s="4"/>
      <c r="Z23" s="4"/>
      <c r="AA23" s="4"/>
      <c r="AB23" s="4"/>
      <c r="AC23" s="4"/>
      <c r="AD23" s="4"/>
      <c r="AE23" s="4"/>
      <c r="AF23" s="4"/>
      <c r="AG23" s="4"/>
      <c r="AH23" s="4"/>
      <c r="AI23" s="4"/>
      <c r="AJ23" s="4"/>
      <c r="AK23" s="4"/>
      <c r="AL23" s="4"/>
    </row>
    <row r="24" spans="2:53" x14ac:dyDescent="0.2">
      <c r="B24" s="4"/>
      <c r="C24" s="4"/>
      <c r="D24" s="4"/>
      <c r="E24" s="4"/>
      <c r="F24" s="4"/>
      <c r="G24" s="4"/>
      <c r="H24" s="4"/>
      <c r="I24" s="4"/>
      <c r="J24" s="4"/>
      <c r="K24" s="4"/>
      <c r="L24" s="4"/>
      <c r="M24" s="4"/>
      <c r="N24" s="4"/>
      <c r="O24" s="4"/>
      <c r="P24" s="4"/>
      <c r="Q24" s="4"/>
      <c r="R24" s="4"/>
      <c r="S24" s="4"/>
      <c r="T24" s="3"/>
      <c r="U24" s="393"/>
      <c r="V24" s="393"/>
      <c r="W24" s="4"/>
      <c r="X24" s="4"/>
      <c r="Y24" s="4"/>
      <c r="Z24" s="4"/>
      <c r="AA24" s="4"/>
      <c r="AB24" s="4"/>
      <c r="AC24" s="4"/>
      <c r="AD24" s="4"/>
      <c r="AE24" s="4"/>
      <c r="AF24" s="4"/>
      <c r="AG24" s="4"/>
      <c r="AH24" s="4"/>
      <c r="AI24" s="4"/>
      <c r="AJ24" s="4"/>
      <c r="AK24" s="4"/>
      <c r="AL24" s="4"/>
    </row>
    <row r="25" spans="2:53" x14ac:dyDescent="0.2">
      <c r="B25" s="4"/>
      <c r="C25" s="4"/>
      <c r="D25" s="4"/>
      <c r="E25" s="4"/>
      <c r="F25" s="4"/>
      <c r="G25" s="4"/>
      <c r="H25" s="4"/>
      <c r="I25" s="4"/>
      <c r="J25" s="4"/>
      <c r="K25" s="4"/>
      <c r="L25" s="4"/>
      <c r="M25" s="4"/>
      <c r="N25" s="4"/>
      <c r="O25" s="4"/>
      <c r="P25" s="4"/>
      <c r="Q25" s="4"/>
      <c r="R25" s="4"/>
      <c r="S25" s="4"/>
      <c r="T25" s="3"/>
      <c r="U25" s="393"/>
      <c r="V25" s="393"/>
      <c r="W25" s="4"/>
      <c r="X25" s="4"/>
      <c r="Y25" s="4"/>
      <c r="Z25" s="4"/>
      <c r="AA25" s="4"/>
      <c r="AB25" s="4"/>
      <c r="AC25" s="4"/>
      <c r="AD25" s="4"/>
      <c r="AE25" s="4"/>
      <c r="AF25" s="4"/>
      <c r="AG25" s="4"/>
      <c r="AH25" s="4"/>
      <c r="AI25" s="4"/>
      <c r="AJ25" s="4"/>
      <c r="AK25" s="4"/>
      <c r="AL25" s="4"/>
    </row>
    <row r="26" spans="2:53" x14ac:dyDescent="0.2">
      <c r="B26" s="4"/>
      <c r="C26" s="4"/>
      <c r="D26" s="4"/>
      <c r="E26" s="4"/>
      <c r="F26" s="4"/>
      <c r="G26" s="4"/>
      <c r="H26" s="4"/>
      <c r="I26" s="4"/>
      <c r="J26" s="4"/>
      <c r="K26" s="4"/>
      <c r="L26" s="4"/>
      <c r="M26" s="4"/>
      <c r="N26" s="4"/>
      <c r="O26" s="4"/>
      <c r="P26" s="4"/>
      <c r="Q26" s="4"/>
      <c r="R26" s="4"/>
      <c r="S26" s="4"/>
      <c r="T26" s="3"/>
      <c r="U26" s="393"/>
      <c r="V26" s="393"/>
      <c r="W26" s="4"/>
      <c r="X26" s="4"/>
      <c r="Y26" s="4"/>
      <c r="Z26" s="4"/>
      <c r="AA26" s="4"/>
      <c r="AB26" s="4"/>
      <c r="AC26" s="4"/>
      <c r="AD26" s="4"/>
      <c r="AE26" s="4"/>
      <c r="AF26" s="4"/>
      <c r="AG26" s="4"/>
      <c r="AH26" s="4"/>
      <c r="AI26" s="4"/>
      <c r="AJ26" s="4"/>
      <c r="AK26" s="4"/>
      <c r="AL26" s="4"/>
    </row>
    <row r="27" spans="2:53" x14ac:dyDescent="0.2">
      <c r="B27" s="5"/>
      <c r="C27" s="5"/>
      <c r="D27" s="5"/>
      <c r="E27" s="5"/>
      <c r="F27" s="5"/>
      <c r="G27" s="5"/>
      <c r="H27" s="5"/>
      <c r="I27" s="5"/>
      <c r="J27" s="5"/>
      <c r="K27" s="5"/>
      <c r="L27" s="5"/>
      <c r="M27" s="5"/>
      <c r="N27" s="5"/>
      <c r="O27" s="5"/>
      <c r="P27" s="5"/>
      <c r="Q27" s="5"/>
      <c r="R27" s="5"/>
      <c r="S27" s="5"/>
      <c r="T27" s="3"/>
      <c r="U27" s="392"/>
      <c r="V27" s="392"/>
      <c r="W27" s="5"/>
      <c r="X27" s="5"/>
      <c r="Y27" s="5"/>
      <c r="Z27" s="5"/>
      <c r="AA27" s="5"/>
      <c r="AB27" s="5"/>
      <c r="AC27" s="5"/>
      <c r="AD27" s="5"/>
      <c r="AE27" s="5"/>
      <c r="AF27" s="5"/>
      <c r="AG27" s="5"/>
      <c r="AH27" s="5"/>
      <c r="AI27" s="5"/>
      <c r="AJ27" s="5"/>
      <c r="AK27" s="5"/>
      <c r="AL27" s="5"/>
    </row>
    <row r="28" spans="2:53" x14ac:dyDescent="0.2">
      <c r="B28" s="5"/>
      <c r="C28" s="5"/>
      <c r="D28" s="5"/>
      <c r="E28" s="5"/>
      <c r="F28" s="5"/>
      <c r="G28" s="5"/>
      <c r="H28" s="5"/>
      <c r="I28" s="5"/>
      <c r="J28" s="5"/>
      <c r="K28" s="5"/>
      <c r="L28" s="5"/>
      <c r="M28" s="5"/>
      <c r="N28" s="5"/>
      <c r="O28" s="5"/>
      <c r="P28" s="5"/>
      <c r="Q28" s="5"/>
      <c r="R28" s="5"/>
      <c r="S28" s="5"/>
      <c r="T28" s="3"/>
      <c r="U28" s="392"/>
      <c r="V28" s="392"/>
      <c r="W28" s="5"/>
      <c r="X28" s="5"/>
      <c r="Y28" s="5"/>
      <c r="Z28" s="5"/>
      <c r="AA28" s="5"/>
      <c r="AB28" s="5"/>
      <c r="AC28" s="5"/>
      <c r="AD28" s="5"/>
      <c r="AE28" s="5"/>
      <c r="AF28" s="5"/>
      <c r="AG28" s="5"/>
      <c r="AH28" s="5"/>
      <c r="AI28" s="5"/>
      <c r="AJ28" s="5"/>
      <c r="AK28" s="5"/>
      <c r="AL28" s="5"/>
    </row>
    <row r="29" spans="2:53" x14ac:dyDescent="0.2">
      <c r="B29" s="5"/>
      <c r="C29" s="5"/>
      <c r="D29" s="5"/>
      <c r="E29" s="5"/>
      <c r="F29" s="5"/>
      <c r="G29" s="5"/>
      <c r="H29" s="5"/>
      <c r="I29" s="5"/>
      <c r="J29" s="5"/>
      <c r="K29" s="5"/>
      <c r="L29" s="5"/>
      <c r="M29" s="5"/>
      <c r="N29" s="5"/>
      <c r="O29" s="5"/>
      <c r="P29" s="5"/>
      <c r="Q29" s="5"/>
      <c r="R29" s="5"/>
      <c r="S29" s="5"/>
      <c r="T29" s="3"/>
      <c r="U29" s="392"/>
      <c r="V29" s="392"/>
      <c r="W29" s="5"/>
      <c r="X29" s="5"/>
      <c r="Y29" s="5"/>
      <c r="Z29" s="5"/>
      <c r="AA29" s="5"/>
      <c r="AB29" s="5"/>
      <c r="AC29" s="5"/>
      <c r="AD29" s="5"/>
      <c r="AE29" s="5"/>
      <c r="AF29" s="5"/>
      <c r="AG29" s="5"/>
      <c r="AH29" s="5"/>
      <c r="AI29" s="5"/>
      <c r="AJ29" s="5"/>
      <c r="AK29" s="5"/>
      <c r="AL29" s="5"/>
    </row>
    <row r="30" spans="2:53" x14ac:dyDescent="0.2">
      <c r="B30" s="5"/>
      <c r="C30" s="5"/>
      <c r="D30" s="5"/>
      <c r="E30" s="5"/>
      <c r="F30" s="5"/>
      <c r="G30" s="5"/>
      <c r="H30" s="5"/>
      <c r="I30" s="5"/>
      <c r="J30" s="5"/>
      <c r="K30" s="5"/>
      <c r="L30" s="5"/>
      <c r="M30" s="5"/>
      <c r="N30" s="5"/>
      <c r="O30" s="5"/>
      <c r="P30" s="5"/>
      <c r="Q30" s="5"/>
      <c r="R30" s="5"/>
      <c r="S30" s="5"/>
      <c r="T30" s="3"/>
      <c r="U30" s="392"/>
      <c r="V30" s="392"/>
      <c r="W30" s="5"/>
      <c r="X30" s="5"/>
      <c r="Y30" s="5"/>
      <c r="Z30" s="5"/>
      <c r="AA30" s="5"/>
      <c r="AB30" s="5"/>
      <c r="AC30" s="5"/>
      <c r="AD30" s="5"/>
      <c r="AE30" s="5"/>
      <c r="AF30" s="5"/>
      <c r="AG30" s="5"/>
      <c r="AH30" s="5"/>
      <c r="AI30" s="5"/>
      <c r="AJ30" s="5"/>
      <c r="AK30" s="5"/>
      <c r="AL30" s="5"/>
    </row>
    <row r="31" spans="2:53" x14ac:dyDescent="0.2">
      <c r="B31" s="5"/>
      <c r="C31" s="5"/>
      <c r="D31" s="5"/>
      <c r="E31" s="5"/>
      <c r="F31" s="5"/>
      <c r="G31" s="5"/>
      <c r="H31" s="5"/>
      <c r="I31" s="5"/>
      <c r="J31" s="5"/>
      <c r="K31" s="5"/>
      <c r="L31" s="5"/>
      <c r="M31" s="5"/>
      <c r="N31" s="5"/>
      <c r="O31" s="5"/>
      <c r="P31" s="5"/>
      <c r="Q31" s="5"/>
      <c r="R31" s="5"/>
      <c r="S31" s="5"/>
      <c r="T31" s="3"/>
      <c r="U31" s="392"/>
      <c r="V31" s="392"/>
      <c r="W31" s="5"/>
      <c r="X31" s="5"/>
      <c r="Y31" s="5"/>
      <c r="Z31" s="5"/>
      <c r="AA31" s="5"/>
      <c r="AB31" s="5"/>
      <c r="AC31" s="5"/>
      <c r="AD31" s="5"/>
      <c r="AE31" s="5"/>
      <c r="AF31" s="5"/>
      <c r="AG31" s="5"/>
      <c r="AH31" s="5"/>
      <c r="AI31" s="5"/>
      <c r="AJ31" s="5"/>
      <c r="AK31" s="5"/>
      <c r="AL31" s="5"/>
    </row>
    <row r="32" spans="2:53" x14ac:dyDescent="0.2">
      <c r="B32" s="5"/>
      <c r="C32" s="5"/>
      <c r="D32" s="5"/>
      <c r="E32" s="5"/>
      <c r="F32" s="5"/>
      <c r="G32" s="5"/>
      <c r="H32" s="5"/>
      <c r="I32" s="5"/>
      <c r="J32" s="5"/>
      <c r="K32" s="5"/>
      <c r="L32" s="5"/>
      <c r="M32" s="5"/>
      <c r="N32" s="5"/>
      <c r="O32" s="5"/>
      <c r="P32" s="5"/>
      <c r="Q32" s="5"/>
      <c r="R32" s="5"/>
      <c r="S32" s="5"/>
      <c r="T32" s="3"/>
      <c r="U32" s="392"/>
      <c r="V32" s="392"/>
      <c r="W32" s="5"/>
      <c r="X32" s="5"/>
      <c r="Y32" s="5"/>
      <c r="Z32" s="5"/>
      <c r="AA32" s="5"/>
      <c r="AB32" s="5"/>
      <c r="AC32" s="5"/>
      <c r="AD32" s="5"/>
      <c r="AE32" s="5"/>
      <c r="AF32" s="5"/>
      <c r="AG32" s="5"/>
      <c r="AH32" s="5"/>
      <c r="AI32" s="5"/>
      <c r="AJ32" s="5"/>
      <c r="AK32" s="5"/>
      <c r="AL32" s="5"/>
    </row>
    <row r="33" spans="2:38" x14ac:dyDescent="0.2">
      <c r="B33" s="5"/>
      <c r="C33" s="5"/>
      <c r="D33" s="5"/>
      <c r="E33" s="5"/>
      <c r="F33" s="5"/>
      <c r="G33" s="5"/>
      <c r="H33" s="5"/>
      <c r="I33" s="5"/>
      <c r="J33" s="5"/>
      <c r="K33" s="5"/>
      <c r="L33" s="5"/>
      <c r="M33" s="5"/>
      <c r="N33" s="5"/>
      <c r="O33" s="5"/>
      <c r="P33" s="5"/>
      <c r="Q33" s="5"/>
      <c r="R33" s="5"/>
      <c r="S33" s="5"/>
      <c r="T33" s="3"/>
      <c r="U33" s="392"/>
      <c r="V33" s="392"/>
      <c r="W33" s="5"/>
      <c r="X33" s="5"/>
      <c r="Y33" s="5"/>
      <c r="Z33" s="5"/>
      <c r="AA33" s="5"/>
      <c r="AB33" s="5"/>
      <c r="AC33" s="5"/>
      <c r="AD33" s="5"/>
      <c r="AE33" s="5"/>
      <c r="AF33" s="5"/>
      <c r="AG33" s="5"/>
      <c r="AH33" s="5"/>
      <c r="AI33" s="5"/>
      <c r="AJ33" s="5"/>
      <c r="AK33" s="5"/>
      <c r="AL33" s="5"/>
    </row>
    <row r="34" spans="2:38" x14ac:dyDescent="0.2">
      <c r="B34" s="5"/>
      <c r="C34" s="5"/>
      <c r="D34" s="5"/>
      <c r="E34" s="5"/>
      <c r="F34" s="5"/>
      <c r="G34" s="5"/>
      <c r="H34" s="5"/>
      <c r="I34" s="5"/>
      <c r="J34" s="5"/>
      <c r="K34" s="5"/>
      <c r="L34" s="5"/>
      <c r="M34" s="5"/>
      <c r="N34" s="5"/>
      <c r="O34" s="5"/>
      <c r="P34" s="5"/>
      <c r="Q34" s="5"/>
      <c r="R34" s="5"/>
      <c r="S34" s="5"/>
      <c r="T34" s="3"/>
      <c r="U34" s="392"/>
      <c r="V34" s="392"/>
      <c r="W34" s="5"/>
      <c r="X34" s="5"/>
      <c r="Y34" s="5"/>
      <c r="Z34" s="5"/>
      <c r="AA34" s="5"/>
      <c r="AB34" s="5"/>
      <c r="AC34" s="5"/>
      <c r="AD34" s="5"/>
      <c r="AE34" s="5"/>
      <c r="AF34" s="5"/>
      <c r="AG34" s="5"/>
      <c r="AH34" s="5"/>
      <c r="AI34" s="5"/>
      <c r="AJ34" s="5"/>
      <c r="AK34" s="5"/>
      <c r="AL34" s="5"/>
    </row>
    <row r="35" spans="2:38" ht="17" thickBot="1" x14ac:dyDescent="0.25">
      <c r="B35" s="5"/>
      <c r="C35" s="5"/>
      <c r="D35" s="5"/>
      <c r="E35" s="5"/>
      <c r="F35" s="5"/>
      <c r="G35" s="5"/>
      <c r="H35" s="5"/>
      <c r="I35" s="5"/>
      <c r="J35" s="5"/>
      <c r="K35" s="5"/>
      <c r="L35" s="5"/>
      <c r="M35" s="5"/>
      <c r="N35" s="5"/>
      <c r="O35" s="5"/>
      <c r="P35" s="5"/>
      <c r="Q35" s="5"/>
      <c r="R35" s="5"/>
      <c r="S35" s="5"/>
      <c r="T35" s="3"/>
      <c r="U35" s="392"/>
      <c r="V35" s="392"/>
      <c r="W35" s="5"/>
      <c r="X35" s="5"/>
      <c r="Y35" s="5"/>
      <c r="Z35" s="5"/>
      <c r="AA35" s="5"/>
      <c r="AB35" s="5"/>
      <c r="AC35" s="5"/>
      <c r="AD35" s="5"/>
      <c r="AE35" s="5"/>
      <c r="AF35" s="5"/>
      <c r="AG35" s="5"/>
      <c r="AH35" s="5"/>
      <c r="AI35" s="5"/>
      <c r="AJ35" s="5"/>
      <c r="AK35" s="5"/>
      <c r="AL35" s="5"/>
    </row>
    <row r="36" spans="2:38" ht="17" thickBot="1" x14ac:dyDescent="0.25">
      <c r="B36" s="5"/>
      <c r="C36" s="21"/>
      <c r="D36" s="27" t="s">
        <v>129</v>
      </c>
      <c r="E36" s="27" t="s">
        <v>150</v>
      </c>
      <c r="F36" s="27" t="s">
        <v>151</v>
      </c>
      <c r="G36" s="27" t="s">
        <v>152</v>
      </c>
      <c r="H36" s="27" t="s">
        <v>153</v>
      </c>
      <c r="I36" s="28" t="s">
        <v>154</v>
      </c>
      <c r="J36" s="5"/>
      <c r="K36" s="5"/>
      <c r="L36" s="5"/>
      <c r="M36" s="5"/>
      <c r="N36" s="5"/>
      <c r="O36" s="5"/>
      <c r="P36" s="5"/>
      <c r="Q36" s="5"/>
      <c r="R36" s="5"/>
      <c r="S36" s="5"/>
      <c r="T36" s="3"/>
      <c r="U36" s="392"/>
      <c r="V36" s="392"/>
      <c r="W36" s="5"/>
      <c r="X36" s="5"/>
      <c r="Y36" s="5"/>
      <c r="Z36" s="5"/>
      <c r="AA36" s="5"/>
      <c r="AB36" s="5"/>
      <c r="AC36" s="5"/>
      <c r="AD36" s="5"/>
      <c r="AE36" s="5"/>
      <c r="AF36" s="5"/>
      <c r="AG36" s="5"/>
      <c r="AH36" s="5"/>
      <c r="AI36" s="5"/>
      <c r="AJ36" s="5"/>
      <c r="AK36" s="5"/>
      <c r="AL36" s="5"/>
    </row>
    <row r="37" spans="2:38" x14ac:dyDescent="0.2">
      <c r="B37" s="5"/>
      <c r="C37" s="25" t="s">
        <v>160</v>
      </c>
      <c r="D37" s="31">
        <f>'Sheet Supply-demand-mixed'!K11</f>
        <v>14.8</v>
      </c>
      <c r="E37" s="20">
        <f>'Sheet Supply-demand-mixed'!P11</f>
        <v>8.25</v>
      </c>
      <c r="F37" s="20">
        <f>'Sheet Supply-demand-mixed'!V11</f>
        <v>6.6099999999999994</v>
      </c>
      <c r="G37" s="20">
        <f>'Sheet Supply-demand-mixed'!AG11</f>
        <v>17.875</v>
      </c>
      <c r="H37" s="20">
        <f>'Sheet Supply-demand-mixed'!AL11</f>
        <v>2.67</v>
      </c>
      <c r="I37" s="23">
        <f>'Sheet Supply-demand-mixed'!AA11</f>
        <v>15.9</v>
      </c>
      <c r="J37" s="5"/>
      <c r="K37" s="5"/>
      <c r="L37" s="5"/>
      <c r="M37" s="5"/>
      <c r="N37" s="5"/>
      <c r="O37" s="5"/>
      <c r="P37" s="5"/>
      <c r="Q37" s="5"/>
      <c r="R37" s="5"/>
      <c r="S37" s="5"/>
      <c r="T37" s="3"/>
      <c r="U37" s="392"/>
      <c r="V37" s="392"/>
      <c r="W37" s="21"/>
      <c r="X37" s="27" t="s">
        <v>129</v>
      </c>
      <c r="Y37" s="27" t="s">
        <v>150</v>
      </c>
      <c r="Z37" s="27" t="s">
        <v>151</v>
      </c>
      <c r="AA37" s="27" t="s">
        <v>152</v>
      </c>
      <c r="AB37" s="27" t="s">
        <v>153</v>
      </c>
      <c r="AC37" s="28" t="s">
        <v>154</v>
      </c>
      <c r="AD37" s="5"/>
      <c r="AE37" s="5"/>
      <c r="AF37" s="5"/>
      <c r="AG37" s="5"/>
      <c r="AH37" s="5"/>
      <c r="AI37" s="5"/>
      <c r="AJ37" s="5"/>
      <c r="AK37" s="5"/>
      <c r="AL37" s="5"/>
    </row>
    <row r="38" spans="2:38" x14ac:dyDescent="0.2">
      <c r="B38" s="5"/>
      <c r="C38" s="25" t="s">
        <v>161</v>
      </c>
      <c r="D38" s="31">
        <f>'Sheet Supply-demand-mixed'!K21</f>
        <v>18.579999999999998</v>
      </c>
      <c r="E38" s="20">
        <f>'Sheet Supply-demand-mixed'!P21</f>
        <v>42.900000000000006</v>
      </c>
      <c r="F38" s="20">
        <f>'Sheet Supply-demand-mixed'!V21</f>
        <v>32.879999999999995</v>
      </c>
      <c r="G38" s="20">
        <f>'Sheet Supply-demand-mixed'!AG21</f>
        <v>81.61999999999999</v>
      </c>
      <c r="H38" s="20">
        <f>'Sheet Supply-demand-mixed'!AL21</f>
        <v>14.875</v>
      </c>
      <c r="I38" s="23">
        <f>'Sheet Supply-demand-mixed'!AA21</f>
        <v>15</v>
      </c>
      <c r="J38" s="5"/>
      <c r="K38" s="5"/>
      <c r="L38" s="5"/>
      <c r="M38" s="5"/>
      <c r="N38" s="5"/>
      <c r="O38" s="5"/>
      <c r="P38" s="5"/>
      <c r="Q38" s="5"/>
      <c r="R38" s="5"/>
      <c r="S38" s="5"/>
      <c r="T38" s="3"/>
      <c r="U38" s="392"/>
      <c r="V38" s="392"/>
      <c r="W38" s="25" t="s">
        <v>160</v>
      </c>
      <c r="X38" s="32">
        <f>D37</f>
        <v>14.8</v>
      </c>
      <c r="Y38" s="32">
        <f t="shared" ref="Y38:AA38" si="2">E37</f>
        <v>8.25</v>
      </c>
      <c r="Z38" s="32">
        <f t="shared" si="2"/>
        <v>6.6099999999999994</v>
      </c>
      <c r="AA38" s="32">
        <f t="shared" si="2"/>
        <v>17.875</v>
      </c>
      <c r="AB38" s="32">
        <f>H37</f>
        <v>2.67</v>
      </c>
      <c r="AC38" s="37">
        <f t="shared" ref="AC38" si="3">I37</f>
        <v>15.9</v>
      </c>
      <c r="AD38" s="5"/>
      <c r="AE38" s="5"/>
      <c r="AF38" s="5"/>
      <c r="AG38" s="5"/>
      <c r="AH38" s="5"/>
      <c r="AI38" s="5"/>
      <c r="AJ38" s="5"/>
      <c r="AK38" s="5"/>
      <c r="AL38" s="5"/>
    </row>
    <row r="39" spans="2:38" x14ac:dyDescent="0.2">
      <c r="B39" s="5"/>
      <c r="C39" s="25" t="s">
        <v>162</v>
      </c>
      <c r="D39" s="31">
        <f>'Sheet Supply-demand-mixed'!K24</f>
        <v>59.7</v>
      </c>
      <c r="E39" s="20">
        <f>'Sheet Supply-demand-mixed'!P24</f>
        <v>113</v>
      </c>
      <c r="F39" s="20">
        <f>'Sheet Supply-demand-mixed'!V24</f>
        <v>27.200000000000003</v>
      </c>
      <c r="G39" s="20">
        <f>'Sheet Supply-demand-mixed'!AG24</f>
        <v>101.64000000000001</v>
      </c>
      <c r="H39" s="20">
        <f>'Sheet Supply-demand-mixed'!AL24</f>
        <v>18.75</v>
      </c>
      <c r="I39" s="23">
        <f>'Sheet Supply-demand-mixed'!AA24</f>
        <v>37</v>
      </c>
      <c r="J39" s="5"/>
      <c r="K39" s="5"/>
      <c r="L39" s="5"/>
      <c r="M39" s="5"/>
      <c r="N39" s="5"/>
      <c r="O39" s="5"/>
      <c r="P39" s="5"/>
      <c r="Q39" s="5"/>
      <c r="R39" s="5"/>
      <c r="S39" s="5"/>
      <c r="T39" s="3"/>
      <c r="U39" s="392"/>
      <c r="V39" s="392"/>
      <c r="W39" s="25" t="s">
        <v>161</v>
      </c>
      <c r="X39" s="32">
        <f t="shared" ref="X39:X41" si="4">D38</f>
        <v>18.579999999999998</v>
      </c>
      <c r="Y39" s="32">
        <f t="shared" ref="Y39:Y41" si="5">E38</f>
        <v>42.900000000000006</v>
      </c>
      <c r="Z39" s="32">
        <f t="shared" ref="Z39:Z41" si="6">F38</f>
        <v>32.879999999999995</v>
      </c>
      <c r="AA39" s="32">
        <f t="shared" ref="AA39:AA41" si="7">G38</f>
        <v>81.61999999999999</v>
      </c>
      <c r="AB39" s="32">
        <f t="shared" ref="AB39:AB41" si="8">H38</f>
        <v>14.875</v>
      </c>
      <c r="AC39" s="37">
        <f t="shared" ref="AC39:AC41" si="9">I38</f>
        <v>15</v>
      </c>
      <c r="AD39" s="5"/>
      <c r="AE39" s="5"/>
      <c r="AF39" s="5"/>
      <c r="AG39" s="5"/>
      <c r="AH39" s="5"/>
      <c r="AI39" s="5"/>
      <c r="AJ39" s="5"/>
      <c r="AK39" s="5"/>
      <c r="AL39" s="5"/>
    </row>
    <row r="40" spans="2:38" x14ac:dyDescent="0.2">
      <c r="B40" s="5"/>
      <c r="C40" s="25" t="s">
        <v>8</v>
      </c>
      <c r="D40" s="29">
        <f>SUM(D37:D39)</f>
        <v>93.08</v>
      </c>
      <c r="E40" s="29">
        <f t="shared" ref="E40" si="10">SUM(E37:E39)</f>
        <v>164.15</v>
      </c>
      <c r="F40" s="29">
        <f t="shared" ref="F40" si="11">SUM(F37:F39)</f>
        <v>66.69</v>
      </c>
      <c r="G40" s="29">
        <f t="shared" ref="G40" si="12">SUM(G37:G39)</f>
        <v>201.13499999999999</v>
      </c>
      <c r="H40" s="29">
        <f t="shared" ref="H40" si="13">SUM(H37:H39)</f>
        <v>36.295000000000002</v>
      </c>
      <c r="I40" s="30">
        <f t="shared" ref="I40" si="14">SUM(I37:I39)</f>
        <v>67.900000000000006</v>
      </c>
      <c r="J40" s="5"/>
      <c r="K40" s="5"/>
      <c r="L40" s="5"/>
      <c r="M40" s="5"/>
      <c r="N40" s="5"/>
      <c r="O40" s="5"/>
      <c r="P40" s="5"/>
      <c r="Q40" s="5"/>
      <c r="R40" s="5"/>
      <c r="S40" s="5"/>
      <c r="T40" s="3"/>
      <c r="U40" s="392"/>
      <c r="V40" s="392"/>
      <c r="W40" s="25" t="s">
        <v>162</v>
      </c>
      <c r="X40" s="32">
        <f t="shared" si="4"/>
        <v>59.7</v>
      </c>
      <c r="Y40" s="32">
        <f t="shared" si="5"/>
        <v>113</v>
      </c>
      <c r="Z40" s="32">
        <f t="shared" si="6"/>
        <v>27.200000000000003</v>
      </c>
      <c r="AA40" s="32">
        <f t="shared" si="7"/>
        <v>101.64000000000001</v>
      </c>
      <c r="AB40" s="32">
        <f t="shared" si="8"/>
        <v>18.75</v>
      </c>
      <c r="AC40" s="37">
        <f t="shared" si="9"/>
        <v>37</v>
      </c>
      <c r="AD40" s="5"/>
      <c r="AE40" s="5"/>
      <c r="AF40" s="5"/>
      <c r="AG40" s="5"/>
      <c r="AH40" s="5"/>
      <c r="AI40" s="5"/>
      <c r="AJ40" s="5"/>
      <c r="AK40" s="5"/>
      <c r="AL40" s="5"/>
    </row>
    <row r="41" spans="2:38" x14ac:dyDescent="0.2">
      <c r="B41" s="5"/>
      <c r="C41" s="22"/>
      <c r="D41" s="20"/>
      <c r="E41" s="20"/>
      <c r="F41" s="20"/>
      <c r="G41" s="20"/>
      <c r="H41" s="20"/>
      <c r="I41" s="23"/>
      <c r="J41" s="5"/>
      <c r="K41" s="5"/>
      <c r="L41" s="5"/>
      <c r="M41" s="5"/>
      <c r="N41" s="5"/>
      <c r="O41" s="5"/>
      <c r="P41" s="5"/>
      <c r="Q41" s="5"/>
      <c r="R41" s="5"/>
      <c r="S41" s="5"/>
      <c r="T41" s="3"/>
      <c r="U41" s="392"/>
      <c r="V41" s="392"/>
      <c r="W41" s="25" t="s">
        <v>8</v>
      </c>
      <c r="X41" s="36">
        <f t="shared" si="4"/>
        <v>93.08</v>
      </c>
      <c r="Y41" s="36">
        <f t="shared" si="5"/>
        <v>164.15</v>
      </c>
      <c r="Z41" s="36">
        <f t="shared" si="6"/>
        <v>66.69</v>
      </c>
      <c r="AA41" s="36">
        <f t="shared" si="7"/>
        <v>201.13499999999999</v>
      </c>
      <c r="AB41" s="36">
        <f t="shared" si="8"/>
        <v>36.295000000000002</v>
      </c>
      <c r="AC41" s="41">
        <f t="shared" si="9"/>
        <v>67.900000000000006</v>
      </c>
      <c r="AD41" s="5"/>
      <c r="AE41" s="5"/>
      <c r="AF41" s="5"/>
      <c r="AG41" s="5"/>
      <c r="AH41" s="5"/>
      <c r="AI41" s="5"/>
      <c r="AJ41" s="5"/>
      <c r="AK41" s="5"/>
      <c r="AL41" s="5"/>
    </row>
    <row r="42" spans="2:38" x14ac:dyDescent="0.2">
      <c r="B42" s="5"/>
      <c r="C42" s="22"/>
      <c r="D42" s="29" t="s">
        <v>129</v>
      </c>
      <c r="E42" s="29" t="s">
        <v>150</v>
      </c>
      <c r="F42" s="29" t="s">
        <v>151</v>
      </c>
      <c r="G42" s="29" t="s">
        <v>152</v>
      </c>
      <c r="H42" s="29" t="s">
        <v>153</v>
      </c>
      <c r="I42" s="30" t="s">
        <v>154</v>
      </c>
      <c r="J42" s="5"/>
      <c r="K42" s="5"/>
      <c r="L42" s="5"/>
      <c r="M42" s="5"/>
      <c r="N42" s="5"/>
      <c r="O42" s="5"/>
      <c r="P42" s="5"/>
      <c r="Q42" s="5"/>
      <c r="R42" s="5"/>
      <c r="S42" s="5"/>
      <c r="T42" s="3"/>
      <c r="U42" s="392"/>
      <c r="V42" s="392"/>
      <c r="W42" s="25"/>
      <c r="X42" s="20"/>
      <c r="Y42" s="20"/>
      <c r="Z42" s="20"/>
      <c r="AA42" s="20"/>
      <c r="AB42" s="20"/>
      <c r="AC42" s="23"/>
      <c r="AD42" s="5"/>
      <c r="AE42" s="5"/>
      <c r="AF42" s="5"/>
      <c r="AG42" s="5"/>
      <c r="AH42" s="5"/>
      <c r="AI42" s="5"/>
      <c r="AJ42" s="5"/>
      <c r="AK42" s="5"/>
      <c r="AL42" s="5"/>
    </row>
    <row r="43" spans="2:38" x14ac:dyDescent="0.2">
      <c r="B43" s="5"/>
      <c r="C43" s="25" t="s">
        <v>160</v>
      </c>
      <c r="D43" s="6">
        <f>D37/$D$40</f>
        <v>0.15900300816501936</v>
      </c>
      <c r="E43" s="6">
        <f>E37/$E$40</f>
        <v>5.0258909533962837E-2</v>
      </c>
      <c r="F43" s="6">
        <f>F37/$F$40</f>
        <v>9.9115309641625432E-2</v>
      </c>
      <c r="G43" s="6">
        <f>G37/$G$40</f>
        <v>8.8870659010117592E-2</v>
      </c>
      <c r="H43" s="6">
        <f>H37/$H$40</f>
        <v>7.3563851770216279E-2</v>
      </c>
      <c r="I43" s="38">
        <f>I37/$I$40</f>
        <v>0.23416789396170837</v>
      </c>
      <c r="J43" s="5"/>
      <c r="K43" s="5"/>
      <c r="L43" s="5"/>
      <c r="M43" s="5"/>
      <c r="N43" s="5"/>
      <c r="O43" s="5"/>
      <c r="P43" s="5"/>
      <c r="Q43" s="5"/>
      <c r="R43" s="5"/>
      <c r="S43" s="5"/>
      <c r="T43" s="3"/>
      <c r="U43" s="392"/>
      <c r="V43" s="392"/>
      <c r="W43" s="25"/>
      <c r="X43" s="29" t="s">
        <v>129</v>
      </c>
      <c r="Y43" s="29" t="s">
        <v>150</v>
      </c>
      <c r="Z43" s="29" t="s">
        <v>151</v>
      </c>
      <c r="AA43" s="29" t="s">
        <v>152</v>
      </c>
      <c r="AB43" s="29" t="s">
        <v>153</v>
      </c>
      <c r="AC43" s="30" t="s">
        <v>154</v>
      </c>
      <c r="AD43" s="5"/>
      <c r="AE43" s="5"/>
      <c r="AF43" s="5"/>
      <c r="AG43" s="5"/>
      <c r="AH43" s="5"/>
      <c r="AI43" s="5"/>
      <c r="AJ43" s="5"/>
      <c r="AK43" s="5"/>
      <c r="AL43" s="5"/>
    </row>
    <row r="44" spans="2:38" x14ac:dyDescent="0.2">
      <c r="B44" s="5"/>
      <c r="C44" s="25" t="s">
        <v>161</v>
      </c>
      <c r="D44" s="6">
        <f>D38/$D$40</f>
        <v>0.19961323592608507</v>
      </c>
      <c r="E44" s="6">
        <f t="shared" ref="E44:E45" si="15">E38/$E$40</f>
        <v>0.26134632957660681</v>
      </c>
      <c r="F44" s="6">
        <f t="shared" ref="F44:F45" si="16">F38/$F$40</f>
        <v>0.49302744039586138</v>
      </c>
      <c r="G44" s="6">
        <f t="shared" ref="G44:G45" si="17">G38/$G$40</f>
        <v>0.40579710144927533</v>
      </c>
      <c r="H44" s="6">
        <f t="shared" ref="H44:H45" si="18">H38/$H$40</f>
        <v>0.40983606557377045</v>
      </c>
      <c r="I44" s="38">
        <f t="shared" ref="I44:I45" si="19">I38/$I$40</f>
        <v>0.22091310751104565</v>
      </c>
      <c r="J44" s="5"/>
      <c r="K44" s="5"/>
      <c r="L44" s="5"/>
      <c r="M44" s="5"/>
      <c r="N44" s="5"/>
      <c r="O44" s="5"/>
      <c r="P44" s="5"/>
      <c r="Q44" s="5"/>
      <c r="R44" s="5"/>
      <c r="S44" s="5"/>
      <c r="T44" s="3"/>
      <c r="U44" s="392"/>
      <c r="V44" s="392"/>
      <c r="W44" s="25" t="s">
        <v>160</v>
      </c>
      <c r="X44" s="197">
        <f>'Sheet Supply-demand-mixed'!L11</f>
        <v>6.1013315743908983E-3</v>
      </c>
      <c r="Y44" s="197">
        <f>'Sheet Supply-demand-mixed'!Q11</f>
        <v>2.3919976804870975E-3</v>
      </c>
      <c r="Z44" s="197">
        <f>'Sheet Supply-demand-mixed'!W11</f>
        <v>5.310089974293059E-3</v>
      </c>
      <c r="AA44" s="197">
        <f>'Sheet Supply-demand-mixed'!AH11</f>
        <v>7.084819659135949E-3</v>
      </c>
      <c r="AB44" s="197">
        <f>'Sheet Supply-demand-mixed'!AM11</f>
        <v>3.2954825968896568E-3</v>
      </c>
      <c r="AC44" s="198">
        <f>'Sheet Supply-demand-mixed'!AB11</f>
        <v>8.8841705313739729E-3</v>
      </c>
      <c r="AD44" s="5"/>
      <c r="AE44" s="5"/>
      <c r="AF44" s="5"/>
      <c r="AG44" s="5"/>
      <c r="AH44" s="5"/>
      <c r="AI44" s="5"/>
      <c r="AJ44" s="5"/>
      <c r="AK44" s="5"/>
      <c r="AL44" s="5"/>
    </row>
    <row r="45" spans="2:38" x14ac:dyDescent="0.2">
      <c r="B45" s="5"/>
      <c r="C45" s="25" t="s">
        <v>162</v>
      </c>
      <c r="D45" s="6">
        <f>D39/$D$40</f>
        <v>0.64138375590889563</v>
      </c>
      <c r="E45" s="6">
        <f t="shared" si="15"/>
        <v>0.68839476088943041</v>
      </c>
      <c r="F45" s="6">
        <f t="shared" si="16"/>
        <v>0.40785724996251316</v>
      </c>
      <c r="G45" s="6">
        <f t="shared" si="17"/>
        <v>0.50533223954060713</v>
      </c>
      <c r="H45" s="6">
        <f t="shared" si="18"/>
        <v>0.5166000826560132</v>
      </c>
      <c r="I45" s="38">
        <f t="shared" si="19"/>
        <v>0.5449189985272459</v>
      </c>
      <c r="J45" s="5"/>
      <c r="K45" s="5"/>
      <c r="L45" s="5"/>
      <c r="M45" s="5"/>
      <c r="N45" s="5"/>
      <c r="O45" s="5"/>
      <c r="P45" s="5"/>
      <c r="Q45" s="5"/>
      <c r="R45" s="5"/>
      <c r="S45" s="5"/>
      <c r="T45" s="3"/>
      <c r="U45" s="392"/>
      <c r="V45" s="392"/>
      <c r="W45" s="25" t="s">
        <v>161</v>
      </c>
      <c r="X45" s="197">
        <f>'Sheet Supply-demand-mixed'!L21</f>
        <v>7.6596446386610053E-3</v>
      </c>
      <c r="Y45" s="197">
        <f>'Sheet Supply-demand-mixed'!Q21</f>
        <v>1.243838793853291E-2</v>
      </c>
      <c r="Z45" s="197">
        <f>'Sheet Supply-demand-mixed'!W21</f>
        <v>2.6413881748071976E-2</v>
      </c>
      <c r="AA45" s="197">
        <f>'Sheet Supply-demand-mixed'!AH21</f>
        <v>3.2350376535869994E-2</v>
      </c>
      <c r="AB45" s="197">
        <f>'Sheet Supply-demand-mixed'!AM21</f>
        <v>1.8359664280424584E-2</v>
      </c>
      <c r="AC45" s="198">
        <f>'Sheet Supply-demand-mixed'!AB21</f>
        <v>8.3812929541263893E-3</v>
      </c>
      <c r="AD45" s="5"/>
      <c r="AE45" s="5"/>
      <c r="AF45" s="5"/>
      <c r="AG45" s="5"/>
      <c r="AH45" s="5"/>
      <c r="AI45" s="5"/>
      <c r="AJ45" s="5"/>
      <c r="AK45" s="5"/>
      <c r="AL45" s="5"/>
    </row>
    <row r="46" spans="2:38" ht="17" thickBot="1" x14ac:dyDescent="0.25">
      <c r="B46" s="5"/>
      <c r="C46" s="26" t="s">
        <v>8</v>
      </c>
      <c r="D46" s="39">
        <f>SUM(D43:D45)</f>
        <v>1</v>
      </c>
      <c r="E46" s="39">
        <f t="shared" ref="E46" si="20">SUM(E43:E45)</f>
        <v>1</v>
      </c>
      <c r="F46" s="39">
        <f t="shared" ref="F46" si="21">SUM(F43:F45)</f>
        <v>1</v>
      </c>
      <c r="G46" s="39">
        <f t="shared" ref="G46" si="22">SUM(G43:G45)</f>
        <v>1</v>
      </c>
      <c r="H46" s="39">
        <f t="shared" ref="H46" si="23">SUM(H43:H45)</f>
        <v>1</v>
      </c>
      <c r="I46" s="40">
        <f t="shared" ref="I46" si="24">SUM(I43:I45)</f>
        <v>0.99999999999999989</v>
      </c>
      <c r="J46" s="5"/>
      <c r="K46" s="5"/>
      <c r="L46" s="5"/>
      <c r="M46" s="5"/>
      <c r="N46" s="5"/>
      <c r="O46" s="5"/>
      <c r="P46" s="5"/>
      <c r="Q46" s="5"/>
      <c r="R46" s="5"/>
      <c r="S46" s="5"/>
      <c r="T46" s="3"/>
      <c r="U46" s="392"/>
      <c r="V46" s="392"/>
      <c r="W46" s="25" t="s">
        <v>162</v>
      </c>
      <c r="X46" s="197">
        <f>'Sheet Supply-demand-mixed'!L24</f>
        <v>2.4611452364265988E-2</v>
      </c>
      <c r="Y46" s="197">
        <f>'Sheet Supply-demand-mixed'!Q24</f>
        <v>3.2763119744853582E-2</v>
      </c>
      <c r="Z46" s="197">
        <f>'Sheet Supply-demand-mixed'!W24</f>
        <v>2.1850899742930596E-2</v>
      </c>
      <c r="AA46" s="197">
        <f>'Sheet Supply-demand-mixed'!AH24</f>
        <v>4.0285374554102263E-2</v>
      </c>
      <c r="AB46" s="197">
        <f>'Sheet Supply-demand-mixed'!AM24</f>
        <v>2.3142433966921748E-2</v>
      </c>
      <c r="AC46" s="198">
        <f>'Sheet Supply-demand-mixed'!AB24</f>
        <v>2.0673855953511761E-2</v>
      </c>
      <c r="AD46" s="5"/>
      <c r="AE46" s="5"/>
      <c r="AF46" s="5"/>
      <c r="AG46" s="5"/>
      <c r="AH46" s="5"/>
      <c r="AI46" s="5"/>
      <c r="AJ46" s="5"/>
      <c r="AK46" s="5"/>
      <c r="AL46" s="5"/>
    </row>
    <row r="47" spans="2:38" ht="17" thickBot="1" x14ac:dyDescent="0.25">
      <c r="B47" s="5"/>
      <c r="C47" s="5"/>
      <c r="D47" s="5"/>
      <c r="E47" s="5"/>
      <c r="F47" s="5"/>
      <c r="G47" s="5"/>
      <c r="H47" s="5"/>
      <c r="I47" s="5"/>
      <c r="J47" s="5"/>
      <c r="K47" s="5"/>
      <c r="L47" s="5"/>
      <c r="M47" s="5"/>
      <c r="N47" s="5"/>
      <c r="O47" s="5"/>
      <c r="P47" s="5"/>
      <c r="Q47" s="5"/>
      <c r="R47" s="5"/>
      <c r="S47" s="5"/>
      <c r="T47" s="3"/>
      <c r="U47" s="392"/>
      <c r="V47" s="392"/>
      <c r="W47" s="26" t="s">
        <v>8</v>
      </c>
      <c r="X47" s="249">
        <f>'Sheet Supply-demand-mixed'!L25</f>
        <v>3.8372428577317888E-2</v>
      </c>
      <c r="Y47" s="249">
        <f>'Sheet Supply-demand-mixed'!Q25</f>
        <v>4.7593505363873585E-2</v>
      </c>
      <c r="Z47" s="249">
        <f>'Sheet Supply-demand-mixed'!W25</f>
        <v>5.3574871465295631E-2</v>
      </c>
      <c r="AA47" s="249">
        <f>'Sheet Supply-demand-mixed'!AH25</f>
        <v>7.9720570749108197E-2</v>
      </c>
      <c r="AB47" s="249">
        <f>'Sheet Supply-demand-mixed'!AM25</f>
        <v>4.479758084423599E-2</v>
      </c>
      <c r="AC47" s="250">
        <f>'Sheet Supply-demand-mixed'!AB25</f>
        <v>3.7939319439012124E-2</v>
      </c>
      <c r="AD47" s="5"/>
      <c r="AE47" s="5"/>
      <c r="AF47" s="5"/>
      <c r="AG47" s="5"/>
      <c r="AH47" s="5"/>
      <c r="AI47" s="5"/>
      <c r="AJ47" s="5"/>
      <c r="AK47" s="5"/>
      <c r="AL47" s="5"/>
    </row>
    <row r="48" spans="2:38" x14ac:dyDescent="0.2">
      <c r="B48" s="5"/>
      <c r="C48" s="5"/>
      <c r="D48" s="5"/>
      <c r="E48" s="5"/>
      <c r="F48" s="5"/>
      <c r="G48" s="5"/>
      <c r="H48" s="5"/>
      <c r="I48" s="5"/>
      <c r="J48" s="5"/>
      <c r="K48" s="5"/>
      <c r="L48" s="5"/>
      <c r="M48" s="5"/>
      <c r="N48" s="5"/>
      <c r="O48" s="5"/>
      <c r="P48" s="5"/>
      <c r="Q48" s="5"/>
      <c r="R48" s="5"/>
      <c r="S48" s="5"/>
      <c r="T48" s="3"/>
      <c r="U48" s="392"/>
      <c r="V48" s="392"/>
      <c r="W48" s="5"/>
      <c r="X48" s="5"/>
      <c r="Y48" s="5"/>
      <c r="Z48" s="5"/>
      <c r="AA48" s="5"/>
      <c r="AB48" s="5"/>
      <c r="AC48" s="5"/>
      <c r="AD48" s="5"/>
      <c r="AE48" s="5"/>
      <c r="AF48" s="5"/>
      <c r="AG48" s="5"/>
      <c r="AH48" s="5"/>
      <c r="AI48" s="5"/>
      <c r="AJ48" s="5"/>
      <c r="AK48" s="5"/>
      <c r="AL48" s="5"/>
    </row>
    <row r="49" spans="2:38" x14ac:dyDescent="0.2">
      <c r="B49" s="5"/>
      <c r="C49" s="5"/>
      <c r="D49" s="5"/>
      <c r="E49" s="5"/>
      <c r="F49" s="5"/>
      <c r="G49" s="5"/>
      <c r="H49" s="5"/>
      <c r="I49" s="5"/>
      <c r="J49" s="5"/>
      <c r="K49" s="5"/>
      <c r="L49" s="5"/>
      <c r="M49" s="5"/>
      <c r="N49" s="5"/>
      <c r="O49" s="5"/>
      <c r="P49" s="5"/>
      <c r="Q49" s="5"/>
      <c r="R49" s="5"/>
      <c r="S49" s="5"/>
      <c r="T49" s="3"/>
      <c r="U49" s="392"/>
      <c r="V49" s="392"/>
      <c r="W49" s="5"/>
      <c r="X49" s="5"/>
      <c r="Y49" s="5"/>
      <c r="Z49" s="5"/>
      <c r="AA49" s="5"/>
      <c r="AB49" s="5"/>
      <c r="AC49" s="5"/>
      <c r="AD49" s="5"/>
      <c r="AE49" s="5"/>
      <c r="AF49" s="5"/>
      <c r="AG49" s="5"/>
      <c r="AH49" s="5"/>
      <c r="AI49" s="5"/>
      <c r="AJ49" s="5"/>
      <c r="AK49" s="5"/>
      <c r="AL49" s="5"/>
    </row>
    <row r="50" spans="2:38" x14ac:dyDescent="0.2">
      <c r="B50" s="5"/>
      <c r="C50" s="5"/>
      <c r="D50" s="5"/>
      <c r="E50" s="5"/>
      <c r="F50" s="5"/>
      <c r="G50" s="5"/>
      <c r="H50" s="5"/>
      <c r="I50" s="5"/>
      <c r="J50" s="5"/>
      <c r="K50" s="5"/>
      <c r="L50" s="5"/>
      <c r="M50" s="5"/>
      <c r="N50" s="5"/>
      <c r="O50" s="5"/>
      <c r="P50" s="5"/>
      <c r="Q50" s="5"/>
      <c r="R50" s="5"/>
      <c r="S50" s="5"/>
      <c r="T50" s="3"/>
      <c r="U50" s="392"/>
      <c r="V50" s="392"/>
      <c r="W50" s="5"/>
      <c r="X50" s="5"/>
      <c r="Y50" s="5"/>
      <c r="Z50" s="5"/>
      <c r="AA50" s="5"/>
      <c r="AB50" s="5"/>
      <c r="AC50" s="5"/>
      <c r="AD50" s="5"/>
      <c r="AE50" s="5"/>
      <c r="AF50" s="5"/>
      <c r="AG50" s="5"/>
      <c r="AH50" s="5"/>
      <c r="AI50" s="5"/>
      <c r="AJ50" s="5"/>
      <c r="AK50" s="5"/>
      <c r="AL50" s="5"/>
    </row>
    <row r="51" spans="2:38" x14ac:dyDescent="0.2">
      <c r="B51" s="5"/>
      <c r="C51" s="5"/>
      <c r="D51" s="5"/>
      <c r="E51" s="5"/>
      <c r="F51" s="5"/>
      <c r="G51" s="5"/>
      <c r="H51" s="5"/>
      <c r="I51" s="5"/>
      <c r="J51" s="5"/>
      <c r="K51" s="5"/>
      <c r="L51" s="5"/>
      <c r="M51" s="5"/>
      <c r="N51" s="5"/>
      <c r="O51" s="5"/>
      <c r="P51" s="5"/>
      <c r="Q51" s="5"/>
      <c r="R51" s="5"/>
      <c r="S51" s="5"/>
      <c r="T51" s="3"/>
      <c r="U51" s="392"/>
      <c r="V51" s="392"/>
      <c r="W51" s="5"/>
      <c r="X51" s="5"/>
      <c r="Y51" s="5"/>
      <c r="Z51" s="5"/>
      <c r="AA51" s="5"/>
      <c r="AB51" s="5"/>
      <c r="AC51" s="5"/>
      <c r="AD51" s="5"/>
      <c r="AE51" s="5"/>
      <c r="AF51" s="5"/>
      <c r="AG51" s="5"/>
      <c r="AH51" s="5"/>
      <c r="AI51" s="5"/>
      <c r="AJ51" s="5"/>
      <c r="AK51" s="5"/>
      <c r="AL51" s="5"/>
    </row>
    <row r="52" spans="2:38" x14ac:dyDescent="0.2">
      <c r="B52" s="5"/>
      <c r="C52" s="5"/>
      <c r="D52" s="5"/>
      <c r="E52" s="5"/>
      <c r="F52" s="5"/>
      <c r="G52" s="5"/>
      <c r="H52" s="5"/>
      <c r="I52" s="5"/>
      <c r="J52" s="5"/>
      <c r="K52" s="5"/>
      <c r="L52" s="5"/>
      <c r="M52" s="5"/>
      <c r="N52" s="5"/>
      <c r="O52" s="5"/>
      <c r="P52" s="5"/>
      <c r="Q52" s="5"/>
      <c r="R52" s="5"/>
      <c r="S52" s="5"/>
      <c r="T52" s="3"/>
      <c r="U52" s="392"/>
      <c r="V52" s="392"/>
      <c r="W52" s="5"/>
      <c r="X52" s="5"/>
      <c r="Y52" s="5"/>
      <c r="Z52" s="5"/>
      <c r="AA52" s="5"/>
      <c r="AB52" s="5"/>
      <c r="AC52" s="5"/>
      <c r="AD52" s="5"/>
      <c r="AE52" s="5"/>
      <c r="AF52" s="5"/>
      <c r="AG52" s="5"/>
      <c r="AH52" s="5"/>
      <c r="AI52" s="5"/>
      <c r="AJ52" s="5"/>
      <c r="AK52" s="5"/>
      <c r="AL52" s="5"/>
    </row>
    <row r="53" spans="2:38" x14ac:dyDescent="0.2">
      <c r="B53" s="4"/>
      <c r="C53" s="4"/>
      <c r="D53" s="4"/>
      <c r="E53" s="4"/>
      <c r="F53" s="4"/>
      <c r="G53" s="4"/>
      <c r="H53" s="4"/>
      <c r="I53" s="4"/>
      <c r="J53" s="4"/>
      <c r="K53" s="4"/>
      <c r="L53" s="4"/>
      <c r="M53" s="4"/>
      <c r="N53" s="4"/>
      <c r="O53" s="4"/>
      <c r="P53" s="4"/>
      <c r="Q53" s="4"/>
      <c r="R53" s="4"/>
      <c r="S53" s="4"/>
      <c r="T53" s="3"/>
      <c r="U53" s="393"/>
      <c r="V53" s="393"/>
      <c r="W53" s="4"/>
      <c r="X53" s="4"/>
      <c r="Y53" s="4"/>
      <c r="Z53" s="4"/>
      <c r="AA53" s="4"/>
      <c r="AB53" s="4"/>
      <c r="AC53" s="4"/>
      <c r="AD53" s="4"/>
      <c r="AE53" s="4"/>
      <c r="AF53" s="4"/>
      <c r="AG53" s="4"/>
      <c r="AH53" s="4"/>
      <c r="AI53" s="4"/>
      <c r="AJ53" s="4"/>
      <c r="AK53" s="4"/>
      <c r="AL53" s="4"/>
    </row>
    <row r="54" spans="2:38" x14ac:dyDescent="0.2">
      <c r="B54" s="8"/>
      <c r="C54" s="8"/>
      <c r="D54" s="8"/>
      <c r="E54" s="8"/>
      <c r="F54" s="8"/>
      <c r="G54" s="8"/>
      <c r="H54" s="8"/>
      <c r="I54" s="8"/>
      <c r="J54" s="8"/>
      <c r="K54" s="4"/>
      <c r="L54" s="4"/>
      <c r="M54" s="4"/>
      <c r="N54" s="4"/>
      <c r="O54" s="4"/>
      <c r="P54" s="4"/>
      <c r="Q54" s="4"/>
      <c r="R54" s="4"/>
      <c r="S54" s="4"/>
      <c r="T54" s="3"/>
      <c r="U54" s="393"/>
      <c r="V54" s="393"/>
      <c r="W54" s="4"/>
      <c r="X54" s="4"/>
      <c r="Y54" s="4"/>
      <c r="Z54" s="4"/>
      <c r="AA54" s="4"/>
      <c r="AB54" s="4"/>
      <c r="AC54" s="4"/>
      <c r="AD54" s="4"/>
      <c r="AE54" s="4"/>
      <c r="AF54" s="4"/>
      <c r="AG54" s="4"/>
      <c r="AH54" s="4"/>
      <c r="AI54" s="4"/>
      <c r="AJ54" s="4"/>
      <c r="AK54" s="4"/>
      <c r="AL54" s="4"/>
    </row>
    <row r="55" spans="2:38" ht="17" thickBot="1" x14ac:dyDescent="0.25">
      <c r="B55" s="8"/>
      <c r="C55" s="8"/>
      <c r="D55" s="8"/>
      <c r="E55" s="8"/>
      <c r="F55" s="8"/>
      <c r="G55" s="8"/>
      <c r="H55" s="8"/>
      <c r="I55" s="8"/>
      <c r="J55" s="8"/>
      <c r="K55" s="4"/>
      <c r="L55" s="4"/>
      <c r="M55" s="4"/>
      <c r="N55" s="4"/>
      <c r="O55" s="4"/>
      <c r="P55" s="4"/>
      <c r="Q55" s="4"/>
      <c r="R55" s="4"/>
      <c r="S55" s="4"/>
      <c r="T55" s="3"/>
      <c r="U55" s="393"/>
      <c r="V55" s="393"/>
      <c r="W55" s="4"/>
      <c r="X55" s="4"/>
      <c r="Y55" s="4"/>
      <c r="Z55" s="4"/>
      <c r="AA55" s="4"/>
      <c r="AB55" s="4"/>
      <c r="AC55" s="4"/>
      <c r="AD55" s="4"/>
      <c r="AE55" s="4"/>
      <c r="AF55" s="4"/>
      <c r="AG55" s="4"/>
      <c r="AH55" s="4"/>
      <c r="AI55" s="4"/>
      <c r="AJ55" s="4"/>
      <c r="AK55" s="4"/>
      <c r="AL55" s="4"/>
    </row>
    <row r="56" spans="2:38" ht="17" thickBot="1" x14ac:dyDescent="0.25">
      <c r="B56" s="8"/>
      <c r="C56" s="9"/>
      <c r="D56" s="16" t="s">
        <v>129</v>
      </c>
      <c r="E56" s="16" t="s">
        <v>150</v>
      </c>
      <c r="F56" s="16" t="s">
        <v>151</v>
      </c>
      <c r="G56" s="16" t="s">
        <v>152</v>
      </c>
      <c r="H56" s="16" t="s">
        <v>153</v>
      </c>
      <c r="I56" s="17" t="s">
        <v>154</v>
      </c>
      <c r="J56" s="8"/>
      <c r="K56" s="4"/>
      <c r="L56" s="4"/>
      <c r="M56" s="4"/>
      <c r="N56" s="4"/>
      <c r="O56" s="4"/>
      <c r="P56" s="4"/>
      <c r="Q56" s="4"/>
      <c r="R56" s="4"/>
      <c r="S56" s="4"/>
      <c r="T56" s="3"/>
      <c r="U56" s="393"/>
      <c r="V56" s="393"/>
      <c r="W56" s="4"/>
      <c r="X56" s="4"/>
      <c r="Y56" s="4"/>
      <c r="Z56" s="4"/>
      <c r="AA56" s="4"/>
      <c r="AB56" s="4"/>
      <c r="AC56" s="4"/>
      <c r="AD56" s="4"/>
      <c r="AE56" s="4"/>
      <c r="AF56" s="4"/>
      <c r="AG56" s="4"/>
      <c r="AH56" s="4"/>
      <c r="AI56" s="4"/>
      <c r="AJ56" s="4"/>
      <c r="AK56" s="4"/>
      <c r="AL56" s="4"/>
    </row>
    <row r="57" spans="2:38" x14ac:dyDescent="0.2">
      <c r="B57" s="8"/>
      <c r="C57" s="13" t="s">
        <v>160</v>
      </c>
      <c r="D57" s="12">
        <f>'Sheet Supply-demand-mixed'!K30</f>
        <v>53.400000000000006</v>
      </c>
      <c r="E57" s="12">
        <f>'Sheet Supply-demand-mixed'!P30</f>
        <v>55.9</v>
      </c>
      <c r="F57" s="12">
        <f>'Sheet Supply-demand-mixed'!V30</f>
        <v>36.900000000000006</v>
      </c>
      <c r="G57" s="12">
        <f>'Sheet Supply-demand-mixed'!AG30</f>
        <v>9.240000000000002</v>
      </c>
      <c r="H57" s="12">
        <f>'Sheet Supply-demand-mixed'!AL30</f>
        <v>2.9</v>
      </c>
      <c r="I57" s="244" t="str">
        <f>'Sheet Supply-demand-mixed'!AA30</f>
        <v>NA</v>
      </c>
      <c r="J57" s="8"/>
      <c r="K57" s="4"/>
      <c r="L57" s="4"/>
      <c r="M57" s="4"/>
      <c r="N57" s="4"/>
      <c r="O57" s="4"/>
      <c r="P57" s="4"/>
      <c r="Q57" s="4"/>
      <c r="R57" s="4"/>
      <c r="S57" s="4"/>
      <c r="T57" s="3"/>
      <c r="U57" s="393"/>
      <c r="V57" s="393"/>
      <c r="W57" s="19"/>
      <c r="X57" s="16" t="s">
        <v>129</v>
      </c>
      <c r="Y57" s="16" t="s">
        <v>150</v>
      </c>
      <c r="Z57" s="16" t="s">
        <v>151</v>
      </c>
      <c r="AA57" s="16" t="s">
        <v>152</v>
      </c>
      <c r="AB57" s="16" t="s">
        <v>153</v>
      </c>
      <c r="AC57" s="17" t="s">
        <v>154</v>
      </c>
      <c r="AD57" s="4"/>
      <c r="AE57" s="4"/>
      <c r="AF57" s="4"/>
      <c r="AG57" s="4"/>
      <c r="AH57" s="4"/>
      <c r="AI57" s="4"/>
      <c r="AJ57" s="4"/>
      <c r="AK57" s="4"/>
      <c r="AL57" s="4"/>
    </row>
    <row r="58" spans="2:38" x14ac:dyDescent="0.2">
      <c r="B58" s="8"/>
      <c r="C58" s="13" t="s">
        <v>161</v>
      </c>
      <c r="D58" s="12">
        <f>'Sheet Supply-demand-mixed'!K34</f>
        <v>38.299999999999997</v>
      </c>
      <c r="E58" s="12">
        <f>'Sheet Supply-demand-mixed'!P34</f>
        <v>62.1</v>
      </c>
      <c r="F58" s="12">
        <f>'Sheet Supply-demand-mixed'!V34</f>
        <v>35</v>
      </c>
      <c r="G58" s="12">
        <f>'Sheet Supply-demand-mixed'!AG34</f>
        <v>18.59</v>
      </c>
      <c r="H58" s="12">
        <f>'Sheet Supply-demand-mixed'!AL34</f>
        <v>23.3</v>
      </c>
      <c r="I58" s="244" t="str">
        <f>'Sheet Supply-demand-mixed'!AA34</f>
        <v>NA</v>
      </c>
      <c r="J58" s="8"/>
      <c r="K58" s="4"/>
      <c r="L58" s="4"/>
      <c r="M58" s="4"/>
      <c r="N58" s="4"/>
      <c r="O58" s="4"/>
      <c r="P58" s="4"/>
      <c r="Q58" s="4"/>
      <c r="R58" s="4"/>
      <c r="S58" s="4"/>
      <c r="T58" s="3"/>
      <c r="U58" s="393"/>
      <c r="V58" s="393"/>
      <c r="W58" s="13" t="s">
        <v>160</v>
      </c>
      <c r="X58" s="196">
        <f>'Sheet Supply-demand-mixed'!L30</f>
        <v>2.2014263923815811E-2</v>
      </c>
      <c r="Y58" s="196">
        <f>'Sheet Supply-demand-mixed'!Q30</f>
        <v>1.6207596404755002E-2</v>
      </c>
      <c r="Z58" s="196">
        <f>'Sheet Supply-demand-mixed'!W30</f>
        <v>2.9643316195372756E-2</v>
      </c>
      <c r="AA58" s="196">
        <f>'Sheet Supply-demand-mixed'!AH30</f>
        <v>3.6623067776456607E-3</v>
      </c>
      <c r="AB58" s="196">
        <f>'Sheet Supply-demand-mixed'!AM30</f>
        <v>3.5793631202172302E-3</v>
      </c>
      <c r="AC58" s="243" t="e">
        <f>'Sheet Supply-demand-mixed'!AB30</f>
        <v>#VALUE!</v>
      </c>
      <c r="AD58" s="4"/>
      <c r="AE58" s="4"/>
      <c r="AF58" s="4"/>
      <c r="AG58" s="4"/>
      <c r="AH58" s="4"/>
      <c r="AI58" s="4"/>
      <c r="AJ58" s="4"/>
      <c r="AK58" s="4"/>
      <c r="AL58" s="4"/>
    </row>
    <row r="59" spans="2:38" x14ac:dyDescent="0.2">
      <c r="B59" s="8"/>
      <c r="C59" s="13" t="s">
        <v>162</v>
      </c>
      <c r="D59" s="12">
        <f>'Sheet Supply-demand-mixed'!K35</f>
        <v>0</v>
      </c>
      <c r="E59" s="12">
        <f>'Sheet Supply-demand-mixed'!P35</f>
        <v>6.84</v>
      </c>
      <c r="F59" s="12">
        <f>'Sheet Supply-demand-mixed'!V35</f>
        <v>0</v>
      </c>
      <c r="G59" s="12">
        <f>'Sheet Supply-demand-mixed'!AG35</f>
        <v>0</v>
      </c>
      <c r="H59" s="12">
        <f>'Sheet Supply-demand-mixed'!AL35</f>
        <v>0</v>
      </c>
      <c r="I59" s="244">
        <f>'Sheet Supply-demand-mixed'!AA35</f>
        <v>0</v>
      </c>
      <c r="J59" s="8"/>
      <c r="K59" s="4"/>
      <c r="L59" s="4"/>
      <c r="M59" s="4"/>
      <c r="N59" s="4"/>
      <c r="O59" s="4"/>
      <c r="P59" s="4"/>
      <c r="Q59" s="4"/>
      <c r="R59" s="4"/>
      <c r="S59" s="4"/>
      <c r="T59" s="3"/>
      <c r="U59" s="150"/>
      <c r="V59" s="150"/>
      <c r="W59" s="13" t="s">
        <v>161</v>
      </c>
      <c r="X59" s="196">
        <f>'Sheet Supply-demand-mixed'!L34</f>
        <v>1.5789256709403472E-2</v>
      </c>
      <c r="Y59" s="196">
        <f>'Sheet Supply-demand-mixed'!Q34</f>
        <v>1.8005218904030153E-2</v>
      </c>
      <c r="Z59" s="196">
        <f>'Sheet Supply-demand-mixed'!W34</f>
        <v>2.8116966580976864E-2</v>
      </c>
      <c r="AA59" s="196">
        <f>'Sheet Supply-demand-mixed'!AH34</f>
        <v>7.3682124455013874E-3</v>
      </c>
      <c r="AB59" s="196">
        <f>'Sheet Supply-demand-mixed'!AM34</f>
        <v>2.8758331276228091E-2</v>
      </c>
      <c r="AC59" s="243" t="e">
        <f>'Sheet Supply-demand-mixed'!AB34</f>
        <v>#VALUE!</v>
      </c>
      <c r="AD59" s="4"/>
      <c r="AE59" s="4"/>
      <c r="AF59" s="4"/>
      <c r="AG59" s="4"/>
      <c r="AH59" s="4"/>
      <c r="AI59" s="4"/>
      <c r="AJ59" s="4"/>
      <c r="AK59" s="4"/>
      <c r="AL59" s="4"/>
    </row>
    <row r="60" spans="2:38" x14ac:dyDescent="0.2">
      <c r="B60" s="8"/>
      <c r="C60" s="13" t="s">
        <v>8</v>
      </c>
      <c r="D60" s="12">
        <f>SUM(D57:D59)</f>
        <v>91.7</v>
      </c>
      <c r="E60" s="12">
        <f t="shared" ref="E60:I60" si="25">SUM(E57:E59)</f>
        <v>124.84</v>
      </c>
      <c r="F60" s="12">
        <f t="shared" si="25"/>
        <v>71.900000000000006</v>
      </c>
      <c r="G60" s="12">
        <f t="shared" si="25"/>
        <v>27.830000000000002</v>
      </c>
      <c r="H60" s="12">
        <f t="shared" si="25"/>
        <v>26.2</v>
      </c>
      <c r="I60" s="244">
        <f t="shared" si="25"/>
        <v>0</v>
      </c>
      <c r="J60" s="8"/>
      <c r="K60" s="4"/>
      <c r="L60" s="4"/>
      <c r="M60" s="4"/>
      <c r="N60" s="4"/>
      <c r="O60" s="4"/>
      <c r="P60" s="4"/>
      <c r="Q60" s="4"/>
      <c r="R60" s="4"/>
      <c r="S60" s="4"/>
      <c r="T60" s="3"/>
      <c r="U60" s="393"/>
      <c r="V60" s="393"/>
      <c r="W60" s="13" t="s">
        <v>162</v>
      </c>
      <c r="X60" s="196">
        <f>'Sheet Supply-demand-mixed'!L35</f>
        <v>0</v>
      </c>
      <c r="Y60" s="196">
        <f>'Sheet Supply-demand-mixed'!Q35</f>
        <v>1.9831835314583937E-3</v>
      </c>
      <c r="Z60" s="196">
        <f>'Sheet Supply-demand-mixed'!W35</f>
        <v>0</v>
      </c>
      <c r="AA60" s="196">
        <f>'Sheet Supply-demand-mixed'!AH35</f>
        <v>0</v>
      </c>
      <c r="AB60" s="196">
        <f>'Sheet Supply-demand-mixed'!AM35</f>
        <v>0</v>
      </c>
      <c r="AC60" s="243">
        <f>'Sheet Supply-demand-mixed'!AB35</f>
        <v>0</v>
      </c>
      <c r="AD60" s="4"/>
      <c r="AE60" s="4"/>
      <c r="AF60" s="4"/>
      <c r="AG60" s="4"/>
      <c r="AH60" s="4"/>
      <c r="AI60" s="4"/>
      <c r="AJ60" s="4"/>
      <c r="AK60" s="4"/>
      <c r="AL60" s="4"/>
    </row>
    <row r="61" spans="2:38" ht="17" thickBot="1" x14ac:dyDescent="0.25">
      <c r="B61" s="8"/>
      <c r="C61" s="13"/>
      <c r="D61" s="14"/>
      <c r="E61" s="14"/>
      <c r="F61" s="14"/>
      <c r="G61" s="14"/>
      <c r="H61" s="14"/>
      <c r="I61" s="15"/>
      <c r="J61" s="8"/>
      <c r="K61" s="4"/>
      <c r="L61" s="4"/>
      <c r="M61" s="4"/>
      <c r="N61" s="4"/>
      <c r="O61" s="4"/>
      <c r="P61" s="4"/>
      <c r="Q61" s="4"/>
      <c r="R61" s="4"/>
      <c r="S61" s="4"/>
      <c r="T61" s="3"/>
      <c r="U61" s="393"/>
      <c r="V61" s="393"/>
      <c r="W61" s="18" t="s">
        <v>8</v>
      </c>
      <c r="X61" s="251">
        <f>SUM(X58:X60)</f>
        <v>3.7803520633219283E-2</v>
      </c>
      <c r="Y61" s="251">
        <f t="shared" ref="Y61:AC61" si="26">SUM(Y58:Y60)</f>
        <v>3.6195998840243548E-2</v>
      </c>
      <c r="Z61" s="251">
        <f t="shared" si="26"/>
        <v>5.776028277634962E-2</v>
      </c>
      <c r="AA61" s="251">
        <f t="shared" si="26"/>
        <v>1.1030519223147048E-2</v>
      </c>
      <c r="AB61" s="251">
        <f t="shared" si="26"/>
        <v>3.2337694396445321E-2</v>
      </c>
      <c r="AC61" s="252" t="e">
        <f t="shared" si="26"/>
        <v>#VALUE!</v>
      </c>
      <c r="AD61" s="4"/>
      <c r="AE61" s="4"/>
      <c r="AF61" s="4"/>
      <c r="AG61" s="4"/>
      <c r="AH61" s="4"/>
      <c r="AI61" s="4"/>
      <c r="AJ61" s="4"/>
      <c r="AK61" s="4"/>
      <c r="AL61" s="4"/>
    </row>
    <row r="62" spans="2:38" x14ac:dyDescent="0.2">
      <c r="B62" s="8"/>
      <c r="C62" s="10"/>
      <c r="D62" s="8"/>
      <c r="E62" s="8"/>
      <c r="F62" s="8"/>
      <c r="G62" s="8"/>
      <c r="H62" s="8"/>
      <c r="I62" s="11"/>
      <c r="J62" s="8"/>
      <c r="K62" s="4"/>
      <c r="L62" s="4"/>
      <c r="M62" s="4"/>
      <c r="N62" s="4"/>
      <c r="O62" s="4"/>
      <c r="P62" s="4"/>
      <c r="Q62" s="4"/>
      <c r="R62" s="4"/>
      <c r="S62" s="4"/>
      <c r="T62" s="3"/>
      <c r="U62" s="393"/>
      <c r="V62" s="393"/>
      <c r="W62" s="14"/>
      <c r="X62" s="35"/>
      <c r="Y62" s="35"/>
      <c r="Z62" s="35"/>
      <c r="AA62" s="35"/>
      <c r="AB62" s="35"/>
      <c r="AC62" s="35"/>
      <c r="AD62" s="4"/>
      <c r="AE62" s="4"/>
      <c r="AF62" s="4"/>
      <c r="AG62" s="4"/>
      <c r="AH62" s="4"/>
      <c r="AI62" s="4"/>
      <c r="AJ62" s="4"/>
      <c r="AK62" s="4"/>
      <c r="AL62" s="4"/>
    </row>
    <row r="63" spans="2:38" x14ac:dyDescent="0.2">
      <c r="B63" s="8"/>
      <c r="C63" s="10"/>
      <c r="D63" s="14" t="s">
        <v>129</v>
      </c>
      <c r="E63" s="14" t="s">
        <v>150</v>
      </c>
      <c r="F63" s="14" t="s">
        <v>151</v>
      </c>
      <c r="G63" s="14" t="s">
        <v>152</v>
      </c>
      <c r="H63" s="14" t="s">
        <v>153</v>
      </c>
      <c r="I63" s="15" t="s">
        <v>154</v>
      </c>
      <c r="J63" s="8"/>
      <c r="K63" s="4"/>
      <c r="L63" s="4"/>
      <c r="M63" s="4"/>
      <c r="N63" s="4"/>
      <c r="O63" s="4"/>
      <c r="P63" s="4"/>
      <c r="Q63" s="4"/>
      <c r="R63" s="4"/>
      <c r="S63" s="4"/>
      <c r="T63" s="3"/>
      <c r="U63" s="393"/>
      <c r="V63" s="393"/>
      <c r="W63" s="14"/>
      <c r="X63" s="8"/>
      <c r="Y63" s="8"/>
      <c r="Z63" s="8"/>
      <c r="AA63" s="8"/>
      <c r="AB63" s="8"/>
      <c r="AC63" s="8"/>
      <c r="AD63" s="4"/>
      <c r="AE63" s="4"/>
      <c r="AF63" s="4"/>
      <c r="AG63" s="4"/>
      <c r="AH63" s="4"/>
      <c r="AI63" s="4"/>
      <c r="AJ63" s="4"/>
      <c r="AK63" s="4"/>
      <c r="AL63" s="4"/>
    </row>
    <row r="64" spans="2:38" x14ac:dyDescent="0.2">
      <c r="B64" s="8"/>
      <c r="C64" s="13" t="s">
        <v>160</v>
      </c>
      <c r="D64" s="7">
        <f>D57/D$60</f>
        <v>0.58233369683751368</v>
      </c>
      <c r="E64" s="7">
        <f t="shared" ref="E64:I64" si="27">E57/E$60</f>
        <v>0.44777314963152831</v>
      </c>
      <c r="F64" s="7">
        <f t="shared" si="27"/>
        <v>0.51321279554937416</v>
      </c>
      <c r="G64" s="7">
        <f t="shared" si="27"/>
        <v>0.33201581027667987</v>
      </c>
      <c r="H64" s="7">
        <f t="shared" si="27"/>
        <v>0.11068702290076336</v>
      </c>
      <c r="I64" s="42" t="e">
        <f t="shared" si="27"/>
        <v>#VALUE!</v>
      </c>
      <c r="J64" s="8"/>
      <c r="K64" s="4"/>
      <c r="L64" s="4"/>
      <c r="M64" s="4"/>
      <c r="N64" s="4"/>
      <c r="O64" s="4"/>
      <c r="P64" s="4"/>
      <c r="Q64" s="4"/>
      <c r="R64" s="4"/>
      <c r="S64" s="4"/>
      <c r="T64" s="3"/>
      <c r="U64" s="393"/>
      <c r="V64" s="393"/>
      <c r="W64" s="14"/>
      <c r="X64" s="14"/>
      <c r="Y64" s="14"/>
      <c r="Z64" s="14"/>
      <c r="AA64" s="14"/>
      <c r="AB64" s="14"/>
      <c r="AC64" s="14"/>
      <c r="AD64" s="4"/>
      <c r="AE64" s="4"/>
      <c r="AF64" s="4"/>
      <c r="AG64" s="4"/>
      <c r="AH64" s="4"/>
      <c r="AI64" s="4"/>
      <c r="AJ64" s="4"/>
      <c r="AK64" s="4"/>
      <c r="AL64" s="4"/>
    </row>
    <row r="65" spans="1:38" x14ac:dyDescent="0.2">
      <c r="B65" s="8"/>
      <c r="C65" s="13" t="s">
        <v>161</v>
      </c>
      <c r="D65" s="7">
        <f t="shared" ref="D65:I66" si="28">D58/D$60</f>
        <v>0.41766630316248632</v>
      </c>
      <c r="E65" s="7">
        <f t="shared" si="28"/>
        <v>0.49743671900032038</v>
      </c>
      <c r="F65" s="7">
        <f t="shared" si="28"/>
        <v>0.48678720445062584</v>
      </c>
      <c r="G65" s="7">
        <f t="shared" si="28"/>
        <v>0.66798418972332008</v>
      </c>
      <c r="H65" s="7">
        <f t="shared" si="28"/>
        <v>0.88931297709923673</v>
      </c>
      <c r="I65" s="42" t="e">
        <f t="shared" si="28"/>
        <v>#VALUE!</v>
      </c>
      <c r="J65" s="8"/>
      <c r="K65" s="4"/>
      <c r="L65" s="4"/>
      <c r="M65" s="4"/>
      <c r="N65" s="4"/>
      <c r="O65" s="4"/>
      <c r="P65" s="4"/>
      <c r="Q65" s="4"/>
      <c r="R65" s="4"/>
      <c r="S65" s="4"/>
      <c r="T65" s="3"/>
      <c r="U65" s="393"/>
      <c r="V65" s="393"/>
      <c r="W65" s="14"/>
      <c r="X65" s="7"/>
      <c r="Y65" s="7"/>
      <c r="Z65" s="7"/>
      <c r="AA65" s="7"/>
      <c r="AB65" s="7"/>
      <c r="AC65" s="7"/>
      <c r="AD65" s="4"/>
      <c r="AE65" s="4"/>
      <c r="AF65" s="4"/>
      <c r="AG65" s="4"/>
      <c r="AH65" s="4"/>
      <c r="AI65" s="4"/>
      <c r="AJ65" s="4"/>
      <c r="AK65" s="4"/>
      <c r="AL65" s="4"/>
    </row>
    <row r="66" spans="1:38" x14ac:dyDescent="0.2">
      <c r="B66" s="8"/>
      <c r="C66" s="13" t="s">
        <v>162</v>
      </c>
      <c r="D66" s="7">
        <f t="shared" si="28"/>
        <v>0</v>
      </c>
      <c r="E66" s="7">
        <f t="shared" si="28"/>
        <v>5.4790131368151231E-2</v>
      </c>
      <c r="F66" s="7">
        <f t="shared" si="28"/>
        <v>0</v>
      </c>
      <c r="G66" s="7">
        <f t="shared" si="28"/>
        <v>0</v>
      </c>
      <c r="H66" s="7">
        <f t="shared" si="28"/>
        <v>0</v>
      </c>
      <c r="I66" s="42" t="e">
        <f t="shared" si="28"/>
        <v>#DIV/0!</v>
      </c>
      <c r="J66" s="8"/>
      <c r="K66" s="4"/>
      <c r="L66" s="4"/>
      <c r="M66" s="4"/>
      <c r="N66" s="4"/>
      <c r="O66" s="4"/>
      <c r="P66" s="4"/>
      <c r="Q66" s="4"/>
      <c r="R66" s="4"/>
      <c r="S66" s="4"/>
      <c r="T66" s="3"/>
      <c r="U66" s="150"/>
      <c r="V66" s="150"/>
      <c r="W66" s="14"/>
      <c r="X66" s="7"/>
      <c r="Y66" s="7"/>
      <c r="Z66" s="7"/>
      <c r="AA66" s="7"/>
      <c r="AB66" s="7"/>
      <c r="AC66" s="7"/>
      <c r="AD66" s="4"/>
      <c r="AE66" s="4"/>
      <c r="AF66" s="4"/>
      <c r="AG66" s="4"/>
      <c r="AH66" s="4"/>
      <c r="AI66" s="4"/>
      <c r="AJ66" s="4"/>
      <c r="AK66" s="4"/>
      <c r="AL66" s="4"/>
    </row>
    <row r="67" spans="1:38" ht="17" thickBot="1" x14ac:dyDescent="0.25">
      <c r="B67" s="8"/>
      <c r="C67" s="18" t="s">
        <v>8</v>
      </c>
      <c r="D67" s="43">
        <f>SUM(D64:D66)</f>
        <v>1</v>
      </c>
      <c r="E67" s="43">
        <f t="shared" ref="E67:I67" si="29">SUM(E64:E66)</f>
        <v>0.99999999999999989</v>
      </c>
      <c r="F67" s="43">
        <f t="shared" si="29"/>
        <v>1</v>
      </c>
      <c r="G67" s="43">
        <f t="shared" si="29"/>
        <v>1</v>
      </c>
      <c r="H67" s="43">
        <f t="shared" si="29"/>
        <v>1</v>
      </c>
      <c r="I67" s="44" t="e">
        <f t="shared" si="29"/>
        <v>#VALUE!</v>
      </c>
      <c r="J67" s="8"/>
      <c r="K67" s="4"/>
      <c r="L67" s="4"/>
      <c r="M67" s="4"/>
      <c r="N67" s="4"/>
      <c r="O67" s="4"/>
      <c r="P67" s="4"/>
      <c r="Q67" s="4"/>
      <c r="R67" s="4"/>
      <c r="S67" s="4"/>
      <c r="T67" s="3"/>
      <c r="U67" s="393"/>
      <c r="V67" s="393"/>
      <c r="W67" s="14"/>
      <c r="X67" s="7"/>
      <c r="Y67" s="7"/>
      <c r="Z67" s="7"/>
      <c r="AA67" s="7"/>
      <c r="AB67" s="7"/>
      <c r="AC67" s="7"/>
      <c r="AD67" s="4"/>
      <c r="AE67" s="4"/>
      <c r="AF67" s="4"/>
      <c r="AG67" s="4"/>
      <c r="AH67" s="4"/>
      <c r="AI67" s="4"/>
      <c r="AJ67" s="4"/>
      <c r="AK67" s="4"/>
      <c r="AL67" s="4"/>
    </row>
    <row r="68" spans="1:38" x14ac:dyDescent="0.2">
      <c r="B68" s="8"/>
      <c r="C68" s="14"/>
      <c r="D68" s="7"/>
      <c r="E68" s="7"/>
      <c r="F68" s="7"/>
      <c r="G68" s="7"/>
      <c r="H68" s="7"/>
      <c r="I68" s="7"/>
      <c r="J68" s="8"/>
      <c r="K68" s="4"/>
      <c r="L68" s="4"/>
      <c r="M68" s="4"/>
      <c r="N68" s="4"/>
      <c r="O68" s="4"/>
      <c r="P68" s="4"/>
      <c r="Q68" s="4"/>
      <c r="R68" s="4"/>
      <c r="S68" s="4"/>
      <c r="T68" s="3"/>
      <c r="U68" s="393"/>
      <c r="V68" s="393"/>
      <c r="W68" s="14"/>
      <c r="X68" s="7"/>
      <c r="Y68" s="7"/>
      <c r="Z68" s="7"/>
      <c r="AA68" s="7"/>
      <c r="AB68" s="7"/>
      <c r="AC68" s="7"/>
      <c r="AD68" s="4"/>
      <c r="AE68" s="4"/>
      <c r="AF68" s="4"/>
      <c r="AG68" s="4"/>
      <c r="AH68" s="4"/>
      <c r="AI68" s="4"/>
      <c r="AJ68" s="4"/>
      <c r="AK68" s="4"/>
      <c r="AL68" s="4"/>
    </row>
    <row r="69" spans="1:38" x14ac:dyDescent="0.2">
      <c r="B69" s="8"/>
      <c r="C69" s="8"/>
      <c r="D69" s="8"/>
      <c r="E69" s="8"/>
      <c r="F69" s="8"/>
      <c r="G69" s="8"/>
      <c r="H69" s="8"/>
      <c r="I69" s="8"/>
      <c r="J69" s="8"/>
      <c r="K69" s="4"/>
      <c r="L69" s="4"/>
      <c r="M69" s="4"/>
      <c r="N69" s="4"/>
      <c r="O69" s="4"/>
      <c r="P69" s="4"/>
      <c r="Q69" s="4"/>
      <c r="R69" s="4"/>
      <c r="S69" s="4"/>
      <c r="T69" s="3"/>
      <c r="U69" s="393"/>
      <c r="V69" s="393"/>
      <c r="W69" s="14"/>
      <c r="X69" s="7"/>
      <c r="Y69" s="7"/>
      <c r="Z69" s="7"/>
      <c r="AA69" s="7"/>
      <c r="AB69" s="7"/>
      <c r="AC69" s="7"/>
      <c r="AD69" s="4"/>
      <c r="AE69" s="4"/>
      <c r="AF69" s="4"/>
      <c r="AG69" s="4"/>
      <c r="AH69" s="4"/>
      <c r="AI69" s="4"/>
      <c r="AJ69" s="4"/>
      <c r="AK69" s="4"/>
      <c r="AL69" s="4"/>
    </row>
    <row r="70" spans="1:38" x14ac:dyDescent="0.2">
      <c r="B70" s="4"/>
      <c r="C70" s="4"/>
      <c r="D70" s="4"/>
      <c r="E70" s="4"/>
      <c r="F70" s="4"/>
      <c r="G70" s="4"/>
      <c r="H70" s="4"/>
      <c r="I70" s="4"/>
      <c r="J70" s="4"/>
      <c r="K70" s="4"/>
      <c r="L70" s="4"/>
      <c r="M70" s="4"/>
      <c r="N70" s="4"/>
      <c r="O70" s="4"/>
      <c r="P70" s="4"/>
      <c r="Q70" s="4"/>
      <c r="R70" s="4"/>
      <c r="S70" s="4"/>
      <c r="T70" s="3"/>
      <c r="U70" s="393"/>
      <c r="V70" s="393"/>
      <c r="W70" s="4"/>
      <c r="X70" s="4"/>
      <c r="Y70" s="4"/>
      <c r="Z70" s="4"/>
      <c r="AA70" s="4"/>
      <c r="AB70" s="4"/>
      <c r="AC70" s="4"/>
      <c r="AD70" s="4"/>
      <c r="AE70" s="4"/>
      <c r="AF70" s="4"/>
      <c r="AG70" s="4"/>
      <c r="AH70" s="4"/>
      <c r="AI70" s="4"/>
      <c r="AJ70" s="4"/>
      <c r="AK70" s="4"/>
      <c r="AL70" s="4"/>
    </row>
    <row r="71" spans="1:38" x14ac:dyDescent="0.2">
      <c r="B71" s="4"/>
      <c r="C71" s="4"/>
      <c r="D71" s="4"/>
      <c r="E71" s="4"/>
      <c r="F71" s="4"/>
      <c r="G71" s="4"/>
      <c r="H71" s="4"/>
      <c r="I71" s="4"/>
      <c r="J71" s="4"/>
      <c r="K71" s="4"/>
      <c r="L71" s="4"/>
      <c r="M71" s="4"/>
      <c r="N71" s="4"/>
      <c r="O71" s="4"/>
      <c r="P71" s="4"/>
      <c r="Q71" s="4"/>
      <c r="R71" s="4"/>
      <c r="S71" s="4"/>
      <c r="T71" s="3"/>
      <c r="U71" s="393"/>
      <c r="V71" s="393"/>
      <c r="W71" s="4"/>
      <c r="X71" s="4"/>
      <c r="Y71" s="4"/>
      <c r="Z71" s="4"/>
      <c r="AA71" s="4"/>
      <c r="AB71" s="4"/>
      <c r="AC71" s="4"/>
      <c r="AD71" s="4"/>
      <c r="AE71" s="4"/>
      <c r="AF71" s="4"/>
      <c r="AG71" s="4"/>
      <c r="AH71" s="4"/>
      <c r="AI71" s="4"/>
      <c r="AJ71" s="4"/>
      <c r="AK71" s="4"/>
      <c r="AL71" s="4"/>
    </row>
    <row r="72" spans="1:38" x14ac:dyDescent="0.2">
      <c r="B72" s="4"/>
      <c r="C72" s="4"/>
      <c r="D72" s="4"/>
      <c r="E72" s="4"/>
      <c r="F72" s="4"/>
      <c r="G72" s="4"/>
      <c r="H72" s="4"/>
      <c r="I72" s="4"/>
      <c r="J72" s="4"/>
      <c r="K72" s="4"/>
      <c r="L72" s="4"/>
      <c r="M72" s="4"/>
      <c r="N72" s="4"/>
      <c r="O72" s="4"/>
      <c r="P72" s="4"/>
      <c r="Q72" s="4"/>
      <c r="R72" s="4"/>
      <c r="S72" s="4"/>
      <c r="T72" s="3"/>
      <c r="U72" s="393"/>
      <c r="V72" s="393"/>
      <c r="W72" s="4"/>
      <c r="X72" s="4"/>
      <c r="Y72" s="4"/>
      <c r="Z72" s="4"/>
      <c r="AA72" s="4"/>
      <c r="AB72" s="4"/>
      <c r="AC72" s="4"/>
      <c r="AD72" s="4"/>
      <c r="AE72" s="4"/>
      <c r="AF72" s="4"/>
      <c r="AG72" s="4"/>
      <c r="AH72" s="4"/>
      <c r="AI72" s="4"/>
      <c r="AJ72" s="4"/>
      <c r="AK72" s="4"/>
      <c r="AL72" s="4"/>
    </row>
    <row r="73" spans="1:38" x14ac:dyDescent="0.2">
      <c r="B73" s="4"/>
      <c r="C73" s="4"/>
      <c r="D73" s="4"/>
      <c r="E73" s="4"/>
      <c r="F73" s="4"/>
      <c r="G73" s="4"/>
      <c r="H73" s="4"/>
      <c r="I73" s="4"/>
      <c r="J73" s="4"/>
      <c r="K73" s="4"/>
      <c r="L73" s="4"/>
      <c r="M73" s="4"/>
      <c r="N73" s="4"/>
      <c r="O73" s="4"/>
      <c r="P73" s="4"/>
      <c r="Q73" s="4"/>
      <c r="R73" s="4"/>
      <c r="S73" s="4"/>
      <c r="T73" s="3"/>
      <c r="U73" s="393"/>
      <c r="V73" s="393"/>
      <c r="W73" s="4"/>
      <c r="X73" s="4"/>
      <c r="Y73" s="4"/>
      <c r="Z73" s="4"/>
      <c r="AA73" s="4"/>
      <c r="AB73" s="4"/>
      <c r="AC73" s="4"/>
      <c r="AD73" s="4"/>
      <c r="AE73" s="4"/>
      <c r="AF73" s="4"/>
      <c r="AG73" s="4"/>
      <c r="AH73" s="4"/>
      <c r="AI73" s="4"/>
      <c r="AJ73" s="4"/>
      <c r="AK73" s="4"/>
      <c r="AL73" s="4"/>
    </row>
    <row r="74" spans="1:38" x14ac:dyDescent="0.2">
      <c r="B74" s="4"/>
      <c r="C74" s="4"/>
      <c r="D74" s="4"/>
      <c r="E74" s="4"/>
      <c r="F74" s="4"/>
      <c r="G74" s="4"/>
      <c r="H74" s="4"/>
      <c r="I74" s="4"/>
      <c r="J74" s="4"/>
      <c r="K74" s="4"/>
      <c r="L74" s="4"/>
      <c r="M74" s="4"/>
      <c r="N74" s="4"/>
      <c r="O74" s="4"/>
      <c r="P74" s="4"/>
      <c r="Q74" s="4"/>
      <c r="R74" s="4"/>
      <c r="S74" s="4"/>
      <c r="T74" s="3"/>
      <c r="U74" s="393"/>
      <c r="V74" s="393"/>
      <c r="W74" s="4"/>
      <c r="X74" s="4"/>
      <c r="Y74" s="4"/>
      <c r="Z74" s="4"/>
      <c r="AA74" s="4"/>
      <c r="AB74" s="4"/>
      <c r="AC74" s="4"/>
      <c r="AD74" s="4"/>
      <c r="AE74" s="4"/>
      <c r="AF74" s="4"/>
      <c r="AG74" s="4"/>
      <c r="AH74" s="4"/>
      <c r="AI74" s="4"/>
      <c r="AJ74" s="4"/>
      <c r="AK74" s="4"/>
      <c r="AL74" s="4"/>
    </row>
    <row r="75" spans="1:38" x14ac:dyDescent="0.2">
      <c r="B75" s="5"/>
      <c r="C75" s="5"/>
      <c r="D75" s="5"/>
      <c r="E75" s="5"/>
      <c r="F75" s="5"/>
      <c r="G75" s="5"/>
      <c r="H75" s="5"/>
      <c r="I75" s="5"/>
      <c r="J75" s="5"/>
      <c r="K75" s="5"/>
      <c r="L75" s="5"/>
      <c r="M75" s="5"/>
      <c r="N75" s="5"/>
      <c r="O75" s="5"/>
      <c r="P75" s="5"/>
      <c r="Q75" s="5"/>
      <c r="R75" s="5"/>
      <c r="S75" s="5"/>
      <c r="T75" s="3"/>
      <c r="U75" s="392"/>
      <c r="V75" s="392"/>
      <c r="W75" s="5"/>
      <c r="X75" s="5"/>
      <c r="Y75" s="5"/>
      <c r="Z75" s="5"/>
      <c r="AA75" s="5"/>
      <c r="AB75" s="5"/>
      <c r="AC75" s="5"/>
      <c r="AD75" s="5"/>
      <c r="AE75" s="5"/>
      <c r="AF75" s="5"/>
      <c r="AG75" s="5"/>
      <c r="AH75" s="5"/>
      <c r="AI75" s="5"/>
      <c r="AJ75" s="5"/>
      <c r="AK75" s="5"/>
      <c r="AL75" s="5"/>
    </row>
    <row r="76" spans="1:38" x14ac:dyDescent="0.2">
      <c r="B76" s="5"/>
      <c r="C76" s="5"/>
      <c r="D76" s="5"/>
      <c r="E76" s="5"/>
      <c r="F76" s="5"/>
      <c r="G76" s="5"/>
      <c r="H76" s="5"/>
      <c r="I76" s="5"/>
      <c r="J76" s="5"/>
      <c r="K76" s="5"/>
      <c r="L76" s="5"/>
      <c r="M76" s="5"/>
      <c r="N76" s="5"/>
      <c r="O76" s="5"/>
      <c r="P76" s="5"/>
      <c r="Q76" s="5"/>
      <c r="R76" s="5"/>
      <c r="S76" s="5"/>
      <c r="T76" s="3"/>
      <c r="U76" s="392"/>
      <c r="V76" s="392"/>
      <c r="W76" s="5"/>
      <c r="X76" s="5"/>
      <c r="Y76" s="5"/>
      <c r="Z76" s="5"/>
      <c r="AA76" s="5"/>
      <c r="AB76" s="5"/>
      <c r="AC76" s="5"/>
      <c r="AD76" s="5"/>
      <c r="AE76" s="5"/>
      <c r="AF76" s="5"/>
      <c r="AG76" s="5"/>
      <c r="AH76" s="5"/>
      <c r="AI76" s="5"/>
      <c r="AJ76" s="5"/>
      <c r="AK76" s="5"/>
      <c r="AL76" s="5"/>
    </row>
    <row r="77" spans="1:38" x14ac:dyDescent="0.2">
      <c r="B77" s="20"/>
      <c r="C77" s="20"/>
      <c r="D77" s="20"/>
      <c r="E77" s="20"/>
      <c r="F77" s="20"/>
      <c r="G77" s="20"/>
      <c r="H77" s="20"/>
      <c r="I77" s="20"/>
      <c r="J77" s="20"/>
      <c r="K77" s="5"/>
      <c r="L77" s="5"/>
      <c r="M77" s="5"/>
      <c r="N77" s="5"/>
      <c r="O77" s="5"/>
      <c r="P77" s="5"/>
      <c r="Q77" s="5"/>
      <c r="R77" s="5"/>
      <c r="S77" s="5"/>
      <c r="T77" s="3"/>
      <c r="U77" s="392"/>
      <c r="V77" s="392"/>
      <c r="W77" s="5"/>
      <c r="X77" s="5"/>
      <c r="Y77" s="5"/>
      <c r="Z77" s="5"/>
      <c r="AA77" s="5"/>
      <c r="AB77" s="5"/>
      <c r="AC77" s="5"/>
      <c r="AD77" s="5"/>
      <c r="AE77" s="5"/>
      <c r="AF77" s="5"/>
      <c r="AG77" s="5"/>
      <c r="AH77" s="5"/>
      <c r="AI77" s="5"/>
      <c r="AJ77" s="5"/>
      <c r="AK77" s="5"/>
      <c r="AL77" s="5"/>
    </row>
    <row r="78" spans="1:38" ht="17" thickBot="1" x14ac:dyDescent="0.25">
      <c r="A78" s="200"/>
      <c r="B78" s="20"/>
      <c r="C78" s="29"/>
      <c r="D78" s="29"/>
      <c r="E78" s="29"/>
      <c r="F78" s="29"/>
      <c r="G78" s="29"/>
      <c r="H78" s="29"/>
      <c r="I78" s="29"/>
      <c r="J78" s="20"/>
      <c r="K78" s="5"/>
      <c r="L78" s="5"/>
      <c r="M78" s="5"/>
      <c r="N78" s="5"/>
      <c r="O78" s="5"/>
      <c r="P78" s="5"/>
      <c r="Q78" s="5"/>
      <c r="R78" s="5"/>
      <c r="S78" s="5"/>
      <c r="T78" s="3"/>
      <c r="U78" s="392"/>
      <c r="V78" s="392"/>
      <c r="W78" s="5"/>
      <c r="X78" s="5"/>
      <c r="Y78" s="5"/>
      <c r="Z78" s="5"/>
      <c r="AA78" s="5"/>
      <c r="AB78" s="5"/>
      <c r="AC78" s="5"/>
      <c r="AD78" s="5"/>
      <c r="AE78" s="5"/>
      <c r="AF78" s="5"/>
      <c r="AG78" s="5"/>
      <c r="AH78" s="5"/>
      <c r="AI78" s="5"/>
      <c r="AJ78" s="5"/>
      <c r="AK78" s="5"/>
      <c r="AL78" s="5"/>
    </row>
    <row r="79" spans="1:38" ht="17" thickBot="1" x14ac:dyDescent="0.25">
      <c r="A79" s="202"/>
      <c r="B79" s="20"/>
      <c r="C79" s="24"/>
      <c r="D79" s="27" t="s">
        <v>129</v>
      </c>
      <c r="E79" s="27" t="s">
        <v>150</v>
      </c>
      <c r="F79" s="27" t="s">
        <v>151</v>
      </c>
      <c r="G79" s="27" t="s">
        <v>154</v>
      </c>
      <c r="H79" s="27" t="s">
        <v>152</v>
      </c>
      <c r="I79" s="28" t="s">
        <v>153</v>
      </c>
      <c r="J79" s="20"/>
      <c r="K79" s="5"/>
      <c r="L79" s="5"/>
      <c r="M79" s="5"/>
      <c r="N79" s="5"/>
      <c r="O79" s="5"/>
      <c r="P79" s="5"/>
      <c r="Q79" s="5"/>
      <c r="R79" s="5"/>
      <c r="S79" s="5"/>
      <c r="T79" s="3"/>
      <c r="U79" s="392"/>
      <c r="V79" s="392"/>
      <c r="W79" s="29"/>
      <c r="X79" s="29"/>
      <c r="Y79" s="29"/>
      <c r="Z79" s="29"/>
      <c r="AA79" s="29"/>
      <c r="AB79" s="29"/>
      <c r="AC79" s="29"/>
      <c r="AD79" s="5"/>
      <c r="AE79" s="5"/>
      <c r="AF79" s="5"/>
      <c r="AG79" s="5"/>
      <c r="AH79" s="5"/>
      <c r="AI79" s="5"/>
      <c r="AJ79" s="5"/>
      <c r="AK79" s="5"/>
      <c r="AL79" s="5"/>
    </row>
    <row r="80" spans="1:38" x14ac:dyDescent="0.2">
      <c r="A80" s="203"/>
      <c r="B80" s="20"/>
      <c r="C80" s="25" t="s">
        <v>237</v>
      </c>
      <c r="D80" s="205">
        <f>SUM('Sheet Supply-demand-mixed'!K37:K42)</f>
        <v>66.5</v>
      </c>
      <c r="E80" s="205">
        <f>SUM('Sheet Supply-demand-mixed'!P37:P42)</f>
        <v>45.7</v>
      </c>
      <c r="F80" s="205">
        <f>SUM('Sheet Supply-demand-mixed'!V37:V42)</f>
        <v>0.69899999999999995</v>
      </c>
      <c r="G80" s="205">
        <f>SUM('Sheet Supply-demand-mixed'!AA37:AA42)</f>
        <v>19.100000000000001</v>
      </c>
      <c r="H80" s="205">
        <f>SUM('Sheet Supply-demand-mixed'!AG37:AG42)</f>
        <v>41.800000000000004</v>
      </c>
      <c r="I80" s="247">
        <f>SUM('Sheet Supply-demand-mixed'!AL37:AL42)</f>
        <v>16.399999999999999</v>
      </c>
      <c r="J80" s="245"/>
      <c r="K80" s="5"/>
      <c r="L80" s="5"/>
      <c r="M80" s="5"/>
      <c r="N80" s="5"/>
      <c r="O80" s="5"/>
      <c r="P80" s="5"/>
      <c r="Q80" s="5"/>
      <c r="R80" s="5"/>
      <c r="S80" s="5"/>
      <c r="T80" s="3"/>
      <c r="U80" s="392"/>
      <c r="V80" s="392"/>
      <c r="W80" s="24"/>
      <c r="X80" s="27" t="s">
        <v>129</v>
      </c>
      <c r="Y80" s="27" t="s">
        <v>150</v>
      </c>
      <c r="Z80" s="27" t="s">
        <v>151</v>
      </c>
      <c r="AA80" s="27" t="s">
        <v>154</v>
      </c>
      <c r="AB80" s="27" t="s">
        <v>152</v>
      </c>
      <c r="AC80" s="28" t="s">
        <v>153</v>
      </c>
      <c r="AD80" s="5"/>
      <c r="AE80" s="5"/>
      <c r="AF80" s="5"/>
      <c r="AG80" s="5"/>
      <c r="AH80" s="5"/>
      <c r="AI80" s="5"/>
      <c r="AJ80" s="5"/>
      <c r="AK80" s="5"/>
      <c r="AL80" s="5"/>
    </row>
    <row r="81" spans="1:38" x14ac:dyDescent="0.2">
      <c r="A81" s="203"/>
      <c r="B81" s="20"/>
      <c r="C81" s="25" t="s">
        <v>196</v>
      </c>
      <c r="D81" s="205">
        <f>'Sheet Supply-demand-mixed'!K43</f>
        <v>24</v>
      </c>
      <c r="E81" s="205">
        <f>'Sheet Supply-demand-mixed'!P43</f>
        <v>102</v>
      </c>
      <c r="F81" s="205">
        <f>'Sheet Supply-demand-mixed'!V43</f>
        <v>10</v>
      </c>
      <c r="G81" s="205">
        <f>'Sheet Supply-demand-mixed'!AA43</f>
        <v>44</v>
      </c>
      <c r="H81" s="205">
        <f>'Sheet Supply-demand-mixed'!AG43</f>
        <v>0</v>
      </c>
      <c r="I81" s="247">
        <f>'Sheet Supply-demand-mixed'!AL43</f>
        <v>0</v>
      </c>
      <c r="J81" s="245"/>
      <c r="K81" s="5"/>
      <c r="L81" s="5"/>
      <c r="M81" s="5"/>
      <c r="N81" s="5"/>
      <c r="O81" s="5"/>
      <c r="P81" s="5"/>
      <c r="Q81" s="5"/>
      <c r="R81" s="5"/>
      <c r="S81" s="5"/>
      <c r="T81" s="3"/>
      <c r="U81" s="392"/>
      <c r="V81" s="392"/>
      <c r="W81" s="25" t="s">
        <v>237</v>
      </c>
      <c r="X81" s="197">
        <f>SUM('Sheet Supply-demand-mixed'!L37:L42)</f>
        <v>2.7414766871418562E-2</v>
      </c>
      <c r="Y81" s="197">
        <f>SUM('Sheet Supply-demand-mixed'!Q37:Q42)</f>
        <v>1.3250217454334589E-2</v>
      </c>
      <c r="Z81" s="197">
        <f>SUM('Sheet Supply-demand-mixed'!W37:W42)</f>
        <v>5.6153598971722359E-4</v>
      </c>
      <c r="AA81" s="197">
        <f>SUM('Sheet Supply-demand-mixed'!AB37:AB42)</f>
        <v>1.0672179694920937E-2</v>
      </c>
      <c r="AB81" s="197">
        <f>SUM('Sheet Supply-demand-mixed'!AH37:AH42)</f>
        <v>1.6567578279825607E-2</v>
      </c>
      <c r="AC81" s="198">
        <f>SUM('Sheet Supply-demand-mixed'!AM37:AM42)</f>
        <v>2.0241915576400885E-2</v>
      </c>
      <c r="AD81" s="5"/>
      <c r="AE81" s="5"/>
      <c r="AF81" s="5"/>
      <c r="AG81" s="5"/>
      <c r="AH81" s="5"/>
      <c r="AI81" s="5"/>
      <c r="AJ81" s="5"/>
      <c r="AK81" s="5"/>
      <c r="AL81" s="5"/>
    </row>
    <row r="82" spans="1:38" x14ac:dyDescent="0.2">
      <c r="A82" s="203"/>
      <c r="B82" s="20"/>
      <c r="C82" s="25" t="s">
        <v>193</v>
      </c>
      <c r="D82" s="205">
        <f>SUM('Sheet Supply-demand-mixed'!K44:K45)</f>
        <v>300</v>
      </c>
      <c r="E82" s="205">
        <f>SUM('Sheet Supply-demand-mixed'!P44:P45)</f>
        <v>357.9</v>
      </c>
      <c r="F82" s="205">
        <f>SUM('Sheet Supply-demand-mixed'!V44:V45)</f>
        <v>141.71100000000001</v>
      </c>
      <c r="G82" s="205">
        <f>SUM('Sheet Supply-demand-mixed'!AA44:AA45)</f>
        <v>310</v>
      </c>
      <c r="H82" s="205">
        <f>SUM('Sheet Supply-demand-mixed'!AG44:AG45)</f>
        <v>330</v>
      </c>
      <c r="I82" s="247">
        <f>SUM('Sheet Supply-demand-mixed'!AL44:AL45)</f>
        <v>40</v>
      </c>
      <c r="J82" s="245"/>
      <c r="K82" s="5"/>
      <c r="L82" s="5"/>
      <c r="M82" s="5"/>
      <c r="N82" s="5"/>
      <c r="O82" s="5"/>
      <c r="P82" s="5"/>
      <c r="Q82" s="5"/>
      <c r="R82" s="5"/>
      <c r="S82" s="5"/>
      <c r="T82" s="3"/>
      <c r="U82" s="392"/>
      <c r="V82" s="392"/>
      <c r="W82" s="25" t="s">
        <v>196</v>
      </c>
      <c r="X82" s="197">
        <f>'Sheet Supply-demand-mixed'!L43</f>
        <v>9.8940512017149703E-3</v>
      </c>
      <c r="Y82" s="197">
        <f>'Sheet Supply-demand-mixed'!Q43</f>
        <v>2.9573789504204116E-2</v>
      </c>
      <c r="Z82" s="197">
        <f>'Sheet Supply-demand-mixed'!W43</f>
        <v>8.0334190231362464E-3</v>
      </c>
      <c r="AA82" s="197">
        <f>'Sheet Supply-demand-mixed'!AB43</f>
        <v>2.4585125998770743E-2</v>
      </c>
      <c r="AB82" s="197">
        <f>'Sheet Supply-demand-mixed'!AH43</f>
        <v>0</v>
      </c>
      <c r="AC82" s="198">
        <f>'Sheet Supply-demand-mixed'!AM43</f>
        <v>0</v>
      </c>
      <c r="AD82" s="5"/>
      <c r="AE82" s="5"/>
      <c r="AF82" s="5"/>
      <c r="AG82" s="5"/>
      <c r="AH82" s="5"/>
      <c r="AI82" s="5"/>
      <c r="AJ82" s="5"/>
      <c r="AK82" s="5"/>
      <c r="AL82" s="5"/>
    </row>
    <row r="83" spans="1:38" x14ac:dyDescent="0.2">
      <c r="A83" s="203"/>
      <c r="B83" s="20"/>
      <c r="C83" s="25" t="s">
        <v>238</v>
      </c>
      <c r="D83" s="205">
        <f>SUM('Sheet Supply-demand-mixed'!K46:K49)</f>
        <v>17.747</v>
      </c>
      <c r="E83" s="205">
        <f>SUM('Sheet Supply-demand-mixed'!P46:P49)</f>
        <v>430</v>
      </c>
      <c r="F83" s="205">
        <f>SUM('Sheet Supply-demand-mixed'!V46:V49)</f>
        <v>3</v>
      </c>
      <c r="G83" s="205">
        <f>SUM('Sheet Supply-demand-mixed'!AA46:AA49)</f>
        <v>215</v>
      </c>
      <c r="H83" s="205">
        <f>SUM('Sheet Supply-demand-mixed'!AG46:AG49)</f>
        <v>33</v>
      </c>
      <c r="I83" s="247">
        <f>SUM('Sheet Supply-demand-mixed'!AL46:AL49)</f>
        <v>20</v>
      </c>
      <c r="J83" s="245"/>
      <c r="K83" s="5"/>
      <c r="L83" s="5"/>
      <c r="M83" s="5"/>
      <c r="N83" s="5"/>
      <c r="O83" s="5"/>
      <c r="P83" s="5"/>
      <c r="Q83" s="5"/>
      <c r="R83" s="5"/>
      <c r="S83" s="5"/>
      <c r="T83" s="3"/>
      <c r="U83" s="392"/>
      <c r="V83" s="392"/>
      <c r="W83" s="25" t="s">
        <v>193</v>
      </c>
      <c r="X83" s="197">
        <f>SUM('Sheet Supply-demand-mixed'!L44:L45)</f>
        <v>0.12367564002143712</v>
      </c>
      <c r="Y83" s="197">
        <f>SUM('Sheet Supply-demand-mixed'!Q44:Q45)</f>
        <v>0.10376920846622209</v>
      </c>
      <c r="Z83" s="197">
        <f>SUM('Sheet Supply-demand-mixed'!W44:W45)</f>
        <v>0.11384238431876607</v>
      </c>
      <c r="AA83" s="197">
        <f>SUM('Sheet Supply-demand-mixed'!AB44:AB45)</f>
        <v>0.17321338771861206</v>
      </c>
      <c r="AB83" s="197">
        <f>SUM('Sheet Supply-demand-mixed'!AH44:AH45)</f>
        <v>0.13079667063020214</v>
      </c>
      <c r="AC83" s="198">
        <f>SUM('Sheet Supply-demand-mixed'!AM44:AM45)</f>
        <v>4.9370525796099726E-2</v>
      </c>
      <c r="AD83" s="5"/>
      <c r="AE83" s="5"/>
      <c r="AF83" s="5"/>
      <c r="AG83" s="5"/>
      <c r="AH83" s="5"/>
      <c r="AI83" s="5"/>
      <c r="AJ83" s="5"/>
      <c r="AK83" s="5"/>
      <c r="AL83" s="5"/>
    </row>
    <row r="84" spans="1:38" x14ac:dyDescent="0.2">
      <c r="A84" s="147"/>
      <c r="B84" s="20"/>
      <c r="C84" s="25" t="s">
        <v>239</v>
      </c>
      <c r="D84" s="32">
        <f>SUM('Sheet Supply-demand-mixed'!K51:K52)</f>
        <v>0</v>
      </c>
      <c r="E84" s="32">
        <f>SUM('Sheet Supply-demand-mixed'!P51:P52)</f>
        <v>0</v>
      </c>
      <c r="F84" s="32">
        <f>SUM('Sheet Supply-demand-mixed'!V51:V52)</f>
        <v>1.2</v>
      </c>
      <c r="G84" s="32">
        <f>SUM('Sheet Supply-demand-mixed'!AA51:AA52)</f>
        <v>0</v>
      </c>
      <c r="H84" s="32">
        <f>SUM('Sheet Supply-demand-mixed'!AG51:AG52)</f>
        <v>12.980000000000002</v>
      </c>
      <c r="I84" s="37">
        <f>SUM('Sheet Supply-demand-mixed'!AL51:AL52)</f>
        <v>0</v>
      </c>
      <c r="J84" s="245"/>
      <c r="K84" s="5"/>
      <c r="L84" s="5"/>
      <c r="M84" s="5"/>
      <c r="N84" s="5"/>
      <c r="O84" s="5"/>
      <c r="P84" s="5"/>
      <c r="Q84" s="5"/>
      <c r="R84" s="5"/>
      <c r="S84" s="5"/>
      <c r="T84" s="3"/>
      <c r="U84" s="392"/>
      <c r="V84" s="392"/>
      <c r="W84" s="25" t="s">
        <v>238</v>
      </c>
      <c r="X84" s="197">
        <f>SUM('Sheet Supply-demand-mixed'!L46:L49)</f>
        <v>7.3162386115348159E-3</v>
      </c>
      <c r="Y84" s="197">
        <f>SUM('Sheet Supply-demand-mixed'!Q46:Q49)</f>
        <v>0.12467381849811539</v>
      </c>
      <c r="Z84" s="197">
        <f>SUM('Sheet Supply-demand-mixed'!W46:W49)</f>
        <v>2.410025706940874E-3</v>
      </c>
      <c r="AA84" s="197">
        <f>SUM('Sheet Supply-demand-mixed'!AB46:AB49)</f>
        <v>0.12013186567581158</v>
      </c>
      <c r="AB84" s="197">
        <f>SUM('Sheet Supply-demand-mixed'!AH46:AH49)</f>
        <v>1.3079667063020214E-2</v>
      </c>
      <c r="AC84" s="198">
        <f>SUM('Sheet Supply-demand-mixed'!AM46:AM49)</f>
        <v>2.4685262898049863E-2</v>
      </c>
      <c r="AD84" s="5"/>
      <c r="AE84" s="5"/>
      <c r="AF84" s="5"/>
      <c r="AG84" s="5"/>
      <c r="AH84" s="5"/>
      <c r="AI84" s="5"/>
      <c r="AJ84" s="5"/>
      <c r="AK84" s="5"/>
      <c r="AL84" s="5"/>
    </row>
    <row r="85" spans="1:38" x14ac:dyDescent="0.2">
      <c r="A85" s="204"/>
      <c r="B85" s="20"/>
      <c r="C85" s="25" t="s">
        <v>240</v>
      </c>
      <c r="D85" s="206">
        <f>'Sheet Supply-demand-mixed'!K54</f>
        <v>6.2</v>
      </c>
      <c r="E85" s="206">
        <f>'Sheet Supply-demand-mixed'!P54</f>
        <v>73.5</v>
      </c>
      <c r="F85" s="206">
        <f>'Sheet Supply-demand-mixed'!V54</f>
        <v>5</v>
      </c>
      <c r="G85" s="237">
        <f>'Sheet Supply-demand-mixed'!AA54</f>
        <v>9.5</v>
      </c>
      <c r="H85" s="206">
        <f>'Sheet Supply-demand-mixed'!AG54</f>
        <v>0</v>
      </c>
      <c r="I85" s="248">
        <f>'Sheet Supply-demand-mixed'!AL54</f>
        <v>0.13500000000000001</v>
      </c>
      <c r="J85" s="245"/>
      <c r="K85" s="5"/>
      <c r="L85" s="5"/>
      <c r="M85" s="5"/>
      <c r="N85" s="5"/>
      <c r="O85" s="5"/>
      <c r="P85" s="5"/>
      <c r="Q85" s="5"/>
      <c r="R85" s="5"/>
      <c r="S85" s="5"/>
      <c r="T85" s="3"/>
      <c r="U85" s="392"/>
      <c r="V85" s="392"/>
      <c r="W85" s="25" t="s">
        <v>239</v>
      </c>
      <c r="X85" s="197">
        <f>SUM('Sheet Supply-demand-mixed'!L51:L52)</f>
        <v>0</v>
      </c>
      <c r="Y85" s="197">
        <f>SUM('Sheet Supply-demand-mixed'!Q51:Q52)</f>
        <v>0</v>
      </c>
      <c r="Z85" s="197">
        <f>SUM('Sheet Supply-demand-mixed'!W51:W52)</f>
        <v>9.640102827763496E-4</v>
      </c>
      <c r="AA85" s="197">
        <f>SUM('Sheet Supply-demand-mixed'!AB51:AB52)</f>
        <v>0</v>
      </c>
      <c r="AB85" s="197">
        <f>SUM('Sheet Supply-demand-mixed'!AH51:AH52)</f>
        <v>5.1446690447879521E-3</v>
      </c>
      <c r="AC85" s="198">
        <f>SUM('Sheet Supply-demand-mixed'!AM51:AM52)</f>
        <v>0</v>
      </c>
      <c r="AD85" s="5"/>
      <c r="AE85" s="5"/>
      <c r="AF85" s="5"/>
      <c r="AG85" s="5"/>
      <c r="AH85" s="5"/>
      <c r="AI85" s="5"/>
      <c r="AJ85" s="5"/>
      <c r="AK85" s="5"/>
      <c r="AL85" s="5"/>
    </row>
    <row r="86" spans="1:38" x14ac:dyDescent="0.2">
      <c r="A86" s="204"/>
      <c r="B86" s="20"/>
      <c r="C86" s="25" t="s">
        <v>8</v>
      </c>
      <c r="D86" s="206">
        <f>SUM(D80:D85)</f>
        <v>414.447</v>
      </c>
      <c r="E86" s="206">
        <f t="shared" ref="E86:I86" si="30">SUM(E80:E85)</f>
        <v>1009.0999999999999</v>
      </c>
      <c r="F86" s="206">
        <f t="shared" si="30"/>
        <v>161.61000000000001</v>
      </c>
      <c r="G86" s="206">
        <f t="shared" si="30"/>
        <v>597.6</v>
      </c>
      <c r="H86" s="206">
        <f t="shared" si="30"/>
        <v>417.78000000000003</v>
      </c>
      <c r="I86" s="248">
        <f t="shared" si="30"/>
        <v>76.535000000000011</v>
      </c>
      <c r="J86" s="245"/>
      <c r="K86" s="5"/>
      <c r="L86" s="5"/>
      <c r="M86" s="5"/>
      <c r="N86" s="5"/>
      <c r="O86" s="5"/>
      <c r="P86" s="5"/>
      <c r="Q86" s="5"/>
      <c r="R86" s="5"/>
      <c r="S86" s="5"/>
      <c r="T86" s="3"/>
      <c r="U86" s="392"/>
      <c r="V86" s="392"/>
      <c r="W86" s="25" t="s">
        <v>240</v>
      </c>
      <c r="X86" s="207">
        <f>'Sheet Supply-demand-mixed'!L54</f>
        <v>2.5559632271097005E-3</v>
      </c>
      <c r="Y86" s="207">
        <f>'Sheet Supply-demand-mixed'!Q54</f>
        <v>2.1310524789794144E-2</v>
      </c>
      <c r="Z86" s="207">
        <f>'Sheet Supply-demand-mixed'!W54</f>
        <v>4.0167095115681232E-3</v>
      </c>
      <c r="AA86" s="207">
        <f>'Sheet Supply-demand-mixed'!AB54</f>
        <v>5.3081522042800469E-3</v>
      </c>
      <c r="AB86" s="207">
        <f>'Sheet Supply-demand-mixed'!AH54</f>
        <v>0</v>
      </c>
      <c r="AC86" s="276">
        <f>'Sheet Supply-demand-mixed'!AM54</f>
        <v>1.6662552456183659E-4</v>
      </c>
      <c r="AD86" s="5"/>
      <c r="AE86" s="5"/>
      <c r="AF86" s="5"/>
      <c r="AG86" s="5"/>
      <c r="AH86" s="5"/>
      <c r="AI86" s="5"/>
      <c r="AJ86" s="5"/>
      <c r="AK86" s="5"/>
      <c r="AL86" s="5"/>
    </row>
    <row r="87" spans="1:38" ht="17" thickBot="1" x14ac:dyDescent="0.25">
      <c r="A87" s="204"/>
      <c r="B87" s="20"/>
      <c r="C87" s="25"/>
      <c r="D87" s="32"/>
      <c r="E87" s="32"/>
      <c r="F87" s="32"/>
      <c r="G87" s="32"/>
      <c r="H87" s="32"/>
      <c r="I87" s="37"/>
      <c r="J87" s="245"/>
      <c r="K87" s="5"/>
      <c r="L87" s="5"/>
      <c r="M87" s="5"/>
      <c r="N87" s="5"/>
      <c r="O87" s="5"/>
      <c r="P87" s="5"/>
      <c r="Q87" s="5"/>
      <c r="R87" s="5"/>
      <c r="S87" s="5"/>
      <c r="T87" s="3"/>
      <c r="U87" s="392"/>
      <c r="V87" s="392"/>
      <c r="W87" s="26" t="s">
        <v>8</v>
      </c>
      <c r="X87" s="249">
        <f>SUM(X81:X86)</f>
        <v>0.17085665993321519</v>
      </c>
      <c r="Y87" s="249">
        <f>SUM(Y81:Y86)</f>
        <v>0.29257755871267033</v>
      </c>
      <c r="Z87" s="249">
        <f t="shared" ref="Z87:AC87" si="31">SUM(Z81:Z86)</f>
        <v>0.12982808483290489</v>
      </c>
      <c r="AA87" s="249">
        <f t="shared" si="31"/>
        <v>0.33391071129239536</v>
      </c>
      <c r="AB87" s="249">
        <f t="shared" si="31"/>
        <v>0.16558858501783591</v>
      </c>
      <c r="AC87" s="250">
        <f t="shared" si="31"/>
        <v>9.4464329795112323E-2</v>
      </c>
      <c r="AD87" s="5"/>
      <c r="AE87" s="5"/>
      <c r="AF87" s="5"/>
      <c r="AG87" s="5"/>
      <c r="AH87" s="5"/>
      <c r="AI87" s="5"/>
      <c r="AJ87" s="5"/>
      <c r="AK87" s="5"/>
      <c r="AL87" s="5"/>
    </row>
    <row r="88" spans="1:38" x14ac:dyDescent="0.2">
      <c r="A88" s="204"/>
      <c r="B88" s="20"/>
      <c r="C88" s="25"/>
      <c r="D88" s="29" t="s">
        <v>129</v>
      </c>
      <c r="E88" s="29" t="s">
        <v>150</v>
      </c>
      <c r="F88" s="29" t="s">
        <v>151</v>
      </c>
      <c r="G88" s="29" t="s">
        <v>154</v>
      </c>
      <c r="H88" s="29" t="s">
        <v>152</v>
      </c>
      <c r="I88" s="30" t="s">
        <v>153</v>
      </c>
      <c r="J88" s="20"/>
      <c r="K88" s="5"/>
      <c r="L88" s="5"/>
      <c r="M88" s="5"/>
      <c r="N88" s="5"/>
      <c r="O88" s="5"/>
      <c r="P88" s="5"/>
      <c r="Q88" s="5"/>
      <c r="R88" s="5"/>
      <c r="S88" s="5"/>
      <c r="T88" s="3"/>
      <c r="U88" s="392"/>
      <c r="V88" s="392"/>
      <c r="W88" s="29"/>
      <c r="X88" s="197"/>
      <c r="Y88" s="197"/>
      <c r="Z88" s="197"/>
      <c r="AA88" s="197"/>
      <c r="AB88" s="197"/>
      <c r="AC88" s="197"/>
      <c r="AD88" s="5"/>
      <c r="AE88" s="5"/>
      <c r="AF88" s="5"/>
      <c r="AG88" s="5"/>
      <c r="AH88" s="5"/>
      <c r="AI88" s="5"/>
      <c r="AJ88" s="5"/>
      <c r="AK88" s="5"/>
      <c r="AL88" s="5"/>
    </row>
    <row r="89" spans="1:38" x14ac:dyDescent="0.2">
      <c r="A89" s="204"/>
      <c r="B89" s="20"/>
      <c r="C89" s="25" t="s">
        <v>237</v>
      </c>
      <c r="D89" s="197">
        <f>D80/D$86</f>
        <v>0.16045477467565214</v>
      </c>
      <c r="E89" s="197">
        <f t="shared" ref="E89:I89" si="32">E80/E$86</f>
        <v>4.5287880289366769E-2</v>
      </c>
      <c r="F89" s="197">
        <f t="shared" si="32"/>
        <v>4.3252273992945975E-3</v>
      </c>
      <c r="G89" s="197">
        <f t="shared" si="32"/>
        <v>3.1961178045515397E-2</v>
      </c>
      <c r="H89" s="197">
        <f t="shared" si="32"/>
        <v>0.10005265929436546</v>
      </c>
      <c r="I89" s="198">
        <f t="shared" si="32"/>
        <v>0.21428104788658778</v>
      </c>
      <c r="J89" s="20"/>
      <c r="K89" s="5"/>
      <c r="L89" s="5"/>
      <c r="M89" s="5"/>
      <c r="N89" s="5"/>
      <c r="O89" s="5"/>
      <c r="P89" s="5"/>
      <c r="Q89" s="5"/>
      <c r="R89" s="5"/>
      <c r="S89" s="5"/>
      <c r="T89" s="3"/>
      <c r="U89" s="392"/>
      <c r="V89" s="392"/>
      <c r="W89" s="29"/>
      <c r="X89" s="6"/>
      <c r="Y89" s="6"/>
      <c r="Z89" s="6"/>
      <c r="AA89" s="6"/>
      <c r="AB89" s="6"/>
      <c r="AC89" s="6"/>
      <c r="AD89" s="5"/>
      <c r="AE89" s="5"/>
      <c r="AF89" s="5"/>
      <c r="AG89" s="5"/>
      <c r="AH89" s="5"/>
      <c r="AI89" s="5"/>
      <c r="AJ89" s="5"/>
      <c r="AK89" s="5"/>
      <c r="AL89" s="5"/>
    </row>
    <row r="90" spans="1:38" x14ac:dyDescent="0.2">
      <c r="A90" s="204"/>
      <c r="B90" s="20"/>
      <c r="C90" s="25" t="s">
        <v>196</v>
      </c>
      <c r="D90" s="197">
        <f t="shared" ref="D90:I95" si="33">D81/D$86</f>
        <v>5.7908490108506031E-2</v>
      </c>
      <c r="E90" s="197">
        <f t="shared" si="33"/>
        <v>0.10108017044891489</v>
      </c>
      <c r="F90" s="197">
        <f t="shared" si="33"/>
        <v>6.18773590743147E-2</v>
      </c>
      <c r="G90" s="197">
        <f t="shared" si="33"/>
        <v>7.3627844712182061E-2</v>
      </c>
      <c r="H90" s="197">
        <f t="shared" si="33"/>
        <v>0</v>
      </c>
      <c r="I90" s="198">
        <f t="shared" si="33"/>
        <v>0</v>
      </c>
      <c r="J90" s="20"/>
      <c r="K90" s="5"/>
      <c r="L90" s="5"/>
      <c r="M90" s="5"/>
      <c r="N90" s="5"/>
      <c r="O90" s="5"/>
      <c r="P90" s="5"/>
      <c r="Q90" s="5"/>
      <c r="R90" s="5"/>
      <c r="S90" s="5"/>
      <c r="T90" s="3"/>
      <c r="U90" s="392"/>
      <c r="V90" s="392"/>
      <c r="W90" s="33"/>
      <c r="X90" s="34"/>
      <c r="Y90" s="34"/>
      <c r="Z90" s="34"/>
      <c r="AA90" s="34"/>
      <c r="AB90" s="34"/>
      <c r="AC90" s="34"/>
      <c r="AD90" s="5"/>
      <c r="AE90" s="5"/>
      <c r="AF90" s="5"/>
      <c r="AG90" s="5"/>
      <c r="AH90" s="5"/>
      <c r="AI90" s="5"/>
      <c r="AJ90" s="5"/>
      <c r="AK90" s="5"/>
      <c r="AL90" s="5"/>
    </row>
    <row r="91" spans="1:38" x14ac:dyDescent="0.2">
      <c r="A91" s="147"/>
      <c r="B91" s="20"/>
      <c r="C91" s="25" t="s">
        <v>193</v>
      </c>
      <c r="D91" s="197">
        <f t="shared" si="33"/>
        <v>0.72385612635632546</v>
      </c>
      <c r="E91" s="197">
        <f t="shared" si="33"/>
        <v>0.35467248042810429</v>
      </c>
      <c r="F91" s="197">
        <f t="shared" si="33"/>
        <v>0.8768702431780212</v>
      </c>
      <c r="G91" s="197">
        <f t="shared" si="33"/>
        <v>0.51874163319946454</v>
      </c>
      <c r="H91" s="197">
        <f t="shared" si="33"/>
        <v>0.78988941548183245</v>
      </c>
      <c r="I91" s="198">
        <f t="shared" si="33"/>
        <v>0.52263670216240932</v>
      </c>
      <c r="J91" s="20"/>
      <c r="K91" s="5"/>
      <c r="L91" s="5"/>
      <c r="M91" s="5"/>
      <c r="N91" s="5"/>
      <c r="O91" s="5"/>
      <c r="P91" s="5"/>
      <c r="Q91" s="5"/>
      <c r="R91" s="5"/>
      <c r="S91" s="5"/>
      <c r="T91" s="3"/>
      <c r="U91" s="392"/>
      <c r="V91" s="392"/>
      <c r="W91" s="5"/>
      <c r="X91" s="34"/>
      <c r="Y91" s="34"/>
      <c r="Z91" s="34"/>
      <c r="AA91" s="34"/>
      <c r="AB91" s="34"/>
      <c r="AC91" s="34"/>
      <c r="AD91" s="5"/>
      <c r="AE91" s="5"/>
      <c r="AF91" s="5"/>
      <c r="AG91" s="5"/>
      <c r="AH91" s="5"/>
      <c r="AI91" s="5"/>
      <c r="AJ91" s="5"/>
      <c r="AK91" s="5"/>
      <c r="AL91" s="5"/>
    </row>
    <row r="92" spans="1:38" x14ac:dyDescent="0.2">
      <c r="A92" s="147"/>
      <c r="B92" s="20"/>
      <c r="C92" s="25" t="s">
        <v>238</v>
      </c>
      <c r="D92" s="197">
        <f t="shared" si="33"/>
        <v>4.2820915581485687E-2</v>
      </c>
      <c r="E92" s="197">
        <f t="shared" si="33"/>
        <v>0.42612228718660194</v>
      </c>
      <c r="F92" s="197">
        <f t="shared" si="33"/>
        <v>1.856320772229441E-2</v>
      </c>
      <c r="G92" s="197">
        <f t="shared" si="33"/>
        <v>0.35977242302543505</v>
      </c>
      <c r="H92" s="197">
        <f t="shared" si="33"/>
        <v>7.8988941548183242E-2</v>
      </c>
      <c r="I92" s="198">
        <f t="shared" si="33"/>
        <v>0.26131835108120466</v>
      </c>
      <c r="J92" s="20"/>
      <c r="K92" s="5"/>
      <c r="L92" s="5"/>
      <c r="M92" s="5"/>
      <c r="N92" s="5"/>
      <c r="O92" s="5"/>
      <c r="P92" s="5"/>
      <c r="Q92" s="5"/>
      <c r="R92" s="5"/>
      <c r="S92" s="5"/>
      <c r="T92" s="3"/>
      <c r="U92" s="392"/>
      <c r="V92" s="392"/>
      <c r="W92" s="5"/>
      <c r="X92" s="34"/>
      <c r="Y92" s="34"/>
      <c r="Z92" s="34"/>
      <c r="AA92" s="34"/>
      <c r="AB92" s="34"/>
      <c r="AC92" s="34"/>
      <c r="AD92" s="5"/>
      <c r="AE92" s="5"/>
      <c r="AF92" s="5"/>
      <c r="AG92" s="5"/>
      <c r="AH92" s="5"/>
      <c r="AI92" s="5"/>
      <c r="AJ92" s="5"/>
      <c r="AK92" s="5"/>
      <c r="AL92" s="5"/>
    </row>
    <row r="93" spans="1:38" x14ac:dyDescent="0.2">
      <c r="A93" s="147"/>
      <c r="B93" s="20"/>
      <c r="C93" s="25" t="s">
        <v>239</v>
      </c>
      <c r="D93" s="197">
        <f t="shared" si="33"/>
        <v>0</v>
      </c>
      <c r="E93" s="197">
        <f t="shared" si="33"/>
        <v>0</v>
      </c>
      <c r="F93" s="197">
        <f t="shared" si="33"/>
        <v>7.4252830889177642E-3</v>
      </c>
      <c r="G93" s="197">
        <f t="shared" si="33"/>
        <v>0</v>
      </c>
      <c r="H93" s="197">
        <f t="shared" si="33"/>
        <v>3.106898367561875E-2</v>
      </c>
      <c r="I93" s="198">
        <f t="shared" si="33"/>
        <v>0</v>
      </c>
      <c r="J93" s="20"/>
      <c r="K93" s="5"/>
      <c r="L93" s="5"/>
      <c r="M93" s="5"/>
      <c r="N93" s="5"/>
      <c r="O93" s="5"/>
      <c r="P93" s="5"/>
      <c r="Q93" s="5"/>
      <c r="R93" s="5"/>
      <c r="S93" s="5"/>
      <c r="T93" s="3"/>
      <c r="U93" s="392"/>
      <c r="V93" s="392"/>
      <c r="W93" s="5"/>
      <c r="X93" s="34"/>
      <c r="Y93" s="34"/>
      <c r="Z93" s="34"/>
      <c r="AA93" s="34"/>
      <c r="AB93" s="34"/>
      <c r="AC93" s="34"/>
      <c r="AD93" s="5"/>
      <c r="AE93" s="5"/>
      <c r="AF93" s="5"/>
      <c r="AG93" s="5"/>
      <c r="AH93" s="5"/>
      <c r="AI93" s="5"/>
      <c r="AJ93" s="5"/>
      <c r="AK93" s="5"/>
      <c r="AL93" s="5"/>
    </row>
    <row r="94" spans="1:38" x14ac:dyDescent="0.2">
      <c r="A94" s="147"/>
      <c r="B94" s="20"/>
      <c r="C94" s="25" t="s">
        <v>240</v>
      </c>
      <c r="D94" s="197">
        <f t="shared" si="33"/>
        <v>1.4959693278030725E-2</v>
      </c>
      <c r="E94" s="197">
        <f t="shared" si="33"/>
        <v>7.2837181647012195E-2</v>
      </c>
      <c r="F94" s="197">
        <f t="shared" si="33"/>
        <v>3.093867953715735E-2</v>
      </c>
      <c r="G94" s="197">
        <f t="shared" si="33"/>
        <v>1.5896921017402945E-2</v>
      </c>
      <c r="H94" s="197">
        <f t="shared" si="33"/>
        <v>0</v>
      </c>
      <c r="I94" s="198">
        <f t="shared" si="33"/>
        <v>1.7638988697981314E-3</v>
      </c>
      <c r="J94" s="20"/>
      <c r="K94" s="5"/>
      <c r="L94" s="5"/>
      <c r="M94" s="5"/>
      <c r="N94" s="5"/>
      <c r="O94" s="5"/>
      <c r="P94" s="5"/>
      <c r="Q94" s="5"/>
      <c r="R94" s="5"/>
      <c r="S94" s="5"/>
      <c r="T94" s="3"/>
      <c r="U94" s="392"/>
      <c r="V94" s="392"/>
      <c r="W94" s="5"/>
      <c r="X94" s="34"/>
      <c r="Y94" s="34"/>
      <c r="Z94" s="34"/>
      <c r="AA94" s="34"/>
      <c r="AB94" s="34"/>
      <c r="AC94" s="34"/>
      <c r="AD94" s="5"/>
      <c r="AE94" s="5"/>
      <c r="AF94" s="5"/>
      <c r="AG94" s="5"/>
      <c r="AH94" s="5"/>
      <c r="AI94" s="5"/>
      <c r="AJ94" s="5"/>
      <c r="AK94" s="5"/>
      <c r="AL94" s="5"/>
    </row>
    <row r="95" spans="1:38" ht="17" thickBot="1" x14ac:dyDescent="0.25">
      <c r="A95" s="147"/>
      <c r="B95" s="20"/>
      <c r="C95" s="26" t="s">
        <v>8</v>
      </c>
      <c r="D95" s="249">
        <f t="shared" si="33"/>
        <v>1</v>
      </c>
      <c r="E95" s="249">
        <f t="shared" si="33"/>
        <v>1</v>
      </c>
      <c r="F95" s="249">
        <f t="shared" si="33"/>
        <v>1</v>
      </c>
      <c r="G95" s="249">
        <f t="shared" si="33"/>
        <v>1</v>
      </c>
      <c r="H95" s="249">
        <f t="shared" si="33"/>
        <v>1</v>
      </c>
      <c r="I95" s="250">
        <f t="shared" si="33"/>
        <v>1</v>
      </c>
      <c r="J95" s="20"/>
      <c r="K95" s="5"/>
      <c r="L95" s="5"/>
      <c r="M95" s="5"/>
      <c r="N95" s="5"/>
      <c r="O95" s="5"/>
      <c r="P95" s="5"/>
      <c r="Q95" s="5"/>
      <c r="R95" s="5"/>
      <c r="S95" s="5"/>
      <c r="T95" s="3"/>
      <c r="U95" s="392"/>
      <c r="V95" s="392"/>
      <c r="W95" s="5"/>
      <c r="X95" s="34"/>
      <c r="Y95" s="34"/>
      <c r="Z95" s="34"/>
      <c r="AA95" s="34"/>
      <c r="AB95" s="34"/>
      <c r="AC95" s="34"/>
      <c r="AD95" s="5"/>
      <c r="AE95" s="5"/>
      <c r="AF95" s="5"/>
      <c r="AG95" s="5"/>
      <c r="AH95" s="5"/>
      <c r="AI95" s="5"/>
      <c r="AJ95" s="5"/>
      <c r="AK95" s="5"/>
      <c r="AL95" s="5"/>
    </row>
    <row r="96" spans="1:38" x14ac:dyDescent="0.2">
      <c r="B96" s="20"/>
      <c r="C96" s="246"/>
      <c r="D96" s="197"/>
      <c r="E96" s="197"/>
      <c r="F96" s="197"/>
      <c r="G96" s="197"/>
      <c r="H96" s="197"/>
      <c r="I96" s="197"/>
      <c r="J96" s="20"/>
      <c r="K96" s="5"/>
      <c r="L96" s="5"/>
      <c r="M96" s="5"/>
      <c r="N96" s="5"/>
      <c r="O96" s="5"/>
      <c r="P96" s="5"/>
      <c r="Q96" s="5"/>
      <c r="R96" s="5"/>
      <c r="S96" s="5"/>
      <c r="T96" s="3"/>
      <c r="U96" s="392"/>
      <c r="V96" s="392"/>
      <c r="W96" s="5"/>
      <c r="X96" s="34"/>
      <c r="Y96" s="34"/>
      <c r="Z96" s="34"/>
      <c r="AA96" s="34"/>
      <c r="AB96" s="34"/>
      <c r="AC96" s="34"/>
      <c r="AD96" s="5"/>
      <c r="AE96" s="5"/>
      <c r="AF96" s="5"/>
      <c r="AG96" s="5"/>
      <c r="AH96" s="5"/>
      <c r="AI96" s="5"/>
      <c r="AJ96" s="5"/>
      <c r="AK96" s="5"/>
      <c r="AL96" s="5"/>
    </row>
    <row r="97" spans="2:38" x14ac:dyDescent="0.2">
      <c r="B97" s="67"/>
      <c r="C97" s="67"/>
      <c r="D97" s="67"/>
      <c r="E97" s="67"/>
      <c r="F97" s="67"/>
      <c r="G97" s="67"/>
      <c r="H97" s="67"/>
      <c r="I97" s="67"/>
      <c r="J97" s="67"/>
      <c r="K97" s="67"/>
      <c r="L97" s="67"/>
      <c r="M97" s="67"/>
      <c r="N97" s="67"/>
      <c r="O97" s="67"/>
      <c r="P97" s="67"/>
      <c r="Q97" s="67"/>
      <c r="R97" s="67"/>
      <c r="S97" s="67"/>
      <c r="T97" s="67"/>
      <c r="U97" s="391"/>
      <c r="V97" s="391"/>
      <c r="W97" s="67"/>
      <c r="X97" s="300"/>
      <c r="Y97" s="300"/>
      <c r="Z97" s="301"/>
      <c r="AA97" s="300"/>
      <c r="AB97" s="300"/>
      <c r="AC97" s="300"/>
      <c r="AD97" s="67"/>
      <c r="AE97" s="67"/>
      <c r="AF97" s="67"/>
      <c r="AG97" s="67"/>
      <c r="AH97" s="67"/>
      <c r="AI97" s="67"/>
      <c r="AJ97" s="67"/>
      <c r="AK97" s="67"/>
      <c r="AL97" s="67"/>
    </row>
    <row r="98" spans="2:38" x14ac:dyDescent="0.2">
      <c r="B98" s="67"/>
      <c r="C98" s="302"/>
      <c r="D98" s="302"/>
      <c r="E98" s="302"/>
      <c r="F98" s="302"/>
      <c r="G98" s="302"/>
      <c r="H98" s="302"/>
      <c r="I98" s="302"/>
      <c r="J98" s="67"/>
      <c r="K98" s="67"/>
      <c r="L98" s="67"/>
      <c r="M98" s="67"/>
      <c r="N98" s="67"/>
      <c r="O98" s="67"/>
      <c r="P98" s="67"/>
      <c r="Q98" s="67"/>
      <c r="R98" s="67"/>
      <c r="S98" s="67"/>
      <c r="T98" s="67"/>
      <c r="U98" s="391"/>
      <c r="V98" s="391"/>
      <c r="W98" s="67"/>
      <c r="X98" s="300"/>
      <c r="Y98" s="300"/>
      <c r="Z98" s="300"/>
      <c r="AA98" s="300"/>
      <c r="AB98" s="300"/>
      <c r="AC98" s="300"/>
      <c r="AD98" s="67"/>
      <c r="AE98" s="67"/>
      <c r="AF98" s="67"/>
      <c r="AG98" s="67"/>
      <c r="AH98" s="67"/>
      <c r="AI98" s="67"/>
      <c r="AJ98" s="67"/>
      <c r="AK98" s="67"/>
      <c r="AL98" s="67"/>
    </row>
    <row r="99" spans="2:38" x14ac:dyDescent="0.2">
      <c r="B99" s="67"/>
      <c r="C99" s="302"/>
      <c r="D99" s="303"/>
      <c r="E99" s="303"/>
      <c r="F99" s="303"/>
      <c r="G99" s="303"/>
      <c r="H99" s="303"/>
      <c r="I99" s="303"/>
      <c r="J99" s="67"/>
      <c r="K99" s="67"/>
      <c r="L99" s="67"/>
      <c r="M99" s="67"/>
      <c r="N99" s="67"/>
      <c r="O99" s="67"/>
      <c r="P99" s="67"/>
      <c r="Q99" s="67"/>
      <c r="R99" s="67"/>
      <c r="S99" s="67"/>
      <c r="T99" s="67"/>
      <c r="U99" s="391"/>
      <c r="V99" s="391"/>
      <c r="W99" s="302"/>
      <c r="X99" s="304"/>
      <c r="Y99" s="304"/>
      <c r="Z99" s="304"/>
      <c r="AA99" s="304"/>
      <c r="AB99" s="304"/>
      <c r="AC99" s="304"/>
      <c r="AD99" s="67"/>
      <c r="AE99" s="67"/>
      <c r="AF99" s="67"/>
      <c r="AG99" s="67"/>
      <c r="AH99" s="67"/>
      <c r="AI99" s="67"/>
      <c r="AJ99" s="67"/>
      <c r="AK99" s="67"/>
      <c r="AL99" s="67"/>
    </row>
    <row r="100" spans="2:38" x14ac:dyDescent="0.2">
      <c r="B100" s="67"/>
      <c r="C100" s="302"/>
      <c r="D100" s="67"/>
      <c r="E100" s="67"/>
      <c r="F100" s="67"/>
      <c r="G100" s="67"/>
      <c r="H100" s="67"/>
      <c r="I100" s="67"/>
      <c r="J100" s="67"/>
      <c r="K100" s="67"/>
      <c r="L100" s="67"/>
      <c r="M100" s="67"/>
      <c r="N100" s="67"/>
      <c r="O100" s="67"/>
      <c r="P100" s="67"/>
      <c r="Q100" s="67"/>
      <c r="R100" s="67"/>
      <c r="S100" s="67"/>
      <c r="T100" s="67"/>
      <c r="U100" s="391"/>
      <c r="V100" s="391"/>
      <c r="W100" s="302"/>
      <c r="X100" s="305"/>
      <c r="Y100" s="305"/>
      <c r="Z100" s="305"/>
      <c r="AA100" s="305"/>
      <c r="AB100" s="305"/>
      <c r="AC100" s="305"/>
      <c r="AD100" s="67"/>
      <c r="AE100" s="67"/>
      <c r="AF100" s="67"/>
      <c r="AG100" s="67"/>
      <c r="AH100" s="67"/>
      <c r="AI100" s="67"/>
      <c r="AJ100" s="67"/>
      <c r="AK100" s="67"/>
      <c r="AL100" s="67"/>
    </row>
    <row r="101" spans="2:38" x14ac:dyDescent="0.2">
      <c r="B101" s="67"/>
      <c r="C101" s="302"/>
      <c r="D101" s="67"/>
      <c r="E101" s="67"/>
      <c r="F101" s="67"/>
      <c r="G101" s="67"/>
      <c r="H101" s="67"/>
      <c r="I101" s="67"/>
      <c r="J101" s="67"/>
      <c r="K101" s="67"/>
      <c r="L101" s="67"/>
      <c r="M101" s="67"/>
      <c r="N101" s="67"/>
      <c r="O101" s="67"/>
      <c r="P101" s="67"/>
      <c r="Q101" s="67"/>
      <c r="R101" s="67"/>
      <c r="S101" s="67"/>
      <c r="T101" s="67"/>
      <c r="U101" s="391"/>
      <c r="V101" s="391"/>
      <c r="W101" s="302"/>
      <c r="X101" s="305"/>
      <c r="Y101" s="305"/>
      <c r="Z101" s="305"/>
      <c r="AA101" s="305"/>
      <c r="AB101" s="305"/>
      <c r="AC101" s="305"/>
      <c r="AD101" s="67"/>
      <c r="AE101" s="67"/>
      <c r="AF101" s="67"/>
      <c r="AG101" s="67"/>
      <c r="AH101" s="67"/>
      <c r="AI101" s="67"/>
      <c r="AJ101" s="67"/>
      <c r="AK101" s="67"/>
      <c r="AL101" s="67"/>
    </row>
    <row r="102" spans="2:38" x14ac:dyDescent="0.2">
      <c r="B102" s="67"/>
      <c r="C102" s="302"/>
      <c r="D102" s="67"/>
      <c r="E102" s="67"/>
      <c r="F102" s="67"/>
      <c r="G102" s="67"/>
      <c r="H102" s="67"/>
      <c r="I102" s="67"/>
      <c r="J102" s="67"/>
      <c r="K102" s="67"/>
      <c r="L102" s="67"/>
      <c r="M102" s="67"/>
      <c r="N102" s="67"/>
      <c r="O102" s="67"/>
      <c r="P102" s="67"/>
      <c r="Q102" s="67"/>
      <c r="R102" s="67"/>
      <c r="S102" s="67"/>
      <c r="T102" s="67"/>
      <c r="U102" s="391"/>
      <c r="V102" s="391"/>
      <c r="W102" s="302"/>
      <c r="X102" s="305"/>
      <c r="Y102" s="305"/>
      <c r="Z102" s="305"/>
      <c r="AA102" s="305"/>
      <c r="AB102" s="305"/>
      <c r="AC102" s="305"/>
      <c r="AD102" s="67"/>
      <c r="AE102" s="67"/>
      <c r="AF102" s="67"/>
      <c r="AG102" s="67"/>
      <c r="AH102" s="67"/>
      <c r="AI102" s="67"/>
      <c r="AJ102" s="67"/>
      <c r="AK102" s="67"/>
      <c r="AL102" s="67"/>
    </row>
    <row r="103" spans="2:38" x14ac:dyDescent="0.2">
      <c r="B103" s="67"/>
      <c r="C103" s="302"/>
      <c r="D103" s="67"/>
      <c r="E103" s="67"/>
      <c r="F103" s="67"/>
      <c r="G103" s="67"/>
      <c r="H103" s="67"/>
      <c r="I103" s="67"/>
      <c r="J103" s="67"/>
      <c r="K103" s="67"/>
      <c r="L103" s="67"/>
      <c r="M103" s="67"/>
      <c r="N103" s="67"/>
      <c r="O103" s="67"/>
      <c r="P103" s="67"/>
      <c r="Q103" s="67"/>
      <c r="R103" s="67"/>
      <c r="S103" s="67"/>
      <c r="T103" s="67"/>
      <c r="U103" s="391"/>
      <c r="V103" s="391"/>
      <c r="W103" s="302"/>
      <c r="X103" s="305"/>
      <c r="Y103" s="305"/>
      <c r="Z103" s="305"/>
      <c r="AA103" s="305"/>
      <c r="AB103" s="305"/>
      <c r="AC103" s="305"/>
      <c r="AD103" s="67"/>
      <c r="AE103" s="67"/>
      <c r="AF103" s="67"/>
      <c r="AG103" s="67"/>
      <c r="AH103" s="67"/>
      <c r="AI103" s="67"/>
      <c r="AJ103" s="67"/>
      <c r="AK103" s="67"/>
      <c r="AL103" s="67"/>
    </row>
    <row r="104" spans="2:38" x14ac:dyDescent="0.2">
      <c r="B104" s="67"/>
      <c r="C104" s="302"/>
      <c r="D104" s="67"/>
      <c r="E104" s="67"/>
      <c r="F104" s="67"/>
      <c r="G104" s="67"/>
      <c r="H104" s="67"/>
      <c r="I104" s="67"/>
      <c r="J104" s="67"/>
      <c r="K104" s="67"/>
      <c r="L104" s="67"/>
      <c r="M104" s="67"/>
      <c r="N104" s="67"/>
      <c r="O104" s="67"/>
      <c r="P104" s="67"/>
      <c r="Q104" s="67"/>
      <c r="R104" s="67"/>
      <c r="S104" s="67"/>
      <c r="T104" s="67"/>
      <c r="U104" s="391"/>
      <c r="V104" s="391"/>
      <c r="W104" s="302"/>
      <c r="X104" s="305"/>
      <c r="Y104" s="305"/>
      <c r="Z104" s="305"/>
      <c r="AA104" s="305"/>
      <c r="AB104" s="305"/>
      <c r="AC104" s="305"/>
      <c r="AD104" s="67"/>
      <c r="AE104" s="67"/>
      <c r="AF104" s="67"/>
      <c r="AG104" s="67"/>
      <c r="AH104" s="67"/>
      <c r="AI104" s="67"/>
      <c r="AJ104" s="67"/>
      <c r="AK104" s="67"/>
      <c r="AL104" s="67"/>
    </row>
    <row r="105" spans="2:38" x14ac:dyDescent="0.2">
      <c r="B105" s="67"/>
      <c r="C105" s="302"/>
      <c r="D105" s="302"/>
      <c r="E105" s="302"/>
      <c r="F105" s="302"/>
      <c r="G105" s="302"/>
      <c r="H105" s="302"/>
      <c r="I105" s="302"/>
      <c r="J105" s="67"/>
      <c r="K105" s="67"/>
      <c r="L105" s="67"/>
      <c r="M105" s="67"/>
      <c r="N105" s="67"/>
      <c r="O105" s="67"/>
      <c r="P105" s="67"/>
      <c r="Q105" s="67"/>
      <c r="R105" s="67"/>
      <c r="S105" s="67"/>
      <c r="T105" s="67"/>
      <c r="U105" s="391"/>
      <c r="V105" s="391"/>
      <c r="W105" s="302"/>
      <c r="X105" s="305"/>
      <c r="Y105" s="305"/>
      <c r="Z105" s="305"/>
      <c r="AA105" s="305"/>
      <c r="AB105" s="305"/>
      <c r="AC105" s="305"/>
      <c r="AD105" s="67"/>
      <c r="AE105" s="67"/>
      <c r="AF105" s="67"/>
      <c r="AG105" s="67"/>
      <c r="AH105" s="67"/>
      <c r="AI105" s="67"/>
      <c r="AJ105" s="67"/>
      <c r="AK105" s="67"/>
      <c r="AL105" s="67"/>
    </row>
    <row r="106" spans="2:38" x14ac:dyDescent="0.2">
      <c r="B106" s="67"/>
      <c r="C106" s="302"/>
      <c r="D106" s="67"/>
      <c r="E106" s="67"/>
      <c r="F106" s="67"/>
      <c r="G106" s="67"/>
      <c r="H106" s="67"/>
      <c r="I106" s="67"/>
      <c r="J106" s="67"/>
      <c r="K106" s="67"/>
      <c r="L106" s="67"/>
      <c r="M106" s="67"/>
      <c r="N106" s="67"/>
      <c r="O106" s="67"/>
      <c r="P106" s="67"/>
      <c r="Q106" s="67"/>
      <c r="R106" s="67"/>
      <c r="S106" s="67"/>
      <c r="T106" s="67"/>
      <c r="U106" s="391"/>
      <c r="V106" s="391"/>
      <c r="W106" s="302"/>
      <c r="X106" s="306"/>
      <c r="Y106" s="306"/>
      <c r="Z106" s="306"/>
      <c r="AA106" s="306"/>
      <c r="AB106" s="306"/>
      <c r="AC106" s="306"/>
      <c r="AD106" s="67"/>
      <c r="AE106" s="67"/>
      <c r="AF106" s="67"/>
      <c r="AG106" s="67"/>
      <c r="AH106" s="67"/>
      <c r="AI106" s="67"/>
      <c r="AJ106" s="67"/>
      <c r="AK106" s="67"/>
      <c r="AL106" s="67"/>
    </row>
    <row r="107" spans="2:38" x14ac:dyDescent="0.2">
      <c r="B107" s="67"/>
      <c r="C107" s="302"/>
      <c r="D107" s="302"/>
      <c r="E107" s="302"/>
      <c r="F107" s="302"/>
      <c r="G107" s="302"/>
      <c r="H107" s="302"/>
      <c r="I107" s="302"/>
      <c r="J107" s="67"/>
      <c r="K107" s="67"/>
      <c r="L107" s="67"/>
      <c r="M107" s="67"/>
      <c r="N107" s="67"/>
      <c r="O107" s="67"/>
      <c r="P107" s="67"/>
      <c r="Q107" s="67"/>
      <c r="R107" s="67"/>
      <c r="S107" s="67"/>
      <c r="T107" s="67"/>
      <c r="U107" s="391"/>
      <c r="V107" s="391"/>
      <c r="W107" s="302"/>
      <c r="X107" s="306"/>
      <c r="Y107" s="306"/>
      <c r="Z107" s="306"/>
      <c r="AA107" s="306"/>
      <c r="AB107" s="306"/>
      <c r="AC107" s="306"/>
      <c r="AD107" s="67"/>
      <c r="AE107" s="67"/>
      <c r="AF107" s="67"/>
      <c r="AG107" s="67"/>
      <c r="AH107" s="67"/>
      <c r="AI107" s="67"/>
      <c r="AJ107" s="67"/>
      <c r="AK107" s="67"/>
      <c r="AL107" s="67"/>
    </row>
    <row r="108" spans="2:38" x14ac:dyDescent="0.2">
      <c r="B108" s="67"/>
      <c r="C108" s="302"/>
      <c r="D108" s="307"/>
      <c r="E108" s="307"/>
      <c r="F108" s="307"/>
      <c r="G108" s="307"/>
      <c r="H108" s="307"/>
      <c r="I108" s="307"/>
      <c r="J108" s="67"/>
      <c r="K108" s="67"/>
      <c r="L108" s="67"/>
      <c r="M108" s="67"/>
      <c r="N108" s="67"/>
      <c r="O108" s="67"/>
      <c r="P108" s="67"/>
      <c r="Q108" s="67"/>
      <c r="R108" s="67"/>
      <c r="S108" s="67"/>
      <c r="T108" s="67"/>
      <c r="U108" s="391"/>
      <c r="V108" s="391"/>
      <c r="W108" s="302"/>
      <c r="X108" s="304"/>
      <c r="Y108" s="304"/>
      <c r="Z108" s="304"/>
      <c r="AA108" s="304"/>
      <c r="AB108" s="304"/>
      <c r="AC108" s="304"/>
      <c r="AD108" s="67"/>
      <c r="AE108" s="67"/>
      <c r="AF108" s="67"/>
      <c r="AG108" s="67"/>
      <c r="AH108" s="67"/>
      <c r="AI108" s="67"/>
      <c r="AJ108" s="67"/>
      <c r="AK108" s="67"/>
      <c r="AL108" s="67"/>
    </row>
    <row r="109" spans="2:38" x14ac:dyDescent="0.2">
      <c r="B109" s="67"/>
      <c r="C109" s="302"/>
      <c r="D109" s="307"/>
      <c r="E109" s="307"/>
      <c r="F109" s="307"/>
      <c r="G109" s="307"/>
      <c r="H109" s="307"/>
      <c r="I109" s="307"/>
      <c r="J109" s="67"/>
      <c r="K109" s="67"/>
      <c r="L109" s="67"/>
      <c r="M109" s="67"/>
      <c r="N109" s="67"/>
      <c r="O109" s="67"/>
      <c r="P109" s="67"/>
      <c r="Q109" s="67"/>
      <c r="R109" s="67"/>
      <c r="S109" s="67"/>
      <c r="T109" s="67"/>
      <c r="U109" s="391"/>
      <c r="V109" s="391"/>
      <c r="W109" s="302"/>
      <c r="X109" s="308"/>
      <c r="Y109" s="308"/>
      <c r="Z109" s="308"/>
      <c r="AA109" s="308"/>
      <c r="AB109" s="308"/>
      <c r="AC109" s="308"/>
      <c r="AD109" s="67"/>
      <c r="AE109" s="67"/>
      <c r="AF109" s="67"/>
      <c r="AG109" s="67"/>
      <c r="AH109" s="67"/>
      <c r="AI109" s="67"/>
      <c r="AJ109" s="67"/>
      <c r="AK109" s="67"/>
      <c r="AL109" s="67"/>
    </row>
    <row r="110" spans="2:38" x14ac:dyDescent="0.2">
      <c r="B110" s="67"/>
      <c r="C110" s="302"/>
      <c r="D110" s="307"/>
      <c r="E110" s="307"/>
      <c r="F110" s="307"/>
      <c r="G110" s="307"/>
      <c r="H110" s="307"/>
      <c r="I110" s="307"/>
      <c r="J110" s="67"/>
      <c r="K110" s="67"/>
      <c r="L110" s="67"/>
      <c r="M110" s="67"/>
      <c r="N110" s="67"/>
      <c r="O110" s="67"/>
      <c r="P110" s="67"/>
      <c r="Q110" s="67"/>
      <c r="R110" s="67"/>
      <c r="S110" s="67"/>
      <c r="T110" s="67"/>
      <c r="U110" s="391"/>
      <c r="V110" s="391"/>
      <c r="W110" s="302"/>
      <c r="X110" s="308"/>
      <c r="Y110" s="308"/>
      <c r="Z110" s="308"/>
      <c r="AA110" s="308"/>
      <c r="AB110" s="308"/>
      <c r="AC110" s="308"/>
      <c r="AD110" s="67"/>
      <c r="AE110" s="67"/>
      <c r="AF110" s="67"/>
      <c r="AG110" s="67"/>
      <c r="AH110" s="67"/>
      <c r="AI110" s="67"/>
      <c r="AJ110" s="67"/>
      <c r="AK110" s="67"/>
      <c r="AL110" s="67"/>
    </row>
    <row r="111" spans="2:38" x14ac:dyDescent="0.2">
      <c r="B111" s="67"/>
      <c r="C111" s="302"/>
      <c r="D111" s="308"/>
      <c r="E111" s="308"/>
      <c r="F111" s="308"/>
      <c r="G111" s="308"/>
      <c r="H111" s="308"/>
      <c r="I111" s="308"/>
      <c r="J111" s="67"/>
      <c r="K111" s="67"/>
      <c r="L111" s="67"/>
      <c r="M111" s="67"/>
      <c r="N111" s="67"/>
      <c r="O111" s="67"/>
      <c r="P111" s="67"/>
      <c r="Q111" s="67"/>
      <c r="R111" s="67"/>
      <c r="S111" s="67"/>
      <c r="T111" s="67"/>
      <c r="U111" s="391"/>
      <c r="V111" s="391"/>
      <c r="W111" s="302"/>
      <c r="X111" s="308"/>
      <c r="Y111" s="308"/>
      <c r="Z111" s="308"/>
      <c r="AA111" s="308"/>
      <c r="AB111" s="308"/>
      <c r="AC111" s="308"/>
      <c r="AD111" s="67"/>
      <c r="AE111" s="67"/>
      <c r="AF111" s="67"/>
      <c r="AG111" s="67"/>
      <c r="AH111" s="67"/>
      <c r="AI111" s="67"/>
      <c r="AJ111" s="67"/>
      <c r="AK111" s="67"/>
      <c r="AL111" s="67"/>
    </row>
    <row r="112" spans="2:38" x14ac:dyDescent="0.2">
      <c r="B112" s="67"/>
      <c r="C112" s="302"/>
      <c r="D112" s="308"/>
      <c r="E112" s="308"/>
      <c r="F112" s="308"/>
      <c r="G112" s="308"/>
      <c r="H112" s="308"/>
      <c r="I112" s="308"/>
      <c r="J112" s="67"/>
      <c r="K112" s="67"/>
      <c r="L112" s="67"/>
      <c r="M112" s="67"/>
      <c r="N112" s="67"/>
      <c r="O112" s="67"/>
      <c r="P112" s="67"/>
      <c r="Q112" s="67"/>
      <c r="R112" s="67"/>
      <c r="S112" s="67"/>
      <c r="T112" s="67"/>
      <c r="U112" s="391"/>
      <c r="V112" s="391"/>
      <c r="W112" s="302"/>
      <c r="X112" s="308"/>
      <c r="Y112" s="308"/>
      <c r="Z112" s="308"/>
      <c r="AA112" s="308"/>
      <c r="AB112" s="308"/>
      <c r="AC112" s="308"/>
      <c r="AD112" s="67"/>
      <c r="AE112" s="67"/>
      <c r="AF112" s="67"/>
      <c r="AG112" s="67"/>
      <c r="AH112" s="67"/>
      <c r="AI112" s="67"/>
      <c r="AJ112" s="67"/>
      <c r="AK112" s="67"/>
      <c r="AL112" s="67"/>
    </row>
    <row r="113" spans="2:38" x14ac:dyDescent="0.2">
      <c r="B113" s="67"/>
      <c r="C113" s="301"/>
      <c r="D113" s="308"/>
      <c r="E113" s="308"/>
      <c r="F113" s="308"/>
      <c r="G113" s="308"/>
      <c r="H113" s="308"/>
      <c r="I113" s="308"/>
      <c r="J113" s="67"/>
      <c r="K113" s="67"/>
      <c r="L113" s="67"/>
      <c r="M113" s="67"/>
      <c r="N113" s="67"/>
      <c r="O113" s="67"/>
      <c r="P113" s="67"/>
      <c r="Q113" s="67"/>
      <c r="R113" s="67"/>
      <c r="S113" s="67"/>
      <c r="T113" s="67"/>
      <c r="U113" s="391"/>
      <c r="V113" s="391"/>
      <c r="W113" s="302"/>
      <c r="X113" s="308"/>
      <c r="Y113" s="308"/>
      <c r="Z113" s="308"/>
      <c r="AA113" s="308"/>
      <c r="AB113" s="308"/>
      <c r="AC113" s="308"/>
      <c r="AD113" s="67"/>
      <c r="AE113" s="67"/>
      <c r="AF113" s="67"/>
      <c r="AG113" s="67"/>
      <c r="AH113" s="67"/>
      <c r="AI113" s="67"/>
      <c r="AJ113" s="67"/>
      <c r="AK113" s="67"/>
      <c r="AL113" s="67"/>
    </row>
    <row r="114" spans="2:38" x14ac:dyDescent="0.2">
      <c r="B114" s="67"/>
      <c r="C114" s="302"/>
      <c r="D114" s="308"/>
      <c r="E114" s="308"/>
      <c r="F114" s="308"/>
      <c r="G114" s="308"/>
      <c r="H114" s="308"/>
      <c r="I114" s="308"/>
      <c r="J114" s="67"/>
      <c r="K114" s="67"/>
      <c r="L114" s="67"/>
      <c r="M114" s="67"/>
      <c r="N114" s="67"/>
      <c r="O114" s="67"/>
      <c r="P114" s="67"/>
      <c r="Q114" s="67"/>
      <c r="R114" s="67"/>
      <c r="S114" s="67"/>
      <c r="T114" s="67"/>
      <c r="U114" s="391"/>
      <c r="V114" s="391"/>
      <c r="W114" s="302"/>
      <c r="X114" s="308"/>
      <c r="Y114" s="308"/>
      <c r="Z114" s="308"/>
      <c r="AA114" s="308"/>
      <c r="AB114" s="308"/>
      <c r="AC114" s="308"/>
      <c r="AD114" s="67"/>
      <c r="AE114" s="67"/>
      <c r="AF114" s="67"/>
      <c r="AG114" s="67"/>
      <c r="AH114" s="67"/>
      <c r="AI114" s="67"/>
      <c r="AJ114" s="67"/>
      <c r="AK114" s="67"/>
      <c r="AL114" s="67"/>
    </row>
    <row r="115" spans="2:38" x14ac:dyDescent="0.2">
      <c r="B115" s="67"/>
      <c r="C115" s="67"/>
      <c r="D115" s="67"/>
      <c r="E115" s="67"/>
      <c r="F115" s="67"/>
      <c r="G115" s="67"/>
      <c r="H115" s="67"/>
      <c r="I115" s="67"/>
      <c r="J115" s="67"/>
      <c r="K115" s="67"/>
      <c r="L115" s="67"/>
      <c r="M115" s="67"/>
      <c r="N115" s="67"/>
      <c r="O115" s="67"/>
      <c r="P115" s="67"/>
      <c r="Q115" s="67"/>
      <c r="R115" s="67"/>
      <c r="S115" s="67"/>
      <c r="T115" s="67"/>
      <c r="U115" s="391"/>
      <c r="V115" s="391"/>
      <c r="W115" s="302"/>
      <c r="X115" s="308"/>
      <c r="Y115" s="308"/>
      <c r="Z115" s="308"/>
      <c r="AA115" s="308"/>
      <c r="AB115" s="308"/>
      <c r="AC115" s="308"/>
      <c r="AD115" s="67"/>
      <c r="AE115" s="67"/>
      <c r="AF115" s="67"/>
      <c r="AG115" s="67"/>
      <c r="AH115" s="67"/>
      <c r="AI115" s="67"/>
      <c r="AJ115" s="67"/>
      <c r="AK115" s="67"/>
      <c r="AL115" s="67"/>
    </row>
    <row r="116" spans="2:38" x14ac:dyDescent="0.2">
      <c r="B116" s="67"/>
      <c r="C116" s="67"/>
      <c r="D116" s="67"/>
      <c r="E116" s="67"/>
      <c r="F116" s="67"/>
      <c r="G116" s="67"/>
      <c r="H116" s="67"/>
      <c r="I116" s="67"/>
      <c r="J116" s="67"/>
      <c r="K116" s="67"/>
      <c r="L116" s="67"/>
      <c r="M116" s="67"/>
      <c r="N116" s="67"/>
      <c r="O116" s="67"/>
      <c r="P116" s="67"/>
      <c r="Q116" s="67"/>
      <c r="R116" s="67"/>
      <c r="S116" s="67"/>
      <c r="T116" s="67"/>
      <c r="U116" s="391"/>
      <c r="V116" s="391"/>
      <c r="W116" s="67"/>
      <c r="X116" s="300"/>
      <c r="Y116" s="300"/>
      <c r="Z116" s="300"/>
      <c r="AA116" s="300"/>
      <c r="AB116" s="300"/>
      <c r="AC116" s="300"/>
      <c r="AD116" s="67"/>
      <c r="AE116" s="67"/>
      <c r="AF116" s="67"/>
      <c r="AG116" s="67"/>
      <c r="AH116" s="67"/>
      <c r="AI116" s="67"/>
      <c r="AJ116" s="67"/>
      <c r="AK116" s="67"/>
      <c r="AL116" s="67"/>
    </row>
    <row r="117" spans="2:38" x14ac:dyDescent="0.2">
      <c r="B117" s="67"/>
      <c r="C117" s="67"/>
      <c r="D117" s="67"/>
      <c r="E117" s="67"/>
      <c r="F117" s="67"/>
      <c r="G117" s="67"/>
      <c r="H117" s="67"/>
      <c r="I117" s="67"/>
      <c r="J117" s="67"/>
      <c r="K117" s="67"/>
      <c r="L117" s="67"/>
      <c r="M117" s="67"/>
      <c r="N117" s="67"/>
      <c r="O117" s="67"/>
      <c r="P117" s="67"/>
      <c r="Q117" s="67"/>
      <c r="R117" s="67"/>
      <c r="S117" s="67"/>
      <c r="T117" s="67"/>
      <c r="U117" s="391"/>
      <c r="V117" s="391"/>
      <c r="W117" s="67"/>
      <c r="X117" s="300"/>
      <c r="Y117" s="300"/>
      <c r="Z117" s="300"/>
      <c r="AA117" s="300"/>
      <c r="AB117" s="300"/>
      <c r="AC117" s="300"/>
      <c r="AD117" s="67"/>
      <c r="AE117" s="67"/>
      <c r="AF117" s="67"/>
      <c r="AG117" s="67"/>
      <c r="AH117" s="67"/>
      <c r="AI117" s="67"/>
      <c r="AJ117" s="67"/>
      <c r="AK117" s="67"/>
      <c r="AL117" s="67"/>
    </row>
    <row r="118" spans="2:38" x14ac:dyDescent="0.2">
      <c r="B118" s="67"/>
      <c r="C118" s="67"/>
      <c r="D118" s="67"/>
      <c r="E118" s="67"/>
      <c r="F118" s="67"/>
      <c r="G118" s="67"/>
      <c r="H118" s="67"/>
      <c r="I118" s="67"/>
      <c r="J118" s="67"/>
      <c r="K118" s="67"/>
      <c r="L118" s="67"/>
      <c r="M118" s="67"/>
      <c r="N118" s="67"/>
      <c r="O118" s="67"/>
      <c r="P118" s="67"/>
      <c r="Q118" s="67"/>
      <c r="R118" s="67"/>
      <c r="S118" s="67"/>
      <c r="T118" s="67"/>
      <c r="U118" s="391"/>
      <c r="V118" s="391"/>
      <c r="W118" s="301"/>
      <c r="X118" s="300"/>
      <c r="Y118" s="300"/>
      <c r="Z118" s="300"/>
      <c r="AA118" s="300"/>
      <c r="AB118" s="300"/>
      <c r="AC118" s="300"/>
      <c r="AD118" s="67"/>
      <c r="AE118" s="67"/>
      <c r="AF118" s="67"/>
      <c r="AG118" s="67"/>
      <c r="AH118" s="67"/>
      <c r="AI118" s="67"/>
      <c r="AJ118" s="67"/>
      <c r="AK118" s="67"/>
      <c r="AL118" s="67"/>
    </row>
    <row r="119" spans="2:38" x14ac:dyDescent="0.2">
      <c r="B119" s="67"/>
      <c r="C119" s="303"/>
      <c r="D119" s="303"/>
      <c r="E119" s="303"/>
      <c r="F119" s="303"/>
      <c r="G119" s="303"/>
      <c r="H119" s="303"/>
      <c r="I119" s="303"/>
      <c r="J119" s="67"/>
      <c r="K119" s="67"/>
      <c r="L119" s="67"/>
      <c r="M119" s="67"/>
      <c r="N119" s="67"/>
      <c r="O119" s="67"/>
      <c r="P119" s="67"/>
      <c r="Q119" s="67"/>
      <c r="R119" s="67"/>
      <c r="S119" s="67"/>
      <c r="T119" s="67"/>
      <c r="U119" s="391"/>
      <c r="V119" s="391"/>
      <c r="W119" s="67"/>
      <c r="X119" s="300"/>
      <c r="Y119" s="300"/>
      <c r="Z119" s="300"/>
      <c r="AA119" s="300"/>
      <c r="AB119" s="300"/>
      <c r="AC119" s="300"/>
      <c r="AD119" s="67"/>
      <c r="AE119" s="67"/>
      <c r="AF119" s="67"/>
      <c r="AG119" s="67"/>
      <c r="AH119" s="67"/>
      <c r="AI119" s="67"/>
      <c r="AJ119" s="67"/>
      <c r="AK119" s="67"/>
      <c r="AL119" s="67"/>
    </row>
    <row r="120" spans="2:38" x14ac:dyDescent="0.2">
      <c r="B120" s="67"/>
      <c r="C120" s="303"/>
      <c r="D120" s="302"/>
      <c r="E120" s="302"/>
      <c r="F120" s="302"/>
      <c r="G120" s="302"/>
      <c r="H120" s="302"/>
      <c r="I120" s="302"/>
      <c r="J120" s="67"/>
      <c r="K120" s="67"/>
      <c r="L120" s="67"/>
      <c r="M120" s="67"/>
      <c r="N120" s="67"/>
      <c r="O120" s="67"/>
      <c r="P120" s="67"/>
      <c r="Q120" s="67"/>
      <c r="R120" s="67"/>
      <c r="S120" s="67"/>
      <c r="T120" s="67"/>
      <c r="U120" s="391"/>
      <c r="V120" s="391"/>
      <c r="W120" s="67"/>
      <c r="X120" s="300"/>
      <c r="Y120" s="300"/>
      <c r="Z120" s="300"/>
      <c r="AA120" s="300"/>
      <c r="AB120" s="300"/>
      <c r="AC120" s="300"/>
      <c r="AD120" s="67"/>
      <c r="AE120" s="67"/>
      <c r="AF120" s="67"/>
      <c r="AG120" s="67"/>
      <c r="AH120" s="67"/>
      <c r="AI120" s="67"/>
      <c r="AJ120" s="67"/>
      <c r="AK120" s="67"/>
      <c r="AL120" s="67"/>
    </row>
    <row r="121" spans="2:38" x14ac:dyDescent="0.2">
      <c r="B121" s="67"/>
      <c r="C121" s="302"/>
      <c r="D121" s="67"/>
      <c r="E121" s="67"/>
      <c r="F121" s="67"/>
      <c r="G121" s="67"/>
      <c r="H121" s="67"/>
      <c r="I121" s="67"/>
      <c r="J121" s="67"/>
      <c r="K121" s="67"/>
      <c r="L121" s="67"/>
      <c r="M121" s="67"/>
      <c r="N121" s="67"/>
      <c r="O121" s="67"/>
      <c r="P121" s="67"/>
      <c r="Q121" s="67"/>
      <c r="R121" s="67"/>
      <c r="S121" s="67"/>
      <c r="T121" s="67"/>
      <c r="U121" s="391"/>
      <c r="V121" s="391"/>
      <c r="W121" s="67"/>
      <c r="X121" s="306"/>
      <c r="Y121" s="306"/>
      <c r="Z121" s="306"/>
      <c r="AA121" s="306"/>
      <c r="AB121" s="306"/>
      <c r="AC121" s="306"/>
      <c r="AD121" s="67"/>
      <c r="AE121" s="67"/>
      <c r="AF121" s="67"/>
      <c r="AG121" s="67"/>
      <c r="AH121" s="67"/>
      <c r="AI121" s="67"/>
      <c r="AJ121" s="67"/>
      <c r="AK121" s="67"/>
      <c r="AL121" s="67"/>
    </row>
    <row r="122" spans="2:38" x14ac:dyDescent="0.2">
      <c r="B122" s="67"/>
      <c r="C122" s="302"/>
      <c r="D122" s="67"/>
      <c r="E122" s="67"/>
      <c r="F122" s="67"/>
      <c r="G122" s="67"/>
      <c r="H122" s="67"/>
      <c r="I122" s="67"/>
      <c r="J122" s="67"/>
      <c r="K122" s="67"/>
      <c r="L122" s="67"/>
      <c r="M122" s="67"/>
      <c r="N122" s="67"/>
      <c r="O122" s="67"/>
      <c r="P122" s="67"/>
      <c r="Q122" s="67"/>
      <c r="R122" s="67"/>
      <c r="S122" s="67"/>
      <c r="T122" s="67"/>
      <c r="U122" s="391"/>
      <c r="V122" s="391"/>
      <c r="W122" s="306"/>
      <c r="X122" s="305"/>
      <c r="Y122" s="305"/>
      <c r="Z122" s="305"/>
      <c r="AA122" s="305"/>
      <c r="AB122" s="305"/>
      <c r="AC122" s="305"/>
      <c r="AD122" s="67"/>
      <c r="AE122" s="67"/>
      <c r="AF122" s="67"/>
      <c r="AG122" s="67"/>
      <c r="AH122" s="67"/>
      <c r="AI122" s="67"/>
      <c r="AJ122" s="67"/>
      <c r="AK122" s="67"/>
      <c r="AL122" s="67"/>
    </row>
    <row r="123" spans="2:38" x14ac:dyDescent="0.2">
      <c r="B123" s="67"/>
      <c r="C123" s="302"/>
      <c r="D123" s="67"/>
      <c r="E123" s="67"/>
      <c r="F123" s="67"/>
      <c r="G123" s="67"/>
      <c r="H123" s="67"/>
      <c r="I123" s="67"/>
      <c r="J123" s="67"/>
      <c r="K123" s="67"/>
      <c r="L123" s="67"/>
      <c r="M123" s="67"/>
      <c r="N123" s="67"/>
      <c r="O123" s="67"/>
      <c r="P123" s="67"/>
      <c r="Q123" s="67"/>
      <c r="R123" s="67"/>
      <c r="S123" s="67"/>
      <c r="T123" s="67"/>
      <c r="U123" s="391"/>
      <c r="V123" s="391"/>
      <c r="W123" s="306"/>
      <c r="X123" s="305"/>
      <c r="Y123" s="305"/>
      <c r="Z123" s="305"/>
      <c r="AA123" s="305"/>
      <c r="AB123" s="305"/>
      <c r="AC123" s="305"/>
      <c r="AD123" s="67"/>
      <c r="AE123" s="67"/>
      <c r="AF123" s="67"/>
      <c r="AG123" s="67"/>
      <c r="AH123" s="67"/>
      <c r="AI123" s="67"/>
      <c r="AJ123" s="67"/>
      <c r="AK123" s="67"/>
      <c r="AL123" s="67"/>
    </row>
    <row r="124" spans="2:38" x14ac:dyDescent="0.2">
      <c r="B124" s="67"/>
      <c r="C124" s="302"/>
      <c r="D124" s="67"/>
      <c r="E124" s="67"/>
      <c r="F124" s="67"/>
      <c r="G124" s="67"/>
      <c r="H124" s="67"/>
      <c r="I124" s="67"/>
      <c r="J124" s="67"/>
      <c r="K124" s="67"/>
      <c r="L124" s="67"/>
      <c r="M124" s="67"/>
      <c r="N124" s="67"/>
      <c r="O124" s="67"/>
      <c r="P124" s="67"/>
      <c r="Q124" s="67"/>
      <c r="R124" s="67"/>
      <c r="S124" s="67"/>
      <c r="T124" s="67"/>
      <c r="U124" s="391"/>
      <c r="V124" s="391"/>
      <c r="W124" s="306"/>
      <c r="X124" s="305"/>
      <c r="Y124" s="305"/>
      <c r="Z124" s="305"/>
      <c r="AA124" s="305"/>
      <c r="AB124" s="305"/>
      <c r="AC124" s="305"/>
      <c r="AD124" s="67"/>
      <c r="AE124" s="67"/>
      <c r="AF124" s="67"/>
      <c r="AG124" s="67"/>
      <c r="AH124" s="67"/>
      <c r="AI124" s="67"/>
      <c r="AJ124" s="67"/>
      <c r="AK124" s="67"/>
      <c r="AL124" s="67"/>
    </row>
    <row r="125" spans="2:38" x14ac:dyDescent="0.2">
      <c r="B125" s="67"/>
      <c r="C125" s="302"/>
      <c r="D125" s="302"/>
      <c r="E125" s="302"/>
      <c r="F125" s="302"/>
      <c r="G125" s="302"/>
      <c r="H125" s="302"/>
      <c r="I125" s="302"/>
      <c r="J125" s="67"/>
      <c r="K125" s="67"/>
      <c r="L125" s="67"/>
      <c r="M125" s="67"/>
      <c r="N125" s="67"/>
      <c r="O125" s="67"/>
      <c r="P125" s="67"/>
      <c r="Q125" s="67"/>
      <c r="R125" s="67"/>
      <c r="S125" s="67"/>
      <c r="T125" s="67"/>
      <c r="U125" s="391"/>
      <c r="V125" s="391"/>
      <c r="W125" s="306"/>
      <c r="X125" s="305"/>
      <c r="Y125" s="305"/>
      <c r="Z125" s="305"/>
      <c r="AA125" s="305"/>
      <c r="AB125" s="305"/>
      <c r="AC125" s="305"/>
      <c r="AD125" s="67"/>
      <c r="AE125" s="67"/>
      <c r="AF125" s="67"/>
      <c r="AG125" s="67"/>
      <c r="AH125" s="67"/>
      <c r="AI125" s="67"/>
      <c r="AJ125" s="67"/>
      <c r="AK125" s="67"/>
      <c r="AL125" s="67"/>
    </row>
    <row r="126" spans="2:38" x14ac:dyDescent="0.2">
      <c r="B126" s="67"/>
      <c r="C126" s="302"/>
      <c r="D126" s="67"/>
      <c r="E126" s="67"/>
      <c r="F126" s="67"/>
      <c r="G126" s="67"/>
      <c r="H126" s="67"/>
      <c r="I126" s="67"/>
      <c r="J126" s="67"/>
      <c r="K126" s="67"/>
      <c r="L126" s="67"/>
      <c r="M126" s="67"/>
      <c r="N126" s="67"/>
      <c r="O126" s="67"/>
      <c r="P126" s="67"/>
      <c r="Q126" s="67"/>
      <c r="R126" s="67"/>
      <c r="S126" s="67"/>
      <c r="T126" s="67"/>
      <c r="U126" s="391"/>
      <c r="V126" s="391"/>
      <c r="W126" s="306"/>
      <c r="X126" s="306"/>
      <c r="Y126" s="306"/>
      <c r="Z126" s="306"/>
      <c r="AA126" s="306"/>
      <c r="AB126" s="306"/>
      <c r="AC126" s="306"/>
      <c r="AD126" s="67"/>
      <c r="AE126" s="67"/>
      <c r="AF126" s="67"/>
      <c r="AG126" s="67"/>
      <c r="AH126" s="67"/>
      <c r="AI126" s="67"/>
      <c r="AJ126" s="67"/>
      <c r="AK126" s="67"/>
      <c r="AL126" s="67"/>
    </row>
    <row r="127" spans="2:38" x14ac:dyDescent="0.2">
      <c r="B127" s="67"/>
      <c r="C127" s="302"/>
      <c r="D127" s="302"/>
      <c r="E127" s="302"/>
      <c r="F127" s="302"/>
      <c r="G127" s="302"/>
      <c r="H127" s="302"/>
      <c r="I127" s="302"/>
      <c r="J127" s="67"/>
      <c r="K127" s="67"/>
      <c r="L127" s="67"/>
      <c r="M127" s="67"/>
      <c r="N127" s="67"/>
      <c r="O127" s="67"/>
      <c r="P127" s="67"/>
      <c r="Q127" s="67"/>
      <c r="R127" s="67"/>
      <c r="S127" s="67"/>
      <c r="T127" s="67"/>
      <c r="U127" s="391"/>
      <c r="V127" s="391"/>
      <c r="W127" s="306"/>
      <c r="X127" s="305"/>
      <c r="Y127" s="305"/>
      <c r="Z127" s="305"/>
      <c r="AA127" s="305"/>
      <c r="AB127" s="305"/>
      <c r="AC127" s="305"/>
      <c r="AD127" s="67"/>
      <c r="AE127" s="67"/>
      <c r="AF127" s="67"/>
      <c r="AG127" s="67"/>
      <c r="AH127" s="67"/>
      <c r="AI127" s="67"/>
      <c r="AJ127" s="67"/>
      <c r="AK127" s="67"/>
      <c r="AL127" s="67"/>
    </row>
    <row r="128" spans="2:38" x14ac:dyDescent="0.2">
      <c r="B128" s="67"/>
      <c r="C128" s="302"/>
      <c r="D128" s="309"/>
      <c r="E128" s="309"/>
      <c r="F128" s="309"/>
      <c r="G128" s="309"/>
      <c r="H128" s="309"/>
      <c r="I128" s="309"/>
      <c r="J128" s="67"/>
      <c r="K128" s="67"/>
      <c r="L128" s="67"/>
      <c r="M128" s="67"/>
      <c r="N128" s="67"/>
      <c r="O128" s="67"/>
      <c r="P128" s="67"/>
      <c r="Q128" s="67"/>
      <c r="R128" s="67"/>
      <c r="S128" s="67"/>
      <c r="T128" s="67"/>
      <c r="U128" s="391"/>
      <c r="V128" s="391"/>
      <c r="W128" s="306"/>
      <c r="X128" s="306"/>
      <c r="Y128" s="306"/>
      <c r="Z128" s="306"/>
      <c r="AA128" s="306"/>
      <c r="AB128" s="306"/>
      <c r="AC128" s="306"/>
      <c r="AD128" s="67"/>
      <c r="AE128" s="67"/>
      <c r="AF128" s="67"/>
      <c r="AG128" s="67"/>
      <c r="AH128" s="67"/>
      <c r="AI128" s="67"/>
      <c r="AJ128" s="67"/>
      <c r="AK128" s="67"/>
      <c r="AL128" s="67"/>
    </row>
    <row r="129" spans="2:38" x14ac:dyDescent="0.2">
      <c r="B129" s="67"/>
      <c r="C129" s="302"/>
      <c r="D129" s="309"/>
      <c r="E129" s="309"/>
      <c r="F129" s="309"/>
      <c r="G129" s="309"/>
      <c r="H129" s="309"/>
      <c r="I129" s="309"/>
      <c r="J129" s="67"/>
      <c r="K129" s="67"/>
      <c r="L129" s="67"/>
      <c r="M129" s="67"/>
      <c r="N129" s="67"/>
      <c r="O129" s="67"/>
      <c r="P129" s="67"/>
      <c r="Q129" s="67"/>
      <c r="R129" s="67"/>
      <c r="S129" s="67"/>
      <c r="T129" s="67"/>
      <c r="U129" s="391"/>
      <c r="V129" s="391"/>
      <c r="W129" s="306"/>
      <c r="X129" s="308"/>
      <c r="Y129" s="308"/>
      <c r="Z129" s="308"/>
      <c r="AA129" s="308"/>
      <c r="AB129" s="308"/>
      <c r="AC129" s="308"/>
      <c r="AD129" s="67"/>
      <c r="AE129" s="67"/>
      <c r="AF129" s="67"/>
      <c r="AG129" s="67"/>
      <c r="AH129" s="67"/>
      <c r="AI129" s="67"/>
      <c r="AJ129" s="67"/>
      <c r="AK129" s="67"/>
      <c r="AL129" s="67"/>
    </row>
    <row r="130" spans="2:38" x14ac:dyDescent="0.2">
      <c r="B130" s="67"/>
      <c r="C130" s="302"/>
      <c r="D130" s="309"/>
      <c r="E130" s="309"/>
      <c r="F130" s="309"/>
      <c r="G130" s="309"/>
      <c r="H130" s="309"/>
      <c r="I130" s="309"/>
      <c r="J130" s="67"/>
      <c r="K130" s="67"/>
      <c r="L130" s="67"/>
      <c r="M130" s="67"/>
      <c r="N130" s="67"/>
      <c r="O130" s="67"/>
      <c r="P130" s="67"/>
      <c r="Q130" s="67"/>
      <c r="R130" s="67"/>
      <c r="S130" s="67"/>
      <c r="T130" s="67"/>
      <c r="U130" s="391"/>
      <c r="V130" s="391"/>
      <c r="W130" s="306"/>
      <c r="X130" s="308"/>
      <c r="Y130" s="308"/>
      <c r="Z130" s="308"/>
      <c r="AA130" s="308"/>
      <c r="AB130" s="308"/>
      <c r="AC130" s="308"/>
      <c r="AD130" s="67"/>
      <c r="AE130" s="67"/>
      <c r="AF130" s="67"/>
      <c r="AG130" s="67"/>
      <c r="AH130" s="67"/>
      <c r="AI130" s="67"/>
      <c r="AJ130" s="67"/>
      <c r="AK130" s="67"/>
      <c r="AL130" s="67"/>
    </row>
    <row r="131" spans="2:38" x14ac:dyDescent="0.2">
      <c r="B131" s="67"/>
      <c r="C131" s="302"/>
      <c r="D131" s="309"/>
      <c r="E131" s="309"/>
      <c r="F131" s="309"/>
      <c r="G131" s="309"/>
      <c r="H131" s="309"/>
      <c r="I131" s="309"/>
      <c r="J131" s="67"/>
      <c r="K131" s="67"/>
      <c r="L131" s="67"/>
      <c r="M131" s="67"/>
      <c r="N131" s="67"/>
      <c r="O131" s="67"/>
      <c r="P131" s="67"/>
      <c r="Q131" s="67"/>
      <c r="R131" s="67"/>
      <c r="S131" s="67"/>
      <c r="T131" s="67"/>
      <c r="U131" s="391"/>
      <c r="V131" s="391"/>
      <c r="W131" s="306"/>
      <c r="X131" s="308"/>
      <c r="Y131" s="308"/>
      <c r="Z131" s="308"/>
      <c r="AA131" s="308"/>
      <c r="AB131" s="308"/>
      <c r="AC131" s="308"/>
      <c r="AD131" s="67"/>
      <c r="AE131" s="67"/>
      <c r="AF131" s="67"/>
      <c r="AG131" s="67"/>
      <c r="AH131" s="67"/>
      <c r="AI131" s="67"/>
      <c r="AJ131" s="67"/>
      <c r="AK131" s="67"/>
      <c r="AL131" s="67"/>
    </row>
    <row r="132" spans="2:38" x14ac:dyDescent="0.2">
      <c r="B132" s="67"/>
      <c r="C132" s="302"/>
      <c r="D132" s="308"/>
      <c r="E132" s="308"/>
      <c r="F132" s="308"/>
      <c r="G132" s="308"/>
      <c r="H132" s="308"/>
      <c r="I132" s="308"/>
      <c r="J132" s="67"/>
      <c r="K132" s="67"/>
      <c r="L132" s="67"/>
      <c r="M132" s="67"/>
      <c r="N132" s="67"/>
      <c r="O132" s="67"/>
      <c r="P132" s="67"/>
      <c r="Q132" s="67"/>
      <c r="R132" s="67"/>
      <c r="S132" s="67"/>
      <c r="T132" s="67"/>
      <c r="U132" s="391"/>
      <c r="V132" s="391"/>
      <c r="W132" s="306"/>
      <c r="X132" s="308"/>
      <c r="Y132" s="308"/>
      <c r="Z132" s="308"/>
      <c r="AA132" s="308"/>
      <c r="AB132" s="308"/>
      <c r="AC132" s="308"/>
      <c r="AD132" s="67"/>
      <c r="AE132" s="67"/>
      <c r="AF132" s="67"/>
      <c r="AG132" s="67"/>
      <c r="AH132" s="67"/>
      <c r="AI132" s="67"/>
      <c r="AJ132" s="67"/>
      <c r="AK132" s="67"/>
      <c r="AL132" s="67"/>
    </row>
    <row r="133" spans="2:38" x14ac:dyDescent="0.2">
      <c r="B133" s="67"/>
      <c r="C133" s="67"/>
      <c r="D133" s="67"/>
      <c r="E133" s="67"/>
      <c r="F133" s="67"/>
      <c r="G133" s="67"/>
      <c r="H133" s="67"/>
      <c r="I133" s="67"/>
      <c r="J133" s="67"/>
      <c r="K133" s="67"/>
      <c r="L133" s="67"/>
      <c r="M133" s="67"/>
      <c r="N133" s="67"/>
      <c r="O133" s="67"/>
      <c r="P133" s="67"/>
      <c r="Q133" s="67"/>
      <c r="R133" s="67"/>
      <c r="S133" s="67"/>
      <c r="T133" s="67"/>
      <c r="U133" s="391"/>
      <c r="V133" s="391"/>
      <c r="W133" s="306"/>
      <c r="X133" s="308"/>
      <c r="Y133" s="308"/>
      <c r="Z133" s="308"/>
      <c r="AA133" s="308"/>
      <c r="AB133" s="308"/>
      <c r="AC133" s="308"/>
      <c r="AD133" s="67"/>
      <c r="AE133" s="67"/>
      <c r="AF133" s="67"/>
      <c r="AG133" s="67"/>
      <c r="AH133" s="67"/>
      <c r="AI133" s="67"/>
      <c r="AJ133" s="67"/>
      <c r="AK133" s="67"/>
      <c r="AL133" s="67"/>
    </row>
    <row r="134" spans="2:38" x14ac:dyDescent="0.2">
      <c r="B134" s="67"/>
      <c r="C134" s="301"/>
      <c r="D134" s="67"/>
      <c r="E134" s="67"/>
      <c r="F134" s="67"/>
      <c r="G134" s="67"/>
      <c r="H134" s="67"/>
      <c r="I134" s="67"/>
      <c r="J134" s="67"/>
      <c r="K134" s="67"/>
      <c r="L134" s="67"/>
      <c r="M134" s="67"/>
      <c r="N134" s="67"/>
      <c r="O134" s="67"/>
      <c r="P134" s="67"/>
      <c r="Q134" s="67"/>
      <c r="R134" s="67"/>
      <c r="S134" s="67"/>
      <c r="T134" s="67"/>
      <c r="U134" s="391"/>
      <c r="V134" s="391"/>
      <c r="W134" s="306"/>
      <c r="X134" s="305"/>
      <c r="Y134" s="305"/>
      <c r="Z134" s="305"/>
      <c r="AA134" s="305"/>
      <c r="AB134" s="305"/>
      <c r="AC134" s="305"/>
      <c r="AD134" s="67"/>
      <c r="AE134" s="67"/>
      <c r="AF134" s="67"/>
      <c r="AG134" s="67"/>
      <c r="AH134" s="67"/>
      <c r="AI134" s="67"/>
      <c r="AJ134" s="67"/>
      <c r="AK134" s="67"/>
      <c r="AL134" s="67"/>
    </row>
    <row r="135" spans="2:38" x14ac:dyDescent="0.2">
      <c r="B135" s="67"/>
      <c r="C135" s="67"/>
      <c r="D135" s="67"/>
      <c r="E135" s="67"/>
      <c r="F135" s="67"/>
      <c r="G135" s="67"/>
      <c r="H135" s="67"/>
      <c r="I135" s="67"/>
      <c r="J135" s="67"/>
      <c r="K135" s="67"/>
      <c r="L135" s="67"/>
      <c r="M135" s="67"/>
      <c r="N135" s="67"/>
      <c r="O135" s="67"/>
      <c r="P135" s="67"/>
      <c r="Q135" s="67"/>
      <c r="R135" s="67"/>
      <c r="S135" s="67"/>
      <c r="T135" s="67"/>
      <c r="U135" s="391"/>
      <c r="V135" s="391"/>
      <c r="W135" s="306"/>
      <c r="X135" s="305"/>
      <c r="Y135" s="305"/>
      <c r="Z135" s="305"/>
      <c r="AA135" s="305"/>
      <c r="AB135" s="305"/>
      <c r="AC135" s="305"/>
      <c r="AD135" s="67"/>
      <c r="AE135" s="67"/>
      <c r="AF135" s="67"/>
      <c r="AG135" s="67"/>
      <c r="AH135" s="67"/>
      <c r="AI135" s="67"/>
      <c r="AJ135" s="67"/>
      <c r="AK135" s="67"/>
      <c r="AL135" s="67"/>
    </row>
    <row r="136" spans="2:38" x14ac:dyDescent="0.2">
      <c r="B136" s="67"/>
      <c r="C136" s="67"/>
      <c r="D136" s="67"/>
      <c r="E136" s="67"/>
      <c r="F136" s="67"/>
      <c r="G136" s="67"/>
      <c r="H136" s="67"/>
      <c r="I136" s="67"/>
      <c r="J136" s="67"/>
      <c r="K136" s="67"/>
      <c r="L136" s="67"/>
      <c r="M136" s="67"/>
      <c r="N136" s="67"/>
      <c r="O136" s="67"/>
      <c r="P136" s="67"/>
      <c r="Q136" s="67"/>
      <c r="R136" s="67"/>
      <c r="S136" s="67"/>
      <c r="T136" s="67"/>
      <c r="U136" s="391"/>
      <c r="V136" s="391"/>
      <c r="W136" s="302"/>
      <c r="X136" s="300"/>
      <c r="Y136" s="300"/>
      <c r="Z136" s="300"/>
      <c r="AA136" s="300"/>
      <c r="AB136" s="300"/>
      <c r="AC136" s="300"/>
      <c r="AD136" s="67"/>
      <c r="AE136" s="67"/>
      <c r="AF136" s="67"/>
      <c r="AG136" s="67"/>
      <c r="AH136" s="67"/>
      <c r="AI136" s="67"/>
      <c r="AJ136" s="67"/>
      <c r="AK136" s="67"/>
      <c r="AL136" s="67"/>
    </row>
    <row r="137" spans="2:38" x14ac:dyDescent="0.2">
      <c r="B137" s="67"/>
      <c r="C137" s="67"/>
      <c r="D137" s="67"/>
      <c r="E137" s="67"/>
      <c r="F137" s="67"/>
      <c r="G137" s="67"/>
      <c r="H137" s="67"/>
      <c r="I137" s="67"/>
      <c r="J137" s="67"/>
      <c r="K137" s="67"/>
      <c r="L137" s="67"/>
      <c r="M137" s="67"/>
      <c r="N137" s="67"/>
      <c r="O137" s="67"/>
      <c r="P137" s="67"/>
      <c r="Q137" s="67"/>
      <c r="R137" s="67"/>
      <c r="S137" s="67"/>
      <c r="T137" s="67"/>
      <c r="U137" s="391"/>
      <c r="V137" s="391"/>
      <c r="W137" s="67"/>
      <c r="X137" s="300"/>
      <c r="Y137" s="300"/>
      <c r="Z137" s="300"/>
      <c r="AA137" s="300"/>
      <c r="AB137" s="300"/>
      <c r="AC137" s="300"/>
      <c r="AD137" s="67"/>
      <c r="AE137" s="67"/>
      <c r="AF137" s="67"/>
      <c r="AG137" s="67"/>
      <c r="AH137" s="67"/>
      <c r="AI137" s="67"/>
      <c r="AJ137" s="67"/>
      <c r="AK137" s="67"/>
      <c r="AL137" s="67"/>
    </row>
    <row r="138" spans="2:38" x14ac:dyDescent="0.2">
      <c r="B138" s="67"/>
      <c r="C138" s="67"/>
      <c r="D138" s="67"/>
      <c r="E138" s="67"/>
      <c r="F138" s="67"/>
      <c r="G138" s="67"/>
      <c r="H138" s="67"/>
      <c r="I138" s="67"/>
      <c r="J138" s="67"/>
      <c r="K138" s="67"/>
      <c r="L138" s="67"/>
      <c r="M138" s="67"/>
      <c r="N138" s="67"/>
      <c r="O138" s="67"/>
      <c r="P138" s="67"/>
      <c r="Q138" s="67"/>
      <c r="R138" s="67"/>
      <c r="S138" s="67"/>
      <c r="T138" s="67"/>
      <c r="U138" s="391"/>
      <c r="V138" s="391"/>
      <c r="W138" s="67"/>
      <c r="X138" s="300"/>
      <c r="Y138" s="300"/>
      <c r="Z138" s="300"/>
      <c r="AA138" s="300"/>
      <c r="AB138" s="300"/>
      <c r="AC138" s="300"/>
      <c r="AD138" s="67"/>
      <c r="AE138" s="67"/>
      <c r="AF138" s="67"/>
      <c r="AG138" s="67"/>
      <c r="AH138" s="67"/>
      <c r="AI138" s="67"/>
      <c r="AJ138" s="67"/>
      <c r="AK138" s="67"/>
      <c r="AL138" s="67"/>
    </row>
    <row r="139" spans="2:38" x14ac:dyDescent="0.2">
      <c r="B139" s="67"/>
      <c r="C139" s="301"/>
      <c r="D139" s="67"/>
      <c r="E139" s="67"/>
      <c r="F139" s="67"/>
      <c r="G139" s="67"/>
      <c r="H139" s="67"/>
      <c r="I139" s="67"/>
      <c r="J139" s="67"/>
      <c r="K139" s="67"/>
      <c r="L139" s="67"/>
      <c r="M139" s="67"/>
      <c r="N139" s="67"/>
      <c r="O139" s="67"/>
      <c r="P139" s="67"/>
      <c r="Q139" s="67"/>
      <c r="R139" s="67"/>
      <c r="S139" s="67"/>
      <c r="T139" s="67"/>
      <c r="U139" s="391"/>
      <c r="V139" s="391"/>
      <c r="W139" s="301"/>
      <c r="X139" s="300"/>
      <c r="Y139" s="300"/>
      <c r="Z139" s="300"/>
      <c r="AA139" s="300"/>
      <c r="AB139" s="300"/>
      <c r="AC139" s="300"/>
      <c r="AD139" s="67"/>
      <c r="AE139" s="67"/>
      <c r="AF139" s="67"/>
      <c r="AG139" s="67"/>
      <c r="AH139" s="67"/>
      <c r="AI139" s="67"/>
      <c r="AJ139" s="67"/>
      <c r="AK139" s="67"/>
      <c r="AL139" s="67"/>
    </row>
    <row r="140" spans="2:38" x14ac:dyDescent="0.2">
      <c r="B140" s="67"/>
      <c r="C140" s="67"/>
      <c r="D140" s="67"/>
      <c r="E140" s="67"/>
      <c r="F140" s="67"/>
      <c r="G140" s="67"/>
      <c r="H140" s="67"/>
      <c r="I140" s="67"/>
      <c r="J140" s="67"/>
      <c r="K140" s="67"/>
      <c r="L140" s="67"/>
      <c r="M140" s="67"/>
      <c r="N140" s="67"/>
      <c r="O140" s="67"/>
      <c r="P140" s="67"/>
      <c r="Q140" s="67"/>
      <c r="R140" s="67"/>
      <c r="S140" s="67"/>
      <c r="T140" s="67"/>
      <c r="U140" s="391"/>
      <c r="V140" s="391"/>
      <c r="W140" s="67"/>
      <c r="X140" s="300"/>
      <c r="Y140" s="300"/>
      <c r="Z140" s="300"/>
      <c r="AA140" s="300"/>
      <c r="AB140" s="300"/>
      <c r="AC140" s="300"/>
      <c r="AD140" s="67"/>
      <c r="AE140" s="67"/>
      <c r="AF140" s="67"/>
      <c r="AG140" s="67"/>
      <c r="AH140" s="67"/>
      <c r="AI140" s="67"/>
      <c r="AJ140" s="67"/>
      <c r="AK140" s="67"/>
      <c r="AL140" s="67"/>
    </row>
    <row r="141" spans="2:38" x14ac:dyDescent="0.2">
      <c r="B141" s="67"/>
      <c r="C141" s="67"/>
      <c r="D141" s="302"/>
      <c r="E141" s="302"/>
      <c r="F141" s="302"/>
      <c r="G141" s="302"/>
      <c r="H141" s="302"/>
      <c r="I141" s="302"/>
      <c r="J141" s="67"/>
      <c r="K141" s="67"/>
      <c r="L141" s="67"/>
      <c r="M141" s="67"/>
      <c r="N141" s="67"/>
      <c r="O141" s="67"/>
      <c r="P141" s="67"/>
      <c r="Q141" s="67"/>
      <c r="R141" s="67"/>
      <c r="S141" s="67"/>
      <c r="T141" s="67"/>
      <c r="U141" s="391"/>
      <c r="V141" s="391"/>
      <c r="W141" s="67"/>
      <c r="X141" s="300"/>
      <c r="Y141" s="300"/>
      <c r="Z141" s="300"/>
      <c r="AA141" s="300"/>
      <c r="AB141" s="300"/>
      <c r="AC141" s="300"/>
      <c r="AD141" s="67"/>
      <c r="AE141" s="67"/>
      <c r="AF141" s="67"/>
      <c r="AG141" s="67"/>
      <c r="AH141" s="67"/>
      <c r="AI141" s="67"/>
      <c r="AJ141" s="67"/>
      <c r="AK141" s="67"/>
      <c r="AL141" s="67"/>
    </row>
    <row r="142" spans="2:38" x14ac:dyDescent="0.2">
      <c r="B142" s="67"/>
      <c r="C142" s="302"/>
      <c r="D142" s="67"/>
      <c r="E142" s="67"/>
      <c r="F142" s="67"/>
      <c r="G142" s="67"/>
      <c r="H142" s="67"/>
      <c r="I142" s="67"/>
      <c r="J142" s="67"/>
      <c r="K142" s="67"/>
      <c r="L142" s="67"/>
      <c r="M142" s="67"/>
      <c r="N142" s="67"/>
      <c r="O142" s="67"/>
      <c r="P142" s="67"/>
      <c r="Q142" s="67"/>
      <c r="R142" s="67"/>
      <c r="S142" s="67"/>
      <c r="T142" s="67"/>
      <c r="U142" s="391"/>
      <c r="V142" s="391"/>
      <c r="W142" s="306"/>
      <c r="X142" s="306"/>
      <c r="Y142" s="306"/>
      <c r="Z142" s="306"/>
      <c r="AA142" s="306"/>
      <c r="AB142" s="306"/>
      <c r="AC142" s="306"/>
      <c r="AD142" s="67"/>
      <c r="AE142" s="67"/>
      <c r="AF142" s="67"/>
      <c r="AG142" s="67"/>
      <c r="AH142" s="67"/>
      <c r="AI142" s="67"/>
      <c r="AJ142" s="67"/>
      <c r="AK142" s="67"/>
      <c r="AL142" s="67"/>
    </row>
    <row r="143" spans="2:38" x14ac:dyDescent="0.2">
      <c r="B143" s="67"/>
      <c r="C143" s="302"/>
      <c r="D143" s="67"/>
      <c r="E143" s="67"/>
      <c r="F143" s="67"/>
      <c r="G143" s="67"/>
      <c r="H143" s="67"/>
      <c r="I143" s="67"/>
      <c r="J143" s="67"/>
      <c r="K143" s="67"/>
      <c r="L143" s="67"/>
      <c r="M143" s="67"/>
      <c r="N143" s="67"/>
      <c r="O143" s="67"/>
      <c r="P143" s="67"/>
      <c r="Q143" s="67"/>
      <c r="R143" s="67"/>
      <c r="S143" s="67"/>
      <c r="T143" s="67"/>
      <c r="U143" s="391"/>
      <c r="V143" s="391"/>
      <c r="W143" s="306"/>
      <c r="X143" s="305"/>
      <c r="Y143" s="305"/>
      <c r="Z143" s="305"/>
      <c r="AA143" s="305"/>
      <c r="AB143" s="305"/>
      <c r="AC143" s="305"/>
      <c r="AD143" s="67"/>
      <c r="AE143" s="67"/>
      <c r="AF143" s="67"/>
      <c r="AG143" s="67"/>
      <c r="AH143" s="67"/>
      <c r="AI143" s="67"/>
      <c r="AJ143" s="67"/>
      <c r="AK143" s="67"/>
      <c r="AL143" s="67"/>
    </row>
    <row r="144" spans="2:38" x14ac:dyDescent="0.2">
      <c r="B144" s="67"/>
      <c r="C144" s="302"/>
      <c r="D144" s="67"/>
      <c r="E144" s="67"/>
      <c r="F144" s="67"/>
      <c r="G144" s="67"/>
      <c r="H144" s="67"/>
      <c r="I144" s="67"/>
      <c r="J144" s="67"/>
      <c r="K144" s="67"/>
      <c r="L144" s="67"/>
      <c r="M144" s="67"/>
      <c r="N144" s="67"/>
      <c r="O144" s="67"/>
      <c r="P144" s="67"/>
      <c r="Q144" s="67"/>
      <c r="R144" s="67"/>
      <c r="S144" s="67"/>
      <c r="T144" s="67"/>
      <c r="U144" s="391"/>
      <c r="V144" s="391"/>
      <c r="W144" s="306"/>
      <c r="X144" s="305"/>
      <c r="Y144" s="305"/>
      <c r="Z144" s="305"/>
      <c r="AA144" s="305"/>
      <c r="AB144" s="305"/>
      <c r="AC144" s="305"/>
      <c r="AD144" s="67"/>
      <c r="AE144" s="67"/>
      <c r="AF144" s="67"/>
      <c r="AG144" s="67"/>
      <c r="AH144" s="67"/>
      <c r="AI144" s="67"/>
      <c r="AJ144" s="67"/>
      <c r="AK144" s="67"/>
      <c r="AL144" s="67"/>
    </row>
    <row r="145" spans="2:38" x14ac:dyDescent="0.2">
      <c r="B145" s="67"/>
      <c r="C145" s="302"/>
      <c r="D145" s="302"/>
      <c r="E145" s="302"/>
      <c r="F145" s="302"/>
      <c r="G145" s="302"/>
      <c r="H145" s="302"/>
      <c r="I145" s="302"/>
      <c r="J145" s="67"/>
      <c r="K145" s="67"/>
      <c r="L145" s="67"/>
      <c r="M145" s="67"/>
      <c r="N145" s="67"/>
      <c r="O145" s="67"/>
      <c r="P145" s="67"/>
      <c r="Q145" s="67"/>
      <c r="R145" s="67"/>
      <c r="S145" s="67"/>
      <c r="T145" s="67"/>
      <c r="U145" s="391"/>
      <c r="V145" s="391"/>
      <c r="W145" s="306"/>
      <c r="X145" s="305"/>
      <c r="Y145" s="305"/>
      <c r="Z145" s="305"/>
      <c r="AA145" s="305"/>
      <c r="AB145" s="305"/>
      <c r="AC145" s="305"/>
      <c r="AD145" s="67"/>
      <c r="AE145" s="67"/>
      <c r="AF145" s="67"/>
      <c r="AG145" s="67"/>
      <c r="AH145" s="67"/>
      <c r="AI145" s="67"/>
      <c r="AJ145" s="67"/>
      <c r="AK145" s="67"/>
      <c r="AL145" s="67"/>
    </row>
    <row r="146" spans="2:38" x14ac:dyDescent="0.2">
      <c r="B146" s="67"/>
      <c r="C146" s="302"/>
      <c r="D146" s="67"/>
      <c r="E146" s="67"/>
      <c r="F146" s="67"/>
      <c r="G146" s="67"/>
      <c r="H146" s="67"/>
      <c r="I146" s="67"/>
      <c r="J146" s="67"/>
      <c r="K146" s="67"/>
      <c r="L146" s="67"/>
      <c r="M146" s="67"/>
      <c r="N146" s="67"/>
      <c r="O146" s="67"/>
      <c r="P146" s="67"/>
      <c r="Q146" s="67"/>
      <c r="R146" s="67"/>
      <c r="S146" s="67"/>
      <c r="T146" s="67"/>
      <c r="U146" s="391"/>
      <c r="V146" s="391"/>
      <c r="W146" s="306"/>
      <c r="X146" s="306"/>
      <c r="Y146" s="306"/>
      <c r="Z146" s="306"/>
      <c r="AA146" s="306"/>
      <c r="AB146" s="306"/>
      <c r="AC146" s="306"/>
      <c r="AD146" s="67"/>
      <c r="AE146" s="67"/>
      <c r="AF146" s="67"/>
      <c r="AG146" s="67"/>
      <c r="AH146" s="67"/>
      <c r="AI146" s="67"/>
      <c r="AJ146" s="67"/>
      <c r="AK146" s="67"/>
      <c r="AL146" s="67"/>
    </row>
    <row r="147" spans="2:38" x14ac:dyDescent="0.2">
      <c r="B147" s="67"/>
      <c r="C147" s="302"/>
      <c r="D147" s="302"/>
      <c r="E147" s="302"/>
      <c r="F147" s="302"/>
      <c r="G147" s="302"/>
      <c r="H147" s="302"/>
      <c r="I147" s="302"/>
      <c r="J147" s="67"/>
      <c r="K147" s="67"/>
      <c r="L147" s="67"/>
      <c r="M147" s="67"/>
      <c r="N147" s="67"/>
      <c r="O147" s="67"/>
      <c r="P147" s="67"/>
      <c r="Q147" s="67"/>
      <c r="R147" s="67"/>
      <c r="S147" s="67"/>
      <c r="T147" s="67"/>
      <c r="U147" s="391"/>
      <c r="V147" s="391"/>
      <c r="W147" s="306"/>
      <c r="X147" s="305"/>
      <c r="Y147" s="305"/>
      <c r="Z147" s="305"/>
      <c r="AA147" s="305"/>
      <c r="AB147" s="305"/>
      <c r="AC147" s="305"/>
      <c r="AD147" s="67"/>
      <c r="AE147" s="67"/>
      <c r="AF147" s="67"/>
      <c r="AG147" s="67"/>
      <c r="AH147" s="67"/>
      <c r="AI147" s="67"/>
      <c r="AJ147" s="67"/>
      <c r="AK147" s="67"/>
      <c r="AL147" s="67"/>
    </row>
    <row r="148" spans="2:38" x14ac:dyDescent="0.2">
      <c r="B148" s="67"/>
      <c r="C148" s="302"/>
      <c r="D148" s="308"/>
      <c r="E148" s="308"/>
      <c r="F148" s="308"/>
      <c r="G148" s="308"/>
      <c r="H148" s="308"/>
      <c r="I148" s="308"/>
      <c r="J148" s="67"/>
      <c r="K148" s="67"/>
      <c r="L148" s="67"/>
      <c r="M148" s="67"/>
      <c r="N148" s="67"/>
      <c r="O148" s="67"/>
      <c r="P148" s="67"/>
      <c r="Q148" s="67"/>
      <c r="R148" s="67"/>
      <c r="S148" s="67"/>
      <c r="T148" s="67"/>
      <c r="U148" s="391"/>
      <c r="V148" s="391"/>
      <c r="W148" s="306"/>
      <c r="X148" s="306"/>
      <c r="Y148" s="306"/>
      <c r="Z148" s="306"/>
      <c r="AA148" s="306"/>
      <c r="AB148" s="306"/>
      <c r="AC148" s="306"/>
      <c r="AD148" s="67"/>
      <c r="AE148" s="67"/>
      <c r="AF148" s="67"/>
      <c r="AG148" s="67"/>
      <c r="AH148" s="67"/>
      <c r="AI148" s="67"/>
      <c r="AJ148" s="67"/>
      <c r="AK148" s="67"/>
      <c r="AL148" s="67"/>
    </row>
    <row r="149" spans="2:38" x14ac:dyDescent="0.2">
      <c r="B149" s="67"/>
      <c r="C149" s="302"/>
      <c r="D149" s="308"/>
      <c r="E149" s="308"/>
      <c r="F149" s="308"/>
      <c r="G149" s="308"/>
      <c r="H149" s="308"/>
      <c r="I149" s="308"/>
      <c r="J149" s="67"/>
      <c r="K149" s="67"/>
      <c r="L149" s="67"/>
      <c r="M149" s="67"/>
      <c r="N149" s="67"/>
      <c r="O149" s="67"/>
      <c r="P149" s="67"/>
      <c r="Q149" s="67"/>
      <c r="R149" s="67"/>
      <c r="S149" s="67"/>
      <c r="T149" s="67"/>
      <c r="U149" s="391"/>
      <c r="V149" s="391"/>
      <c r="W149" s="306"/>
      <c r="X149" s="308"/>
      <c r="Y149" s="308"/>
      <c r="Z149" s="308"/>
      <c r="AA149" s="308"/>
      <c r="AB149" s="308"/>
      <c r="AC149" s="308"/>
      <c r="AD149" s="67"/>
      <c r="AE149" s="67"/>
      <c r="AF149" s="67"/>
      <c r="AG149" s="67"/>
      <c r="AH149" s="67"/>
      <c r="AI149" s="67"/>
      <c r="AJ149" s="67"/>
      <c r="AK149" s="67"/>
      <c r="AL149" s="67"/>
    </row>
    <row r="150" spans="2:38" x14ac:dyDescent="0.2">
      <c r="B150" s="67"/>
      <c r="C150" s="302"/>
      <c r="D150" s="308"/>
      <c r="E150" s="308"/>
      <c r="F150" s="308"/>
      <c r="G150" s="308"/>
      <c r="H150" s="308"/>
      <c r="I150" s="308"/>
      <c r="J150" s="67"/>
      <c r="K150" s="67"/>
      <c r="L150" s="67"/>
      <c r="M150" s="67"/>
      <c r="N150" s="67"/>
      <c r="O150" s="67"/>
      <c r="P150" s="67"/>
      <c r="Q150" s="67"/>
      <c r="R150" s="67"/>
      <c r="S150" s="67"/>
      <c r="T150" s="67"/>
      <c r="U150" s="391"/>
      <c r="V150" s="391"/>
      <c r="W150" s="306"/>
      <c r="X150" s="308"/>
      <c r="Y150" s="308"/>
      <c r="Z150" s="308"/>
      <c r="AA150" s="308"/>
      <c r="AB150" s="308"/>
      <c r="AC150" s="308"/>
      <c r="AD150" s="67"/>
      <c r="AE150" s="67"/>
      <c r="AF150" s="67"/>
      <c r="AG150" s="67"/>
      <c r="AH150" s="67"/>
      <c r="AI150" s="67"/>
      <c r="AJ150" s="67"/>
      <c r="AK150" s="67"/>
      <c r="AL150" s="67"/>
    </row>
    <row r="151" spans="2:38" x14ac:dyDescent="0.2">
      <c r="B151" s="67"/>
      <c r="C151" s="302"/>
      <c r="D151" s="308"/>
      <c r="E151" s="308"/>
      <c r="F151" s="308"/>
      <c r="G151" s="308"/>
      <c r="H151" s="308"/>
      <c r="I151" s="308"/>
      <c r="J151" s="67"/>
      <c r="K151" s="67"/>
      <c r="L151" s="67"/>
      <c r="M151" s="67"/>
      <c r="N151" s="67"/>
      <c r="O151" s="67"/>
      <c r="P151" s="67"/>
      <c r="Q151" s="67"/>
      <c r="R151" s="67"/>
      <c r="S151" s="67"/>
      <c r="T151" s="67"/>
      <c r="U151" s="391"/>
      <c r="V151" s="391"/>
      <c r="W151" s="306"/>
      <c r="X151" s="308"/>
      <c r="Y151" s="308"/>
      <c r="Z151" s="308"/>
      <c r="AA151" s="308"/>
      <c r="AB151" s="308"/>
      <c r="AC151" s="308"/>
      <c r="AD151" s="67"/>
      <c r="AE151" s="67"/>
      <c r="AF151" s="67"/>
      <c r="AG151" s="67"/>
      <c r="AH151" s="67"/>
      <c r="AI151" s="67"/>
      <c r="AJ151" s="67"/>
      <c r="AK151" s="67"/>
      <c r="AL151" s="67"/>
    </row>
    <row r="152" spans="2:38" x14ac:dyDescent="0.2">
      <c r="B152" s="67"/>
      <c r="C152" s="67"/>
      <c r="D152" s="67"/>
      <c r="E152" s="67"/>
      <c r="F152" s="67"/>
      <c r="G152" s="67"/>
      <c r="H152" s="67"/>
      <c r="I152" s="67"/>
      <c r="J152" s="67"/>
      <c r="K152" s="67"/>
      <c r="L152" s="67"/>
      <c r="M152" s="67"/>
      <c r="N152" s="67"/>
      <c r="O152" s="67"/>
      <c r="P152" s="67"/>
      <c r="Q152" s="67"/>
      <c r="R152" s="67"/>
      <c r="S152" s="67"/>
      <c r="T152" s="67"/>
      <c r="U152" s="391"/>
      <c r="V152" s="391"/>
      <c r="W152" s="306"/>
      <c r="X152" s="308"/>
      <c r="Y152" s="308"/>
      <c r="Z152" s="308"/>
      <c r="AA152" s="308"/>
      <c r="AB152" s="308"/>
      <c r="AC152" s="308"/>
      <c r="AD152" s="67"/>
      <c r="AE152" s="67"/>
      <c r="AF152" s="67"/>
      <c r="AG152" s="67"/>
      <c r="AH152" s="67"/>
      <c r="AI152" s="67"/>
      <c r="AJ152" s="67"/>
      <c r="AK152" s="67"/>
      <c r="AL152" s="67"/>
    </row>
    <row r="153" spans="2:38" x14ac:dyDescent="0.2">
      <c r="B153" s="67"/>
      <c r="C153" s="67"/>
      <c r="D153" s="67"/>
      <c r="E153" s="67"/>
      <c r="F153" s="67"/>
      <c r="G153" s="67"/>
      <c r="H153" s="67"/>
      <c r="I153" s="67"/>
      <c r="J153" s="67"/>
      <c r="K153" s="67"/>
      <c r="L153" s="67"/>
      <c r="M153" s="67"/>
      <c r="N153" s="67"/>
      <c r="O153" s="67"/>
      <c r="P153" s="67"/>
      <c r="Q153" s="67"/>
      <c r="R153" s="67"/>
      <c r="S153" s="67"/>
      <c r="T153" s="67"/>
      <c r="U153" s="391"/>
      <c r="V153" s="391"/>
      <c r="W153" s="67"/>
      <c r="X153" s="300"/>
      <c r="Y153" s="300"/>
      <c r="Z153" s="300"/>
      <c r="AA153" s="300"/>
      <c r="AB153" s="300"/>
      <c r="AC153" s="300"/>
      <c r="AD153" s="67"/>
      <c r="AE153" s="67"/>
      <c r="AF153" s="67"/>
      <c r="AG153" s="67"/>
      <c r="AH153" s="67"/>
      <c r="AI153" s="67"/>
      <c r="AJ153" s="67"/>
      <c r="AK153" s="67"/>
      <c r="AL153" s="67"/>
    </row>
    <row r="154" spans="2:38" x14ac:dyDescent="0.2">
      <c r="B154" s="67"/>
      <c r="C154" s="67"/>
      <c r="D154" s="67"/>
      <c r="E154" s="67"/>
      <c r="F154" s="67"/>
      <c r="G154" s="67"/>
      <c r="H154" s="67"/>
      <c r="I154" s="67"/>
      <c r="J154" s="67"/>
      <c r="K154" s="67"/>
      <c r="L154" s="67"/>
      <c r="M154" s="67"/>
      <c r="N154" s="67"/>
      <c r="O154" s="67"/>
      <c r="P154" s="67"/>
      <c r="Q154" s="67"/>
      <c r="R154" s="67"/>
      <c r="S154" s="67"/>
      <c r="T154" s="67"/>
      <c r="U154" s="391"/>
      <c r="V154" s="391"/>
      <c r="W154" s="301"/>
      <c r="X154" s="300"/>
      <c r="Y154" s="300"/>
      <c r="Z154" s="300"/>
      <c r="AA154" s="300"/>
      <c r="AB154" s="300"/>
      <c r="AC154" s="300"/>
      <c r="AD154" s="67"/>
      <c r="AE154" s="67"/>
      <c r="AF154" s="67"/>
      <c r="AG154" s="67"/>
      <c r="AH154" s="67"/>
      <c r="AI154" s="67"/>
      <c r="AJ154" s="67"/>
      <c r="AK154" s="67"/>
      <c r="AL154" s="67"/>
    </row>
    <row r="155" spans="2:38" x14ac:dyDescent="0.2">
      <c r="B155" s="67"/>
      <c r="C155" s="302"/>
      <c r="D155" s="302"/>
      <c r="E155" s="302"/>
      <c r="F155" s="302"/>
      <c r="G155" s="302"/>
      <c r="H155" s="302"/>
      <c r="I155" s="302"/>
      <c r="J155" s="67"/>
      <c r="K155" s="67"/>
      <c r="L155" s="67"/>
      <c r="M155" s="67"/>
      <c r="N155" s="67"/>
      <c r="O155" s="67"/>
      <c r="P155" s="67"/>
      <c r="Q155" s="67"/>
      <c r="R155" s="67"/>
      <c r="S155" s="67"/>
      <c r="T155" s="67"/>
      <c r="U155" s="391"/>
      <c r="V155" s="391"/>
      <c r="W155" s="67"/>
      <c r="X155" s="300"/>
      <c r="Y155" s="300"/>
      <c r="Z155" s="300"/>
      <c r="AA155" s="300"/>
      <c r="AB155" s="300"/>
      <c r="AC155" s="300"/>
      <c r="AD155" s="67"/>
      <c r="AE155" s="67"/>
      <c r="AF155" s="67"/>
      <c r="AG155" s="67"/>
      <c r="AH155" s="67"/>
      <c r="AI155" s="67"/>
      <c r="AJ155" s="67"/>
      <c r="AK155" s="67"/>
      <c r="AL155" s="67"/>
    </row>
    <row r="156" spans="2:38" x14ac:dyDescent="0.2">
      <c r="B156" s="67"/>
      <c r="C156" s="302"/>
      <c r="D156" s="67"/>
      <c r="E156" s="67"/>
      <c r="F156" s="67"/>
      <c r="G156" s="67"/>
      <c r="H156" s="67"/>
      <c r="I156" s="67"/>
      <c r="J156" s="67"/>
      <c r="K156" s="67"/>
      <c r="L156" s="67"/>
      <c r="M156" s="67"/>
      <c r="N156" s="67"/>
      <c r="O156" s="67"/>
      <c r="P156" s="67"/>
      <c r="Q156" s="67"/>
      <c r="R156" s="67"/>
      <c r="S156" s="67"/>
      <c r="T156" s="67"/>
      <c r="U156" s="391"/>
      <c r="V156" s="391"/>
      <c r="W156" s="302"/>
      <c r="X156" s="302"/>
      <c r="Y156" s="302"/>
      <c r="Z156" s="302"/>
      <c r="AA156" s="302"/>
      <c r="AB156" s="302"/>
      <c r="AC156" s="302"/>
      <c r="AD156" s="67"/>
      <c r="AE156" s="67"/>
      <c r="AF156" s="67"/>
      <c r="AG156" s="67"/>
      <c r="AH156" s="67"/>
      <c r="AI156" s="67"/>
      <c r="AJ156" s="67"/>
      <c r="AK156" s="67"/>
      <c r="AL156" s="67"/>
    </row>
    <row r="157" spans="2:38" x14ac:dyDescent="0.2">
      <c r="B157" s="67"/>
      <c r="C157" s="302"/>
      <c r="D157" s="67"/>
      <c r="E157" s="67"/>
      <c r="F157" s="67"/>
      <c r="G157" s="67"/>
      <c r="H157" s="67"/>
      <c r="I157" s="67"/>
      <c r="J157" s="67"/>
      <c r="K157" s="67"/>
      <c r="L157" s="67"/>
      <c r="M157" s="67"/>
      <c r="N157" s="67"/>
      <c r="O157" s="67"/>
      <c r="P157" s="67"/>
      <c r="Q157" s="67"/>
      <c r="R157" s="67"/>
      <c r="S157" s="67"/>
      <c r="T157" s="67"/>
      <c r="U157" s="391"/>
      <c r="V157" s="391"/>
      <c r="W157" s="302"/>
      <c r="X157" s="67"/>
      <c r="Y157" s="67"/>
      <c r="Z157" s="67"/>
      <c r="AA157" s="67"/>
      <c r="AB157" s="67"/>
      <c r="AC157" s="67"/>
      <c r="AD157" s="67"/>
      <c r="AE157" s="67"/>
      <c r="AF157" s="67"/>
      <c r="AG157" s="67"/>
      <c r="AH157" s="67"/>
      <c r="AI157" s="67"/>
      <c r="AJ157" s="67"/>
      <c r="AK157" s="67"/>
      <c r="AL157" s="67"/>
    </row>
    <row r="158" spans="2:38" x14ac:dyDescent="0.2">
      <c r="B158" s="67"/>
      <c r="C158" s="302"/>
      <c r="D158" s="67"/>
      <c r="E158" s="67"/>
      <c r="F158" s="67"/>
      <c r="G158" s="67"/>
      <c r="H158" s="67"/>
      <c r="I158" s="67"/>
      <c r="J158" s="67"/>
      <c r="K158" s="67"/>
      <c r="L158" s="67"/>
      <c r="M158" s="67"/>
      <c r="N158" s="67"/>
      <c r="O158" s="67"/>
      <c r="P158" s="67"/>
      <c r="Q158" s="67"/>
      <c r="R158" s="67"/>
      <c r="S158" s="67"/>
      <c r="T158" s="67"/>
      <c r="U158" s="391"/>
      <c r="V158" s="391"/>
      <c r="W158" s="302"/>
      <c r="X158" s="67"/>
      <c r="Y158" s="67"/>
      <c r="Z158" s="67"/>
      <c r="AA158" s="67"/>
      <c r="AB158" s="67"/>
      <c r="AC158" s="67"/>
      <c r="AD158" s="67"/>
      <c r="AE158" s="67"/>
      <c r="AF158" s="67"/>
      <c r="AG158" s="67"/>
      <c r="AH158" s="67"/>
      <c r="AI158" s="67"/>
      <c r="AJ158" s="67"/>
      <c r="AK158" s="67"/>
      <c r="AL158" s="67"/>
    </row>
    <row r="159" spans="2:38" x14ac:dyDescent="0.2">
      <c r="B159" s="67"/>
      <c r="C159" s="302"/>
      <c r="D159" s="67"/>
      <c r="E159" s="67"/>
      <c r="F159" s="67"/>
      <c r="G159" s="67"/>
      <c r="H159" s="67"/>
      <c r="I159" s="67"/>
      <c r="J159" s="67"/>
      <c r="K159" s="67"/>
      <c r="L159" s="67"/>
      <c r="M159" s="67"/>
      <c r="N159" s="67"/>
      <c r="O159" s="67"/>
      <c r="P159" s="67"/>
      <c r="Q159" s="67"/>
      <c r="R159" s="67"/>
      <c r="S159" s="67"/>
      <c r="T159" s="67"/>
      <c r="U159" s="391"/>
      <c r="V159" s="391"/>
      <c r="W159" s="302"/>
      <c r="X159" s="67"/>
      <c r="Y159" s="67"/>
      <c r="Z159" s="67"/>
      <c r="AA159" s="67"/>
      <c r="AB159" s="67"/>
      <c r="AC159" s="67"/>
      <c r="AD159" s="67"/>
      <c r="AE159" s="67"/>
      <c r="AF159" s="67"/>
      <c r="AG159" s="67"/>
      <c r="AH159" s="67"/>
      <c r="AI159" s="67"/>
      <c r="AJ159" s="67"/>
      <c r="AK159" s="67"/>
      <c r="AL159" s="67"/>
    </row>
    <row r="160" spans="2:38" x14ac:dyDescent="0.2">
      <c r="B160" s="67"/>
      <c r="C160" s="302"/>
      <c r="D160" s="302"/>
      <c r="E160" s="302"/>
      <c r="F160" s="302"/>
      <c r="G160" s="302"/>
      <c r="H160" s="302"/>
      <c r="I160" s="302"/>
      <c r="J160" s="67"/>
      <c r="K160" s="67"/>
      <c r="L160" s="67"/>
      <c r="M160" s="67"/>
      <c r="N160" s="67"/>
      <c r="O160" s="67"/>
      <c r="P160" s="67"/>
      <c r="Q160" s="67"/>
      <c r="R160" s="67"/>
      <c r="S160" s="67"/>
      <c r="T160" s="67"/>
      <c r="U160" s="391"/>
      <c r="V160" s="391"/>
      <c r="W160" s="302"/>
      <c r="X160" s="67"/>
      <c r="Y160" s="67"/>
      <c r="Z160" s="67"/>
      <c r="AA160" s="67"/>
      <c r="AB160" s="67"/>
      <c r="AC160" s="67"/>
      <c r="AD160" s="67"/>
      <c r="AE160" s="67"/>
      <c r="AF160" s="67"/>
      <c r="AG160" s="67"/>
      <c r="AH160" s="67"/>
      <c r="AI160" s="67"/>
      <c r="AJ160" s="67"/>
      <c r="AK160" s="67"/>
      <c r="AL160" s="67"/>
    </row>
    <row r="161" spans="2:38" x14ac:dyDescent="0.2">
      <c r="B161" s="67"/>
      <c r="C161" s="302"/>
      <c r="D161" s="67"/>
      <c r="E161" s="67"/>
      <c r="F161" s="67"/>
      <c r="G161" s="67"/>
      <c r="H161" s="67"/>
      <c r="I161" s="67"/>
      <c r="J161" s="67"/>
      <c r="K161" s="67"/>
      <c r="L161" s="67"/>
      <c r="M161" s="67"/>
      <c r="N161" s="67"/>
      <c r="O161" s="67"/>
      <c r="P161" s="67"/>
      <c r="Q161" s="67"/>
      <c r="R161" s="67"/>
      <c r="S161" s="67"/>
      <c r="T161" s="67"/>
      <c r="U161" s="391"/>
      <c r="V161" s="391"/>
      <c r="W161" s="302"/>
      <c r="X161" s="302"/>
      <c r="Y161" s="302"/>
      <c r="Z161" s="302"/>
      <c r="AA161" s="302"/>
      <c r="AB161" s="302"/>
      <c r="AC161" s="302"/>
      <c r="AD161" s="67"/>
      <c r="AE161" s="67"/>
      <c r="AF161" s="67"/>
      <c r="AG161" s="67"/>
      <c r="AH161" s="67"/>
      <c r="AI161" s="67"/>
      <c r="AJ161" s="67"/>
      <c r="AK161" s="67"/>
      <c r="AL161" s="67"/>
    </row>
    <row r="162" spans="2:38" x14ac:dyDescent="0.2">
      <c r="B162" s="67"/>
      <c r="C162" s="303"/>
      <c r="D162" s="302"/>
      <c r="E162" s="302"/>
      <c r="F162" s="302"/>
      <c r="G162" s="302"/>
      <c r="H162" s="302"/>
      <c r="I162" s="302"/>
      <c r="J162" s="67"/>
      <c r="K162" s="67"/>
      <c r="L162" s="67"/>
      <c r="M162" s="67"/>
      <c r="N162" s="67"/>
      <c r="O162" s="67"/>
      <c r="P162" s="67"/>
      <c r="Q162" s="67"/>
      <c r="R162" s="67"/>
      <c r="S162" s="67"/>
      <c r="T162" s="67"/>
      <c r="U162" s="391"/>
      <c r="V162" s="391"/>
      <c r="W162" s="302"/>
      <c r="X162" s="67"/>
      <c r="Y162" s="67"/>
      <c r="Z162" s="67"/>
      <c r="AA162" s="67"/>
      <c r="AB162" s="67"/>
      <c r="AC162" s="67"/>
      <c r="AD162" s="67"/>
      <c r="AE162" s="67"/>
      <c r="AF162" s="67"/>
      <c r="AG162" s="67"/>
      <c r="AH162" s="67"/>
      <c r="AI162" s="67"/>
      <c r="AJ162" s="67"/>
      <c r="AK162" s="67"/>
      <c r="AL162" s="67"/>
    </row>
    <row r="163" spans="2:38" x14ac:dyDescent="0.2">
      <c r="B163" s="67"/>
      <c r="C163" s="302"/>
      <c r="D163" s="308"/>
      <c r="E163" s="308"/>
      <c r="F163" s="308"/>
      <c r="G163" s="308"/>
      <c r="H163" s="308"/>
      <c r="I163" s="308"/>
      <c r="J163" s="67"/>
      <c r="K163" s="67"/>
      <c r="L163" s="67"/>
      <c r="M163" s="67"/>
      <c r="N163" s="67"/>
      <c r="O163" s="67"/>
      <c r="P163" s="67"/>
      <c r="Q163" s="67"/>
      <c r="R163" s="67"/>
      <c r="S163" s="67"/>
      <c r="T163" s="67"/>
      <c r="U163" s="391"/>
      <c r="V163" s="391"/>
      <c r="W163" s="302"/>
      <c r="X163" s="302"/>
      <c r="Y163" s="302"/>
      <c r="Z163" s="302"/>
      <c r="AA163" s="302"/>
      <c r="AB163" s="302"/>
      <c r="AC163" s="302"/>
      <c r="AD163" s="67"/>
      <c r="AE163" s="67"/>
      <c r="AF163" s="67"/>
      <c r="AG163" s="67"/>
      <c r="AH163" s="67"/>
      <c r="AI163" s="67"/>
      <c r="AJ163" s="67"/>
      <c r="AK163" s="67"/>
      <c r="AL163" s="67"/>
    </row>
    <row r="164" spans="2:38" x14ac:dyDescent="0.2">
      <c r="B164" s="67"/>
      <c r="C164" s="302"/>
      <c r="D164" s="308"/>
      <c r="E164" s="308"/>
      <c r="F164" s="308"/>
      <c r="G164" s="308"/>
      <c r="H164" s="308"/>
      <c r="I164" s="308"/>
      <c r="J164" s="67"/>
      <c r="K164" s="67"/>
      <c r="L164" s="67"/>
      <c r="M164" s="67"/>
      <c r="N164" s="67"/>
      <c r="O164" s="67"/>
      <c r="P164" s="67"/>
      <c r="Q164" s="67"/>
      <c r="R164" s="67"/>
      <c r="S164" s="67"/>
      <c r="T164" s="67"/>
      <c r="U164" s="391"/>
      <c r="V164" s="391"/>
      <c r="W164" s="302"/>
      <c r="X164" s="308"/>
      <c r="Y164" s="308"/>
      <c r="Z164" s="308"/>
      <c r="AA164" s="308"/>
      <c r="AB164" s="308"/>
      <c r="AC164" s="308"/>
      <c r="AD164" s="67"/>
      <c r="AE164" s="67"/>
      <c r="AF164" s="67"/>
      <c r="AG164" s="67"/>
      <c r="AH164" s="67"/>
      <c r="AI164" s="67"/>
      <c r="AJ164" s="67"/>
      <c r="AK164" s="67"/>
      <c r="AL164" s="67"/>
    </row>
    <row r="165" spans="2:38" x14ac:dyDescent="0.2">
      <c r="B165" s="67"/>
      <c r="C165" s="302"/>
      <c r="D165" s="308"/>
      <c r="E165" s="308"/>
      <c r="F165" s="308"/>
      <c r="G165" s="308"/>
      <c r="H165" s="308"/>
      <c r="I165" s="308"/>
      <c r="J165" s="67"/>
      <c r="K165" s="67"/>
      <c r="L165" s="67"/>
      <c r="M165" s="67"/>
      <c r="N165" s="67"/>
      <c r="O165" s="67"/>
      <c r="P165" s="67"/>
      <c r="Q165" s="67"/>
      <c r="R165" s="67"/>
      <c r="S165" s="67"/>
      <c r="T165" s="67"/>
      <c r="U165" s="391"/>
      <c r="V165" s="391"/>
      <c r="W165" s="302"/>
      <c r="X165" s="308"/>
      <c r="Y165" s="308"/>
      <c r="Z165" s="308"/>
      <c r="AA165" s="308"/>
      <c r="AB165" s="308"/>
      <c r="AC165" s="308"/>
      <c r="AD165" s="67"/>
      <c r="AE165" s="67"/>
      <c r="AF165" s="67"/>
      <c r="AG165" s="67"/>
      <c r="AH165" s="67"/>
      <c r="AI165" s="67"/>
      <c r="AJ165" s="67"/>
      <c r="AK165" s="67"/>
      <c r="AL165" s="67"/>
    </row>
    <row r="166" spans="2:38" x14ac:dyDescent="0.2">
      <c r="B166" s="67"/>
      <c r="C166" s="302"/>
      <c r="D166" s="308"/>
      <c r="E166" s="308"/>
      <c r="F166" s="308"/>
      <c r="G166" s="308"/>
      <c r="H166" s="308"/>
      <c r="I166" s="308"/>
      <c r="J166" s="67"/>
      <c r="K166" s="67"/>
      <c r="L166" s="67"/>
      <c r="M166" s="67"/>
      <c r="N166" s="67"/>
      <c r="O166" s="67"/>
      <c r="P166" s="67"/>
      <c r="Q166" s="67"/>
      <c r="R166" s="67"/>
      <c r="S166" s="67"/>
      <c r="T166" s="67"/>
      <c r="U166" s="391"/>
      <c r="V166" s="391"/>
      <c r="W166" s="302"/>
      <c r="X166" s="308"/>
      <c r="Y166" s="308"/>
      <c r="Z166" s="308"/>
      <c r="AA166" s="308"/>
      <c r="AB166" s="308"/>
      <c r="AC166" s="308"/>
      <c r="AD166" s="67"/>
      <c r="AE166" s="67"/>
      <c r="AF166" s="67"/>
      <c r="AG166" s="67"/>
      <c r="AH166" s="67"/>
      <c r="AI166" s="67"/>
      <c r="AJ166" s="67"/>
      <c r="AK166" s="67"/>
      <c r="AL166" s="67"/>
    </row>
    <row r="167" spans="2:38" x14ac:dyDescent="0.2">
      <c r="B167" s="67"/>
      <c r="C167" s="67"/>
      <c r="D167" s="67"/>
      <c r="E167" s="67"/>
      <c r="F167" s="67"/>
      <c r="G167" s="67"/>
      <c r="H167" s="67"/>
      <c r="I167" s="67"/>
      <c r="J167" s="67"/>
      <c r="K167" s="67"/>
      <c r="L167" s="67"/>
      <c r="M167" s="67"/>
      <c r="N167" s="67"/>
      <c r="O167" s="67"/>
      <c r="P167" s="67"/>
      <c r="Q167" s="67"/>
      <c r="R167" s="67"/>
      <c r="S167" s="67"/>
      <c r="T167" s="67"/>
      <c r="U167" s="391"/>
      <c r="V167" s="391"/>
      <c r="W167" s="302"/>
      <c r="X167" s="308"/>
      <c r="Y167" s="308"/>
      <c r="Z167" s="308"/>
      <c r="AA167" s="308"/>
      <c r="AB167" s="308"/>
      <c r="AC167" s="308"/>
      <c r="AD167" s="67"/>
      <c r="AE167" s="67"/>
      <c r="AF167" s="67"/>
      <c r="AG167" s="67"/>
      <c r="AH167" s="67"/>
      <c r="AI167" s="67"/>
      <c r="AJ167" s="67"/>
      <c r="AK167" s="67"/>
      <c r="AL167" s="67"/>
    </row>
    <row r="168" spans="2:38" x14ac:dyDescent="0.2">
      <c r="B168" s="67"/>
      <c r="C168" s="301"/>
      <c r="D168" s="67"/>
      <c r="E168" s="67"/>
      <c r="F168" s="67"/>
      <c r="G168" s="67"/>
      <c r="H168" s="67"/>
      <c r="I168" s="67"/>
      <c r="J168" s="67"/>
      <c r="K168" s="67"/>
      <c r="L168" s="67"/>
      <c r="M168" s="67"/>
      <c r="N168" s="67"/>
      <c r="O168" s="67"/>
      <c r="P168" s="67"/>
      <c r="Q168" s="67"/>
      <c r="R168" s="67"/>
      <c r="S168" s="67"/>
      <c r="T168" s="67"/>
      <c r="U168" s="391"/>
      <c r="V168" s="391"/>
      <c r="W168" s="67"/>
      <c r="X168" s="300"/>
      <c r="Y168" s="300"/>
      <c r="Z168" s="300"/>
      <c r="AA168" s="300"/>
      <c r="AB168" s="300"/>
      <c r="AC168" s="300"/>
      <c r="AD168" s="67"/>
      <c r="AE168" s="67"/>
      <c r="AF168" s="67"/>
      <c r="AG168" s="67"/>
      <c r="AH168" s="67"/>
      <c r="AI168" s="67"/>
      <c r="AJ168" s="67"/>
      <c r="AK168" s="67"/>
      <c r="AL168" s="67"/>
    </row>
    <row r="169" spans="2:38" x14ac:dyDescent="0.2">
      <c r="B169" s="67"/>
      <c r="C169" s="67"/>
      <c r="D169" s="67"/>
      <c r="E169" s="67"/>
      <c r="F169" s="67"/>
      <c r="G169" s="67"/>
      <c r="H169" s="67"/>
      <c r="I169" s="67"/>
      <c r="J169" s="67"/>
      <c r="K169" s="67"/>
      <c r="L169" s="67"/>
      <c r="M169" s="67"/>
      <c r="N169" s="67"/>
      <c r="O169" s="67"/>
      <c r="P169" s="67"/>
      <c r="Q169" s="67"/>
      <c r="R169" s="67"/>
      <c r="S169" s="67"/>
      <c r="T169" s="67"/>
      <c r="U169" s="391"/>
      <c r="V169" s="391"/>
      <c r="W169" s="67"/>
      <c r="X169" s="300"/>
      <c r="Y169" s="300"/>
      <c r="Z169" s="300"/>
      <c r="AA169" s="300"/>
      <c r="AB169" s="300"/>
      <c r="AC169" s="300"/>
      <c r="AD169" s="67"/>
      <c r="AE169" s="67"/>
      <c r="AF169" s="67"/>
      <c r="AG169" s="67"/>
      <c r="AH169" s="67"/>
      <c r="AI169" s="67"/>
      <c r="AJ169" s="67"/>
      <c r="AK169" s="67"/>
      <c r="AL169" s="67"/>
    </row>
    <row r="170" spans="2:38" x14ac:dyDescent="0.2">
      <c r="B170" s="67"/>
      <c r="C170" s="67"/>
      <c r="D170" s="67"/>
      <c r="E170" s="67"/>
      <c r="F170" s="67"/>
      <c r="G170" s="67"/>
      <c r="H170" s="67"/>
      <c r="I170" s="67"/>
      <c r="J170" s="67"/>
      <c r="K170" s="67"/>
      <c r="L170" s="67"/>
      <c r="M170" s="67"/>
      <c r="N170" s="67"/>
      <c r="O170" s="67"/>
      <c r="P170" s="67"/>
      <c r="Q170" s="67"/>
      <c r="R170" s="67"/>
      <c r="S170" s="67"/>
      <c r="T170" s="67"/>
      <c r="U170" s="391"/>
      <c r="V170" s="391"/>
      <c r="W170" s="67"/>
      <c r="X170" s="300"/>
      <c r="Y170" s="300"/>
      <c r="Z170" s="300"/>
      <c r="AA170" s="300"/>
      <c r="AB170" s="300"/>
      <c r="AC170" s="300"/>
      <c r="AD170" s="67"/>
      <c r="AE170" s="67"/>
      <c r="AF170" s="67"/>
      <c r="AG170" s="67"/>
      <c r="AH170" s="67"/>
      <c r="AI170" s="67"/>
      <c r="AJ170" s="67"/>
      <c r="AK170" s="67"/>
      <c r="AL170" s="67"/>
    </row>
    <row r="171" spans="2:38" x14ac:dyDescent="0.2">
      <c r="B171" s="67"/>
      <c r="C171" s="301"/>
      <c r="D171" s="67"/>
      <c r="E171" s="67"/>
      <c r="F171" s="67"/>
      <c r="G171" s="67"/>
      <c r="H171" s="67"/>
      <c r="I171" s="67"/>
      <c r="J171" s="67"/>
      <c r="K171" s="67"/>
      <c r="L171" s="67"/>
      <c r="M171" s="67"/>
      <c r="N171" s="67"/>
      <c r="O171" s="67"/>
      <c r="P171" s="67"/>
      <c r="Q171" s="67"/>
      <c r="R171" s="67"/>
      <c r="S171" s="67"/>
      <c r="T171" s="67"/>
      <c r="U171" s="391"/>
      <c r="V171" s="391"/>
      <c r="W171" s="67"/>
      <c r="X171" s="300"/>
      <c r="Y171" s="300"/>
      <c r="Z171" s="300"/>
      <c r="AA171" s="300"/>
      <c r="AB171" s="300"/>
      <c r="AC171" s="300"/>
      <c r="AD171" s="67"/>
      <c r="AE171" s="67"/>
      <c r="AF171" s="67"/>
      <c r="AG171" s="67"/>
      <c r="AH171" s="67"/>
      <c r="AI171" s="67"/>
      <c r="AJ171" s="67"/>
      <c r="AK171" s="67"/>
      <c r="AL171" s="67"/>
    </row>
    <row r="172" spans="2:38" x14ac:dyDescent="0.2">
      <c r="B172" s="67"/>
      <c r="C172" s="67"/>
      <c r="D172" s="67"/>
      <c r="E172" s="67"/>
      <c r="F172" s="67"/>
      <c r="G172" s="67"/>
      <c r="H172" s="67"/>
      <c r="I172" s="67"/>
      <c r="J172" s="67"/>
      <c r="K172" s="67"/>
      <c r="L172" s="67"/>
      <c r="M172" s="67"/>
      <c r="N172" s="67"/>
      <c r="O172" s="67"/>
      <c r="P172" s="67"/>
      <c r="Q172" s="67"/>
      <c r="R172" s="67"/>
      <c r="S172" s="67"/>
      <c r="T172" s="67"/>
      <c r="U172" s="391"/>
      <c r="V172" s="391"/>
      <c r="W172" s="67"/>
      <c r="X172" s="301"/>
      <c r="Y172" s="300"/>
      <c r="Z172" s="300"/>
      <c r="AA172" s="300"/>
      <c r="AB172" s="300"/>
      <c r="AC172" s="300"/>
      <c r="AD172" s="67"/>
      <c r="AE172" s="67"/>
      <c r="AF172" s="67"/>
      <c r="AG172" s="67"/>
      <c r="AH172" s="67"/>
      <c r="AI172" s="67"/>
      <c r="AJ172" s="67"/>
      <c r="AK172" s="67"/>
      <c r="AL172" s="67"/>
    </row>
    <row r="173" spans="2:38" x14ac:dyDescent="0.2">
      <c r="B173" s="67"/>
      <c r="C173" s="67"/>
      <c r="D173" s="67"/>
      <c r="E173" s="67"/>
      <c r="F173" s="67"/>
      <c r="G173" s="67"/>
      <c r="H173" s="67"/>
      <c r="I173" s="67"/>
      <c r="J173" s="67"/>
      <c r="K173" s="67"/>
      <c r="L173" s="67"/>
      <c r="M173" s="67"/>
      <c r="N173" s="67"/>
      <c r="O173" s="67"/>
      <c r="P173" s="67"/>
      <c r="Q173" s="67"/>
      <c r="R173" s="67"/>
      <c r="S173" s="67"/>
      <c r="T173" s="67"/>
      <c r="U173" s="391"/>
      <c r="V173" s="391"/>
      <c r="W173" s="67"/>
      <c r="X173" s="300"/>
      <c r="Y173" s="300"/>
      <c r="Z173" s="300"/>
      <c r="AA173" s="300"/>
      <c r="AB173" s="300"/>
      <c r="AC173" s="300"/>
      <c r="AD173" s="67"/>
      <c r="AE173" s="67"/>
      <c r="AF173" s="67"/>
      <c r="AG173" s="67"/>
      <c r="AH173" s="67"/>
      <c r="AI173" s="67"/>
      <c r="AJ173" s="67"/>
      <c r="AK173" s="67"/>
      <c r="AL173" s="67"/>
    </row>
    <row r="174" spans="2:38" ht="14" customHeight="1" x14ac:dyDescent="0.2">
      <c r="B174" s="67"/>
      <c r="C174" s="310"/>
      <c r="D174" s="311"/>
      <c r="E174" s="311"/>
      <c r="F174" s="311"/>
      <c r="G174" s="311"/>
      <c r="H174" s="311"/>
      <c r="I174" s="311"/>
      <c r="J174" s="67"/>
      <c r="K174" s="67"/>
      <c r="L174" s="67"/>
      <c r="M174" s="67"/>
      <c r="N174" s="67"/>
      <c r="O174" s="67"/>
      <c r="P174" s="67"/>
      <c r="Q174" s="67"/>
      <c r="R174" s="67"/>
      <c r="S174" s="67"/>
      <c r="T174" s="67"/>
      <c r="U174" s="391"/>
      <c r="V174" s="391"/>
      <c r="W174" s="67"/>
      <c r="X174" s="300"/>
      <c r="Y174" s="300"/>
      <c r="Z174" s="300"/>
      <c r="AA174" s="300"/>
      <c r="AB174" s="300"/>
      <c r="AC174" s="300"/>
      <c r="AD174" s="67"/>
      <c r="AE174" s="67"/>
      <c r="AF174" s="67"/>
      <c r="AG174" s="67"/>
      <c r="AH174" s="67"/>
      <c r="AI174" s="67"/>
      <c r="AJ174" s="67"/>
      <c r="AK174" s="67"/>
      <c r="AL174" s="67"/>
    </row>
    <row r="175" spans="2:38" ht="16" customHeight="1" x14ac:dyDescent="0.2">
      <c r="B175" s="67"/>
      <c r="C175" s="311"/>
      <c r="D175" s="310"/>
      <c r="E175" s="310"/>
      <c r="F175" s="310"/>
      <c r="G175" s="310"/>
      <c r="H175" s="310"/>
      <c r="I175" s="310"/>
      <c r="J175" s="67"/>
      <c r="K175" s="67"/>
      <c r="L175" s="67"/>
      <c r="M175" s="67"/>
      <c r="N175" s="67"/>
      <c r="O175" s="67"/>
      <c r="P175" s="67"/>
      <c r="Q175" s="67"/>
      <c r="R175" s="67"/>
      <c r="S175" s="67"/>
      <c r="T175" s="67"/>
      <c r="U175" s="391"/>
      <c r="V175" s="391"/>
      <c r="W175" s="170"/>
      <c r="X175" s="303"/>
      <c r="Y175" s="303"/>
      <c r="Z175" s="303"/>
      <c r="AA175" s="303"/>
      <c r="AB175" s="303"/>
      <c r="AC175" s="303"/>
      <c r="AD175" s="67"/>
      <c r="AE175" s="67"/>
      <c r="AF175" s="67"/>
      <c r="AG175" s="67"/>
      <c r="AH175" s="67"/>
      <c r="AI175" s="67"/>
      <c r="AJ175" s="67"/>
      <c r="AK175" s="67"/>
      <c r="AL175" s="67"/>
    </row>
    <row r="176" spans="2:38" ht="16" customHeight="1" x14ac:dyDescent="0.2">
      <c r="B176" s="67"/>
      <c r="C176" s="311"/>
      <c r="D176" s="310"/>
      <c r="E176" s="310"/>
      <c r="F176" s="310"/>
      <c r="G176" s="310"/>
      <c r="H176" s="310"/>
      <c r="I176" s="310"/>
      <c r="J176" s="67"/>
      <c r="K176" s="67"/>
      <c r="L176" s="67"/>
      <c r="M176" s="67"/>
      <c r="N176" s="67"/>
      <c r="O176" s="67"/>
      <c r="P176" s="67"/>
      <c r="Q176" s="67"/>
      <c r="R176" s="67"/>
      <c r="S176" s="67"/>
      <c r="T176" s="67"/>
      <c r="U176" s="391"/>
      <c r="V176" s="391"/>
      <c r="W176" s="170"/>
      <c r="X176" s="303"/>
      <c r="Y176" s="303"/>
      <c r="Z176" s="303"/>
      <c r="AA176" s="303"/>
      <c r="AB176" s="303"/>
      <c r="AC176" s="303"/>
      <c r="AD176" s="67"/>
      <c r="AE176" s="67"/>
      <c r="AF176" s="67"/>
      <c r="AG176" s="67"/>
      <c r="AH176" s="67"/>
      <c r="AI176" s="67"/>
      <c r="AJ176" s="67"/>
      <c r="AK176" s="67"/>
      <c r="AL176" s="67"/>
    </row>
    <row r="177" spans="2:38" ht="16" customHeight="1" x14ac:dyDescent="0.2">
      <c r="B177" s="67"/>
      <c r="C177" s="311"/>
      <c r="D177" s="310"/>
      <c r="E177" s="310"/>
      <c r="F177" s="310"/>
      <c r="G177" s="310"/>
      <c r="H177" s="310"/>
      <c r="I177" s="310"/>
      <c r="J177" s="67"/>
      <c r="K177" s="67"/>
      <c r="L177" s="67"/>
      <c r="M177" s="67"/>
      <c r="N177" s="67"/>
      <c r="O177" s="67"/>
      <c r="P177" s="67"/>
      <c r="Q177" s="67"/>
      <c r="R177" s="67"/>
      <c r="S177" s="67"/>
      <c r="T177" s="67"/>
      <c r="U177" s="391"/>
      <c r="V177" s="391"/>
      <c r="W177" s="170"/>
      <c r="X177" s="303"/>
      <c r="Y177" s="303"/>
      <c r="Z177" s="303"/>
      <c r="AA177" s="303"/>
      <c r="AB177" s="303"/>
      <c r="AC177" s="303"/>
      <c r="AD177" s="67"/>
      <c r="AE177" s="67"/>
      <c r="AF177" s="67"/>
      <c r="AG177" s="67"/>
      <c r="AH177" s="67"/>
      <c r="AI177" s="67"/>
      <c r="AJ177" s="67"/>
      <c r="AK177" s="67"/>
      <c r="AL177" s="67"/>
    </row>
    <row r="178" spans="2:38" ht="16" customHeight="1" x14ac:dyDescent="0.2">
      <c r="B178" s="67"/>
      <c r="C178" s="311"/>
      <c r="D178" s="310"/>
      <c r="E178" s="310"/>
      <c r="F178" s="310"/>
      <c r="G178" s="310"/>
      <c r="H178" s="310"/>
      <c r="I178" s="310"/>
      <c r="J178" s="67"/>
      <c r="K178" s="67"/>
      <c r="L178" s="67"/>
      <c r="M178" s="67"/>
      <c r="N178" s="67"/>
      <c r="O178" s="67"/>
      <c r="P178" s="67"/>
      <c r="Q178" s="67"/>
      <c r="R178" s="67"/>
      <c r="S178" s="67"/>
      <c r="T178" s="67"/>
      <c r="U178" s="391"/>
      <c r="V178" s="391"/>
      <c r="W178" s="170"/>
      <c r="X178" s="303"/>
      <c r="Y178" s="303"/>
      <c r="Z178" s="303"/>
      <c r="AA178" s="303"/>
      <c r="AB178" s="303"/>
      <c r="AC178" s="303"/>
      <c r="AD178" s="67"/>
      <c r="AE178" s="67"/>
      <c r="AF178" s="67"/>
      <c r="AG178" s="67"/>
      <c r="AH178" s="67"/>
      <c r="AI178" s="67"/>
      <c r="AJ178" s="67"/>
      <c r="AK178" s="67"/>
      <c r="AL178" s="67"/>
    </row>
    <row r="179" spans="2:38" x14ac:dyDescent="0.2">
      <c r="B179" s="67"/>
      <c r="C179" s="311"/>
      <c r="D179" s="310"/>
      <c r="E179" s="310"/>
      <c r="F179" s="310"/>
      <c r="G179" s="310"/>
      <c r="H179" s="310"/>
      <c r="I179" s="310"/>
      <c r="J179" s="67"/>
      <c r="K179" s="67"/>
      <c r="L179" s="67"/>
      <c r="M179" s="67"/>
      <c r="N179" s="67"/>
      <c r="O179" s="67"/>
      <c r="P179" s="67"/>
      <c r="Q179" s="67"/>
      <c r="R179" s="67"/>
      <c r="S179" s="67"/>
      <c r="T179" s="67"/>
      <c r="U179" s="391"/>
      <c r="V179" s="391"/>
      <c r="W179" s="303"/>
      <c r="X179" s="303"/>
      <c r="Y179" s="303"/>
      <c r="Z179" s="303"/>
      <c r="AA179" s="303"/>
      <c r="AB179" s="303"/>
      <c r="AC179" s="303"/>
      <c r="AD179" s="67"/>
      <c r="AE179" s="67"/>
      <c r="AF179" s="67"/>
      <c r="AG179" s="67"/>
      <c r="AH179" s="67"/>
      <c r="AI179" s="67"/>
      <c r="AJ179" s="67"/>
      <c r="AK179" s="67"/>
      <c r="AL179" s="67"/>
    </row>
    <row r="180" spans="2:38" x14ac:dyDescent="0.2">
      <c r="B180" s="67"/>
      <c r="C180" s="311"/>
      <c r="D180" s="311"/>
      <c r="E180" s="311"/>
      <c r="F180" s="311"/>
      <c r="G180" s="311"/>
      <c r="H180" s="311"/>
      <c r="I180" s="311"/>
      <c r="J180" s="67"/>
      <c r="K180" s="67"/>
      <c r="L180" s="67"/>
      <c r="M180" s="67"/>
      <c r="N180" s="67"/>
      <c r="O180" s="67"/>
      <c r="P180" s="67"/>
      <c r="Q180" s="67"/>
      <c r="R180" s="67"/>
      <c r="S180" s="67"/>
      <c r="T180" s="67"/>
      <c r="U180" s="391"/>
      <c r="V180" s="391"/>
      <c r="W180" s="303"/>
      <c r="X180" s="303"/>
      <c r="Y180" s="303"/>
      <c r="Z180" s="303"/>
      <c r="AA180" s="303"/>
      <c r="AB180" s="303"/>
      <c r="AC180" s="303"/>
      <c r="AD180" s="67"/>
      <c r="AE180" s="67"/>
      <c r="AF180" s="67"/>
      <c r="AG180" s="67"/>
      <c r="AH180" s="67"/>
      <c r="AI180" s="67"/>
      <c r="AJ180" s="67"/>
      <c r="AK180" s="67"/>
      <c r="AL180" s="67"/>
    </row>
    <row r="181" spans="2:38" x14ac:dyDescent="0.2">
      <c r="B181" s="67"/>
      <c r="C181" s="311"/>
      <c r="D181" s="312"/>
      <c r="E181" s="312"/>
      <c r="F181" s="312"/>
      <c r="G181" s="312"/>
      <c r="H181" s="312"/>
      <c r="I181" s="312"/>
      <c r="J181" s="67"/>
      <c r="K181" s="67"/>
      <c r="L181" s="67"/>
      <c r="M181" s="67"/>
      <c r="N181" s="67"/>
      <c r="O181" s="67"/>
      <c r="P181" s="67"/>
      <c r="Q181" s="67"/>
      <c r="R181" s="67"/>
      <c r="S181" s="67"/>
      <c r="T181" s="67"/>
      <c r="U181" s="391"/>
      <c r="V181" s="391"/>
      <c r="W181" s="303"/>
      <c r="X181" s="303"/>
      <c r="Y181" s="303"/>
      <c r="Z181" s="303"/>
      <c r="AA181" s="303"/>
      <c r="AB181" s="303"/>
      <c r="AC181" s="303"/>
      <c r="AD181" s="67"/>
      <c r="AE181" s="67"/>
      <c r="AF181" s="67"/>
      <c r="AG181" s="67"/>
      <c r="AH181" s="67"/>
      <c r="AI181" s="67"/>
      <c r="AJ181" s="67"/>
      <c r="AK181" s="67"/>
      <c r="AL181" s="67"/>
    </row>
    <row r="182" spans="2:38" x14ac:dyDescent="0.2">
      <c r="B182" s="67"/>
      <c r="C182" s="311"/>
      <c r="D182" s="312"/>
      <c r="E182" s="312"/>
      <c r="F182" s="312"/>
      <c r="G182" s="312"/>
      <c r="H182" s="312"/>
      <c r="I182" s="312"/>
      <c r="J182" s="67"/>
      <c r="K182" s="67"/>
      <c r="L182" s="67"/>
      <c r="M182" s="67"/>
      <c r="N182" s="67"/>
      <c r="O182" s="67"/>
      <c r="P182" s="67"/>
      <c r="Q182" s="67"/>
      <c r="R182" s="67"/>
      <c r="S182" s="67"/>
      <c r="T182" s="67"/>
      <c r="U182" s="391"/>
      <c r="V182" s="391"/>
      <c r="W182" s="303"/>
      <c r="X182" s="303"/>
      <c r="Y182" s="303"/>
      <c r="Z182" s="303"/>
      <c r="AA182" s="303"/>
      <c r="AB182" s="303"/>
      <c r="AC182" s="303"/>
      <c r="AD182" s="67"/>
      <c r="AE182" s="67"/>
      <c r="AF182" s="67"/>
      <c r="AG182" s="67"/>
      <c r="AH182" s="67"/>
      <c r="AI182" s="67"/>
      <c r="AJ182" s="67"/>
      <c r="AK182" s="67"/>
      <c r="AL182" s="67"/>
    </row>
    <row r="183" spans="2:38" x14ac:dyDescent="0.2">
      <c r="B183" s="67"/>
      <c r="C183" s="311"/>
      <c r="D183" s="312"/>
      <c r="E183" s="312"/>
      <c r="F183" s="312"/>
      <c r="G183" s="312"/>
      <c r="H183" s="312"/>
      <c r="I183" s="312"/>
      <c r="J183" s="67"/>
      <c r="K183" s="67"/>
      <c r="L183" s="67"/>
      <c r="M183" s="67"/>
      <c r="N183" s="67"/>
      <c r="O183" s="67"/>
      <c r="P183" s="67"/>
      <c r="Q183" s="67"/>
      <c r="R183" s="67"/>
      <c r="S183" s="67"/>
      <c r="T183" s="67"/>
      <c r="U183" s="391"/>
      <c r="V183" s="391"/>
      <c r="W183" s="303"/>
      <c r="X183" s="303"/>
      <c r="Y183" s="303"/>
      <c r="Z183" s="303"/>
      <c r="AA183" s="303"/>
      <c r="AB183" s="303"/>
      <c r="AC183" s="303"/>
      <c r="AD183" s="67"/>
      <c r="AE183" s="67"/>
      <c r="AF183" s="67"/>
      <c r="AG183" s="67"/>
      <c r="AH183" s="67"/>
      <c r="AI183" s="67"/>
      <c r="AJ183" s="67"/>
      <c r="AK183" s="67"/>
      <c r="AL183" s="67"/>
    </row>
    <row r="184" spans="2:38" x14ac:dyDescent="0.2">
      <c r="B184" s="67"/>
      <c r="C184" s="311"/>
      <c r="D184" s="312"/>
      <c r="E184" s="312"/>
      <c r="F184" s="312"/>
      <c r="G184" s="312"/>
      <c r="H184" s="312"/>
      <c r="I184" s="312"/>
      <c r="J184" s="67"/>
      <c r="K184" s="67"/>
      <c r="L184" s="67"/>
      <c r="M184" s="67"/>
      <c r="N184" s="67"/>
      <c r="O184" s="67"/>
      <c r="P184" s="67"/>
      <c r="Q184" s="67"/>
      <c r="R184" s="67"/>
      <c r="S184" s="67"/>
      <c r="T184" s="67"/>
      <c r="U184" s="391"/>
      <c r="V184" s="391"/>
      <c r="W184" s="303"/>
      <c r="X184" s="303"/>
      <c r="Y184" s="303"/>
      <c r="Z184" s="303"/>
      <c r="AA184" s="303"/>
      <c r="AB184" s="303"/>
      <c r="AC184" s="303"/>
      <c r="AD184" s="67"/>
      <c r="AE184" s="67"/>
      <c r="AF184" s="67"/>
      <c r="AG184" s="67"/>
      <c r="AH184" s="67"/>
      <c r="AI184" s="67"/>
      <c r="AJ184" s="67"/>
      <c r="AK184" s="67"/>
      <c r="AL184" s="67"/>
    </row>
    <row r="185" spans="2:38" x14ac:dyDescent="0.2">
      <c r="B185" s="67"/>
      <c r="C185" s="310"/>
      <c r="D185" s="310"/>
      <c r="E185" s="310"/>
      <c r="F185" s="310"/>
      <c r="G185" s="310"/>
      <c r="H185" s="310"/>
      <c r="I185" s="310"/>
      <c r="J185" s="67"/>
      <c r="K185" s="67"/>
      <c r="L185" s="67"/>
      <c r="M185" s="67"/>
      <c r="N185" s="67"/>
      <c r="O185" s="67"/>
      <c r="P185" s="67"/>
      <c r="Q185" s="67"/>
      <c r="R185" s="67"/>
      <c r="S185" s="67"/>
      <c r="T185" s="67"/>
      <c r="U185" s="391"/>
      <c r="V185" s="391"/>
      <c r="W185" s="303"/>
      <c r="X185" s="303"/>
      <c r="Y185" s="303"/>
      <c r="Z185" s="303"/>
      <c r="AA185" s="303"/>
      <c r="AB185" s="303"/>
      <c r="AC185" s="303"/>
      <c r="AD185" s="67"/>
      <c r="AE185" s="67"/>
      <c r="AF185" s="67"/>
      <c r="AG185" s="67"/>
      <c r="AH185" s="67"/>
      <c r="AI185" s="67"/>
      <c r="AJ185" s="67"/>
      <c r="AK185" s="67"/>
      <c r="AL185" s="67"/>
    </row>
    <row r="186" spans="2:38" x14ac:dyDescent="0.2">
      <c r="B186" s="67"/>
      <c r="C186" s="310"/>
      <c r="D186" s="310"/>
      <c r="E186" s="310"/>
      <c r="F186" s="310"/>
      <c r="G186" s="310"/>
      <c r="H186" s="310"/>
      <c r="I186" s="310"/>
      <c r="J186" s="67"/>
      <c r="K186" s="67"/>
      <c r="L186" s="67"/>
      <c r="M186" s="67"/>
      <c r="N186" s="67"/>
      <c r="O186" s="67"/>
      <c r="P186" s="67"/>
      <c r="Q186" s="67"/>
      <c r="R186" s="67"/>
      <c r="S186" s="67"/>
      <c r="T186" s="67"/>
      <c r="U186" s="391"/>
      <c r="V186" s="391"/>
      <c r="W186" s="303"/>
      <c r="X186" s="303"/>
      <c r="Y186" s="303"/>
      <c r="Z186" s="303"/>
      <c r="AA186" s="303"/>
      <c r="AB186" s="303"/>
      <c r="AC186" s="303"/>
      <c r="AD186" s="67"/>
      <c r="AE186" s="67"/>
      <c r="AF186" s="67"/>
      <c r="AG186" s="67"/>
      <c r="AH186" s="67"/>
      <c r="AI186" s="67"/>
      <c r="AJ186" s="67"/>
      <c r="AK186" s="67"/>
      <c r="AL186" s="67"/>
    </row>
    <row r="187" spans="2:38" x14ac:dyDescent="0.2">
      <c r="B187" s="67"/>
      <c r="C187" s="310"/>
      <c r="D187" s="310"/>
      <c r="E187" s="310"/>
      <c r="F187" s="310"/>
      <c r="G187" s="310"/>
      <c r="H187" s="310"/>
      <c r="I187" s="310"/>
      <c r="J187" s="67"/>
      <c r="K187" s="67"/>
      <c r="L187" s="67"/>
      <c r="M187" s="67"/>
      <c r="N187" s="67"/>
      <c r="O187" s="67"/>
      <c r="P187" s="67"/>
      <c r="Q187" s="67"/>
      <c r="R187" s="67"/>
      <c r="S187" s="67"/>
      <c r="T187" s="67"/>
      <c r="U187" s="391"/>
      <c r="V187" s="391"/>
      <c r="W187" s="303"/>
      <c r="X187" s="303"/>
      <c r="Y187" s="303"/>
      <c r="Z187" s="303"/>
      <c r="AA187" s="303"/>
      <c r="AB187" s="303"/>
      <c r="AC187" s="303"/>
      <c r="AD187" s="67"/>
      <c r="AE187" s="67"/>
      <c r="AF187" s="67"/>
      <c r="AG187" s="67"/>
      <c r="AH187" s="67"/>
      <c r="AI187" s="67"/>
      <c r="AJ187" s="67"/>
      <c r="AK187" s="67"/>
      <c r="AL187" s="67"/>
    </row>
    <row r="188" spans="2:38" x14ac:dyDescent="0.2">
      <c r="B188" s="67"/>
      <c r="C188" s="310"/>
      <c r="D188" s="310"/>
      <c r="E188" s="310"/>
      <c r="F188" s="310"/>
      <c r="G188" s="310"/>
      <c r="H188" s="310"/>
      <c r="I188" s="310"/>
      <c r="J188" s="67"/>
      <c r="K188" s="67"/>
      <c r="L188" s="67"/>
      <c r="M188" s="67"/>
      <c r="N188" s="67"/>
      <c r="O188" s="67"/>
      <c r="P188" s="67"/>
      <c r="Q188" s="67"/>
      <c r="R188" s="67"/>
      <c r="S188" s="67"/>
      <c r="T188" s="67"/>
      <c r="U188" s="391"/>
      <c r="V188" s="391"/>
      <c r="W188" s="303"/>
      <c r="X188" s="303"/>
      <c r="Y188" s="303"/>
      <c r="Z188" s="303"/>
      <c r="AA188" s="303"/>
      <c r="AB188" s="303"/>
      <c r="AC188" s="303"/>
      <c r="AD188" s="67"/>
      <c r="AE188" s="67"/>
      <c r="AF188" s="67"/>
      <c r="AG188" s="67"/>
      <c r="AH188" s="67"/>
      <c r="AI188" s="67"/>
      <c r="AJ188" s="67"/>
      <c r="AK188" s="67"/>
      <c r="AL188" s="67"/>
    </row>
    <row r="189" spans="2:38" x14ac:dyDescent="0.2">
      <c r="B189" s="67"/>
      <c r="C189" s="67"/>
      <c r="D189" s="67"/>
      <c r="E189" s="67"/>
      <c r="F189" s="67"/>
      <c r="G189" s="67"/>
      <c r="H189" s="67"/>
      <c r="I189" s="67"/>
      <c r="J189" s="67"/>
      <c r="K189" s="67"/>
      <c r="L189" s="67"/>
      <c r="M189" s="67"/>
      <c r="N189" s="67"/>
      <c r="O189" s="67"/>
      <c r="P189" s="67"/>
      <c r="Q189" s="67"/>
      <c r="R189" s="67"/>
      <c r="S189" s="67"/>
      <c r="T189" s="67"/>
      <c r="U189" s="391"/>
      <c r="V189" s="391"/>
      <c r="W189" s="303"/>
      <c r="X189" s="303"/>
      <c r="Y189" s="303"/>
      <c r="Z189" s="303"/>
      <c r="AA189" s="303"/>
      <c r="AB189" s="303"/>
      <c r="AC189" s="303"/>
      <c r="AD189" s="67"/>
      <c r="AE189" s="67"/>
      <c r="AF189" s="67"/>
      <c r="AG189" s="67"/>
      <c r="AH189" s="67"/>
      <c r="AI189" s="67"/>
      <c r="AJ189" s="67"/>
      <c r="AK189" s="67"/>
      <c r="AL189" s="67"/>
    </row>
    <row r="190" spans="2:38" x14ac:dyDescent="0.2">
      <c r="B190" s="67"/>
      <c r="C190" s="67"/>
      <c r="D190" s="67"/>
      <c r="E190" s="67"/>
      <c r="F190" s="67"/>
      <c r="G190" s="67"/>
      <c r="H190" s="67"/>
      <c r="I190" s="67"/>
      <c r="J190" s="67"/>
      <c r="K190" s="67"/>
      <c r="L190" s="67"/>
      <c r="M190" s="67"/>
      <c r="N190" s="67"/>
      <c r="O190" s="67"/>
      <c r="P190" s="67"/>
      <c r="Q190" s="67"/>
      <c r="R190" s="67"/>
      <c r="S190" s="67"/>
      <c r="T190" s="67"/>
      <c r="U190" s="391"/>
      <c r="V190" s="391"/>
      <c r="W190" s="303"/>
      <c r="X190" s="303"/>
      <c r="Y190" s="303"/>
      <c r="Z190" s="303"/>
      <c r="AA190" s="303"/>
      <c r="AB190" s="303"/>
      <c r="AC190" s="303"/>
      <c r="AD190" s="67"/>
      <c r="AE190" s="67"/>
      <c r="AF190" s="67"/>
      <c r="AG190" s="67"/>
      <c r="AH190" s="67"/>
      <c r="AI190" s="67"/>
      <c r="AJ190" s="67"/>
      <c r="AK190" s="67"/>
      <c r="AL190" s="67"/>
    </row>
    <row r="191" spans="2:38" x14ac:dyDescent="0.2">
      <c r="B191" s="67"/>
      <c r="C191" s="67"/>
      <c r="D191" s="67"/>
      <c r="E191" s="67"/>
      <c r="F191" s="67"/>
      <c r="G191" s="67"/>
      <c r="H191" s="67"/>
      <c r="I191" s="67"/>
      <c r="J191" s="67"/>
      <c r="K191" s="67"/>
      <c r="L191" s="67"/>
      <c r="M191" s="67"/>
      <c r="N191" s="67"/>
      <c r="O191" s="67"/>
      <c r="P191" s="67"/>
      <c r="Q191" s="67"/>
      <c r="R191" s="67"/>
      <c r="S191" s="67"/>
      <c r="T191" s="67"/>
      <c r="U191" s="391"/>
      <c r="V191" s="391"/>
      <c r="W191" s="67"/>
      <c r="X191" s="300"/>
      <c r="Y191" s="300"/>
      <c r="Z191" s="300"/>
      <c r="AA191" s="300"/>
      <c r="AB191" s="300"/>
      <c r="AC191" s="300"/>
      <c r="AD191" s="67"/>
      <c r="AE191" s="67"/>
      <c r="AF191" s="67"/>
      <c r="AG191" s="67"/>
      <c r="AH191" s="67"/>
      <c r="AI191" s="67"/>
      <c r="AJ191" s="67"/>
      <c r="AK191" s="67"/>
      <c r="AL191" s="67"/>
    </row>
    <row r="192" spans="2:38" x14ac:dyDescent="0.2">
      <c r="B192" s="67"/>
      <c r="C192" s="67"/>
      <c r="D192" s="67"/>
      <c r="E192" s="67"/>
      <c r="F192" s="67"/>
      <c r="G192" s="67"/>
      <c r="H192" s="67"/>
      <c r="I192" s="67"/>
      <c r="J192" s="67"/>
      <c r="K192" s="67"/>
      <c r="L192" s="67"/>
      <c r="M192" s="67"/>
      <c r="N192" s="67"/>
      <c r="O192" s="67"/>
      <c r="P192" s="67"/>
      <c r="Q192" s="67"/>
      <c r="R192" s="67"/>
      <c r="S192" s="67"/>
      <c r="T192" s="67"/>
      <c r="U192" s="391"/>
      <c r="V192" s="391"/>
      <c r="W192" s="67"/>
      <c r="X192" s="300"/>
      <c r="Y192" s="300"/>
      <c r="Z192" s="300"/>
      <c r="AA192" s="300"/>
      <c r="AB192" s="300"/>
      <c r="AC192" s="300"/>
      <c r="AD192" s="67"/>
      <c r="AE192" s="67"/>
      <c r="AF192" s="67"/>
      <c r="AG192" s="67"/>
      <c r="AH192" s="67"/>
      <c r="AI192" s="67"/>
      <c r="AJ192" s="67"/>
      <c r="AK192" s="67"/>
      <c r="AL192" s="67"/>
    </row>
    <row r="193" spans="2:38" x14ac:dyDescent="0.2">
      <c r="B193" s="67"/>
      <c r="C193" s="67"/>
      <c r="D193" s="67"/>
      <c r="E193" s="67"/>
      <c r="F193" s="67"/>
      <c r="G193" s="67"/>
      <c r="H193" s="67"/>
      <c r="I193" s="67"/>
      <c r="J193" s="67"/>
      <c r="K193" s="67"/>
      <c r="L193" s="67"/>
      <c r="M193" s="67"/>
      <c r="N193" s="67"/>
      <c r="O193" s="67"/>
      <c r="P193" s="67"/>
      <c r="Q193" s="67"/>
      <c r="R193" s="67"/>
      <c r="S193" s="67"/>
      <c r="T193" s="67"/>
      <c r="U193" s="391"/>
      <c r="V193" s="391"/>
      <c r="W193" s="67"/>
      <c r="X193" s="300"/>
      <c r="Y193" s="300"/>
      <c r="Z193" s="300"/>
      <c r="AA193" s="300"/>
      <c r="AB193" s="300"/>
      <c r="AC193" s="300"/>
      <c r="AD193" s="67"/>
      <c r="AE193" s="67"/>
      <c r="AF193" s="67"/>
      <c r="AG193" s="67"/>
      <c r="AH193" s="67"/>
      <c r="AI193" s="67"/>
      <c r="AJ193" s="67"/>
      <c r="AK193" s="67"/>
      <c r="AL193" s="67"/>
    </row>
    <row r="194" spans="2:38" x14ac:dyDescent="0.2">
      <c r="B194" s="67"/>
      <c r="C194" s="67"/>
      <c r="D194" s="67"/>
      <c r="E194" s="67"/>
      <c r="F194" s="67"/>
      <c r="G194" s="67"/>
      <c r="H194" s="67"/>
      <c r="I194" s="67"/>
      <c r="J194" s="67"/>
      <c r="K194" s="67"/>
      <c r="L194" s="67"/>
      <c r="M194" s="67"/>
      <c r="N194" s="67"/>
      <c r="O194" s="67"/>
      <c r="P194" s="67"/>
      <c r="Q194" s="67"/>
      <c r="R194" s="67"/>
      <c r="S194" s="67"/>
      <c r="T194" s="67"/>
      <c r="U194" s="391"/>
      <c r="V194" s="391"/>
      <c r="W194" s="67"/>
      <c r="X194" s="300"/>
      <c r="Y194" s="300"/>
      <c r="Z194" s="300"/>
      <c r="AA194" s="300"/>
      <c r="AB194" s="300"/>
      <c r="AC194" s="300"/>
      <c r="AD194" s="67"/>
      <c r="AE194" s="67"/>
      <c r="AF194" s="67"/>
      <c r="AG194" s="67"/>
      <c r="AH194" s="67"/>
      <c r="AI194" s="67"/>
      <c r="AJ194" s="67"/>
      <c r="AK194" s="67"/>
      <c r="AL194" s="67"/>
    </row>
    <row r="195" spans="2:38" x14ac:dyDescent="0.2">
      <c r="B195" s="67"/>
      <c r="C195" s="67"/>
      <c r="D195" s="302"/>
      <c r="E195" s="302"/>
      <c r="F195" s="302"/>
      <c r="G195" s="302"/>
      <c r="H195" s="302"/>
      <c r="I195" s="302"/>
      <c r="J195" s="67"/>
      <c r="K195" s="67"/>
      <c r="L195" s="67"/>
      <c r="M195" s="67"/>
      <c r="N195" s="67"/>
      <c r="O195" s="67"/>
      <c r="P195" s="67"/>
      <c r="Q195" s="67"/>
      <c r="R195" s="67"/>
      <c r="S195" s="67"/>
      <c r="T195" s="67"/>
      <c r="U195" s="391"/>
      <c r="V195" s="391"/>
      <c r="W195" s="67"/>
      <c r="X195" s="300"/>
      <c r="Y195" s="300"/>
      <c r="Z195" s="300"/>
      <c r="AA195" s="300"/>
      <c r="AB195" s="300"/>
      <c r="AC195" s="300"/>
      <c r="AD195" s="67"/>
      <c r="AE195" s="67"/>
      <c r="AF195" s="67"/>
      <c r="AG195" s="67"/>
      <c r="AH195" s="67"/>
      <c r="AI195" s="67"/>
      <c r="AJ195" s="67"/>
      <c r="AK195" s="67"/>
      <c r="AL195" s="67"/>
    </row>
    <row r="196" spans="2:38" x14ac:dyDescent="0.2">
      <c r="B196" s="67"/>
      <c r="C196" s="302"/>
      <c r="D196" s="67"/>
      <c r="E196" s="67"/>
      <c r="F196" s="67"/>
      <c r="G196" s="67"/>
      <c r="H196" s="67"/>
      <c r="I196" s="67"/>
      <c r="J196" s="67"/>
      <c r="K196" s="67"/>
      <c r="L196" s="67"/>
      <c r="M196" s="67"/>
      <c r="N196" s="67"/>
      <c r="O196" s="67"/>
      <c r="P196" s="67"/>
      <c r="Q196" s="67"/>
      <c r="R196" s="67"/>
      <c r="S196" s="67"/>
      <c r="T196" s="67"/>
      <c r="U196" s="391"/>
      <c r="V196" s="391"/>
      <c r="W196" s="67"/>
      <c r="X196" s="302"/>
      <c r="Y196" s="302"/>
      <c r="Z196" s="302"/>
      <c r="AA196" s="302"/>
      <c r="AB196" s="302"/>
      <c r="AC196" s="302"/>
      <c r="AD196" s="67"/>
      <c r="AE196" s="67"/>
      <c r="AF196" s="67"/>
      <c r="AG196" s="67"/>
      <c r="AH196" s="67"/>
      <c r="AI196" s="67"/>
      <c r="AJ196" s="67"/>
      <c r="AK196" s="67"/>
      <c r="AL196" s="67"/>
    </row>
    <row r="197" spans="2:38" x14ac:dyDescent="0.2">
      <c r="B197" s="67"/>
      <c r="C197" s="302"/>
      <c r="D197" s="67"/>
      <c r="E197" s="67"/>
      <c r="F197" s="67"/>
      <c r="G197" s="67"/>
      <c r="H197" s="67"/>
      <c r="I197" s="67"/>
      <c r="J197" s="67"/>
      <c r="K197" s="67"/>
      <c r="L197" s="67"/>
      <c r="M197" s="67"/>
      <c r="N197" s="67"/>
      <c r="O197" s="67"/>
      <c r="P197" s="67"/>
      <c r="Q197" s="67"/>
      <c r="R197" s="67"/>
      <c r="S197" s="67"/>
      <c r="T197" s="67"/>
      <c r="U197" s="391"/>
      <c r="V197" s="391"/>
      <c r="W197" s="302"/>
      <c r="X197" s="67"/>
      <c r="Y197" s="67"/>
      <c r="Z197" s="67"/>
      <c r="AA197" s="67"/>
      <c r="AB197" s="67"/>
      <c r="AC197" s="67"/>
      <c r="AD197" s="67"/>
      <c r="AE197" s="67"/>
      <c r="AF197" s="67"/>
      <c r="AG197" s="67"/>
      <c r="AH197" s="67"/>
      <c r="AI197" s="67"/>
      <c r="AJ197" s="67"/>
      <c r="AK197" s="67"/>
      <c r="AL197" s="67"/>
    </row>
    <row r="198" spans="2:38" x14ac:dyDescent="0.2">
      <c r="B198" s="67"/>
      <c r="C198" s="302"/>
      <c r="D198" s="67"/>
      <c r="E198" s="67"/>
      <c r="F198" s="67"/>
      <c r="G198" s="67"/>
      <c r="H198" s="67"/>
      <c r="I198" s="67"/>
      <c r="J198" s="67"/>
      <c r="K198" s="67"/>
      <c r="L198" s="67"/>
      <c r="M198" s="67"/>
      <c r="N198" s="67"/>
      <c r="O198" s="67"/>
      <c r="P198" s="67"/>
      <c r="Q198" s="67"/>
      <c r="R198" s="67"/>
      <c r="S198" s="67"/>
      <c r="T198" s="67"/>
      <c r="U198" s="391"/>
      <c r="V198" s="391"/>
      <c r="W198" s="302"/>
      <c r="X198" s="67"/>
      <c r="Y198" s="67"/>
      <c r="Z198" s="67"/>
      <c r="AA198" s="67"/>
      <c r="AB198" s="67"/>
      <c r="AC198" s="67"/>
      <c r="AD198" s="67"/>
      <c r="AE198" s="67"/>
      <c r="AF198" s="67"/>
      <c r="AG198" s="67"/>
      <c r="AH198" s="67"/>
      <c r="AI198" s="67"/>
      <c r="AJ198" s="67"/>
      <c r="AK198" s="67"/>
      <c r="AL198" s="67"/>
    </row>
    <row r="199" spans="2:38" x14ac:dyDescent="0.2">
      <c r="B199" s="67"/>
      <c r="C199" s="302"/>
      <c r="D199" s="302"/>
      <c r="E199" s="302"/>
      <c r="F199" s="302"/>
      <c r="G199" s="302"/>
      <c r="H199" s="302"/>
      <c r="I199" s="302"/>
      <c r="J199" s="67"/>
      <c r="K199" s="67"/>
      <c r="L199" s="67"/>
      <c r="M199" s="67"/>
      <c r="N199" s="67"/>
      <c r="O199" s="67"/>
      <c r="P199" s="67"/>
      <c r="Q199" s="67"/>
      <c r="R199" s="67"/>
      <c r="S199" s="67"/>
      <c r="T199" s="67"/>
      <c r="U199" s="391"/>
      <c r="V199" s="391"/>
      <c r="W199" s="302"/>
      <c r="X199" s="67"/>
      <c r="Y199" s="67"/>
      <c r="Z199" s="67"/>
      <c r="AA199" s="67"/>
      <c r="AB199" s="67"/>
      <c r="AC199" s="67"/>
      <c r="AD199" s="67"/>
      <c r="AE199" s="67"/>
      <c r="AF199" s="67"/>
      <c r="AG199" s="67"/>
      <c r="AH199" s="67"/>
      <c r="AI199" s="67"/>
      <c r="AJ199" s="67"/>
      <c r="AK199" s="67"/>
      <c r="AL199" s="67"/>
    </row>
    <row r="200" spans="2:38" x14ac:dyDescent="0.2">
      <c r="B200" s="67"/>
      <c r="C200" s="302"/>
      <c r="D200" s="67"/>
      <c r="E200" s="67"/>
      <c r="F200" s="67"/>
      <c r="G200" s="67"/>
      <c r="H200" s="67"/>
      <c r="I200" s="67"/>
      <c r="J200" s="67"/>
      <c r="K200" s="67"/>
      <c r="L200" s="67"/>
      <c r="M200" s="67"/>
      <c r="N200" s="67"/>
      <c r="O200" s="67"/>
      <c r="P200" s="67"/>
      <c r="Q200" s="67"/>
      <c r="R200" s="67"/>
      <c r="S200" s="67"/>
      <c r="T200" s="67"/>
      <c r="U200" s="391"/>
      <c r="V200" s="391"/>
      <c r="W200" s="302"/>
      <c r="X200" s="302"/>
      <c r="Y200" s="302"/>
      <c r="Z200" s="302"/>
      <c r="AA200" s="302"/>
      <c r="AB200" s="302"/>
      <c r="AC200" s="302"/>
      <c r="AD200" s="67"/>
      <c r="AE200" s="67"/>
      <c r="AF200" s="67"/>
      <c r="AG200" s="67"/>
      <c r="AH200" s="67"/>
      <c r="AI200" s="67"/>
      <c r="AJ200" s="67"/>
      <c r="AK200" s="67"/>
      <c r="AL200" s="67"/>
    </row>
    <row r="201" spans="2:38" x14ac:dyDescent="0.2">
      <c r="B201" s="67"/>
      <c r="C201" s="302"/>
      <c r="D201" s="302"/>
      <c r="E201" s="302"/>
      <c r="F201" s="302"/>
      <c r="G201" s="302"/>
      <c r="H201" s="302"/>
      <c r="I201" s="302"/>
      <c r="J201" s="67"/>
      <c r="K201" s="67"/>
      <c r="L201" s="67"/>
      <c r="M201" s="67"/>
      <c r="N201" s="67"/>
      <c r="O201" s="67"/>
      <c r="P201" s="67"/>
      <c r="Q201" s="67"/>
      <c r="R201" s="67"/>
      <c r="S201" s="67"/>
      <c r="T201" s="67"/>
      <c r="U201" s="391"/>
      <c r="V201" s="391"/>
      <c r="W201" s="302"/>
      <c r="X201" s="67"/>
      <c r="Y201" s="67"/>
      <c r="Z201" s="67"/>
      <c r="AA201" s="67"/>
      <c r="AB201" s="67"/>
      <c r="AC201" s="67"/>
      <c r="AD201" s="67"/>
      <c r="AE201" s="67"/>
      <c r="AF201" s="67"/>
      <c r="AG201" s="67"/>
      <c r="AH201" s="67"/>
      <c r="AI201" s="67"/>
      <c r="AJ201" s="67"/>
      <c r="AK201" s="67"/>
      <c r="AL201" s="67"/>
    </row>
    <row r="202" spans="2:38" x14ac:dyDescent="0.2">
      <c r="B202" s="67"/>
      <c r="C202" s="302"/>
      <c r="D202" s="308"/>
      <c r="E202" s="308"/>
      <c r="F202" s="308"/>
      <c r="G202" s="308"/>
      <c r="H202" s="308"/>
      <c r="I202" s="308"/>
      <c r="J202" s="67"/>
      <c r="K202" s="67"/>
      <c r="L202" s="67"/>
      <c r="M202" s="67"/>
      <c r="N202" s="67"/>
      <c r="O202" s="67"/>
      <c r="P202" s="67"/>
      <c r="Q202" s="67"/>
      <c r="R202" s="67"/>
      <c r="S202" s="67"/>
      <c r="T202" s="67"/>
      <c r="U202" s="391"/>
      <c r="V202" s="391"/>
      <c r="W202" s="302"/>
      <c r="X202" s="302"/>
      <c r="Y202" s="302"/>
      <c r="Z202" s="302"/>
      <c r="AA202" s="302"/>
      <c r="AB202" s="302"/>
      <c r="AC202" s="302"/>
      <c r="AD202" s="67"/>
      <c r="AE202" s="67"/>
      <c r="AF202" s="67"/>
      <c r="AG202" s="67"/>
      <c r="AH202" s="67"/>
      <c r="AI202" s="67"/>
      <c r="AJ202" s="67"/>
      <c r="AK202" s="67"/>
      <c r="AL202" s="67"/>
    </row>
    <row r="203" spans="2:38" x14ac:dyDescent="0.2">
      <c r="B203" s="67"/>
      <c r="C203" s="302"/>
      <c r="D203" s="308"/>
      <c r="E203" s="308"/>
      <c r="F203" s="308"/>
      <c r="G203" s="308"/>
      <c r="H203" s="308"/>
      <c r="I203" s="308"/>
      <c r="J203" s="67"/>
      <c r="K203" s="67"/>
      <c r="L203" s="67"/>
      <c r="M203" s="67"/>
      <c r="N203" s="67"/>
      <c r="O203" s="67"/>
      <c r="P203" s="67"/>
      <c r="Q203" s="67"/>
      <c r="R203" s="67"/>
      <c r="S203" s="67"/>
      <c r="T203" s="67"/>
      <c r="U203" s="391"/>
      <c r="V203" s="391"/>
      <c r="W203" s="302"/>
      <c r="X203" s="308"/>
      <c r="Y203" s="308"/>
      <c r="Z203" s="308"/>
      <c r="AA203" s="308"/>
      <c r="AB203" s="308"/>
      <c r="AC203" s="308"/>
      <c r="AD203" s="67"/>
      <c r="AE203" s="67"/>
      <c r="AF203" s="67"/>
      <c r="AG203" s="67"/>
      <c r="AH203" s="67"/>
      <c r="AI203" s="67"/>
      <c r="AJ203" s="67"/>
      <c r="AK203" s="67"/>
      <c r="AL203" s="67"/>
    </row>
    <row r="204" spans="2:38" x14ac:dyDescent="0.2">
      <c r="B204" s="67"/>
      <c r="C204" s="302"/>
      <c r="D204" s="308"/>
      <c r="E204" s="308"/>
      <c r="F204" s="308"/>
      <c r="G204" s="308"/>
      <c r="H204" s="308"/>
      <c r="I204" s="308"/>
      <c r="J204" s="67"/>
      <c r="K204" s="67"/>
      <c r="L204" s="67"/>
      <c r="M204" s="67"/>
      <c r="N204" s="67"/>
      <c r="O204" s="67"/>
      <c r="P204" s="67"/>
      <c r="Q204" s="67"/>
      <c r="R204" s="67"/>
      <c r="S204" s="67"/>
      <c r="T204" s="67"/>
      <c r="U204" s="391"/>
      <c r="V204" s="391"/>
      <c r="W204" s="302"/>
      <c r="X204" s="308"/>
      <c r="Y204" s="308"/>
      <c r="Z204" s="308"/>
      <c r="AA204" s="308"/>
      <c r="AB204" s="308"/>
      <c r="AC204" s="308"/>
      <c r="AD204" s="67"/>
      <c r="AE204" s="67"/>
      <c r="AF204" s="67"/>
      <c r="AG204" s="67"/>
      <c r="AH204" s="67"/>
      <c r="AI204" s="67"/>
      <c r="AJ204" s="67"/>
      <c r="AK204" s="67"/>
      <c r="AL204" s="67"/>
    </row>
    <row r="205" spans="2:38" x14ac:dyDescent="0.2">
      <c r="B205" s="67"/>
      <c r="C205" s="302"/>
      <c r="D205" s="308"/>
      <c r="E205" s="308"/>
      <c r="F205" s="308"/>
      <c r="G205" s="308"/>
      <c r="H205" s="308"/>
      <c r="I205" s="308"/>
      <c r="J205" s="67"/>
      <c r="K205" s="67"/>
      <c r="L205" s="67"/>
      <c r="M205" s="67"/>
      <c r="N205" s="67"/>
      <c r="O205" s="67"/>
      <c r="P205" s="67"/>
      <c r="Q205" s="67"/>
      <c r="R205" s="67"/>
      <c r="S205" s="67"/>
      <c r="T205" s="67"/>
      <c r="U205" s="391"/>
      <c r="V205" s="391"/>
      <c r="W205" s="302"/>
      <c r="X205" s="308"/>
      <c r="Y205" s="308"/>
      <c r="Z205" s="308"/>
      <c r="AA205" s="308"/>
      <c r="AB205" s="308"/>
      <c r="AC205" s="308"/>
      <c r="AD205" s="67"/>
      <c r="AE205" s="67"/>
      <c r="AF205" s="67"/>
      <c r="AG205" s="67"/>
      <c r="AH205" s="67"/>
      <c r="AI205" s="67"/>
      <c r="AJ205" s="67"/>
      <c r="AK205" s="67"/>
      <c r="AL205" s="67"/>
    </row>
    <row r="206" spans="2:38" x14ac:dyDescent="0.2">
      <c r="B206" s="67"/>
      <c r="C206" s="302"/>
      <c r="D206" s="67"/>
      <c r="E206" s="67"/>
      <c r="F206" s="67"/>
      <c r="G206" s="67"/>
      <c r="H206" s="67"/>
      <c r="I206" s="67"/>
      <c r="J206" s="67"/>
      <c r="K206" s="67"/>
      <c r="L206" s="67"/>
      <c r="M206" s="67"/>
      <c r="N206" s="67"/>
      <c r="O206" s="67"/>
      <c r="P206" s="67"/>
      <c r="Q206" s="67"/>
      <c r="R206" s="67"/>
      <c r="S206" s="67"/>
      <c r="T206" s="67"/>
      <c r="U206" s="391"/>
      <c r="V206" s="391"/>
      <c r="W206" s="302"/>
      <c r="X206" s="308"/>
      <c r="Y206" s="308"/>
      <c r="Z206" s="308"/>
      <c r="AA206" s="308"/>
      <c r="AB206" s="308"/>
      <c r="AC206" s="308"/>
      <c r="AD206" s="67"/>
      <c r="AE206" s="67"/>
      <c r="AF206" s="67"/>
      <c r="AG206" s="67"/>
      <c r="AH206" s="67"/>
      <c r="AI206" s="67"/>
      <c r="AJ206" s="67"/>
      <c r="AK206" s="67"/>
      <c r="AL206" s="67"/>
    </row>
    <row r="207" spans="2:38" x14ac:dyDescent="0.2">
      <c r="B207" s="67"/>
      <c r="C207" s="301"/>
      <c r="D207" s="67"/>
      <c r="E207" s="67"/>
      <c r="F207" s="67"/>
      <c r="G207" s="67"/>
      <c r="H207" s="67"/>
      <c r="I207" s="67"/>
      <c r="J207" s="67"/>
      <c r="K207" s="67"/>
      <c r="L207" s="67"/>
      <c r="M207" s="67"/>
      <c r="N207" s="67"/>
      <c r="O207" s="67"/>
      <c r="P207" s="67"/>
      <c r="Q207" s="67"/>
      <c r="R207" s="67"/>
      <c r="S207" s="67"/>
      <c r="T207" s="67"/>
      <c r="U207" s="391"/>
      <c r="V207" s="391"/>
      <c r="W207" s="67"/>
      <c r="X207" s="67"/>
      <c r="Y207" s="67"/>
      <c r="Z207" s="67"/>
      <c r="AA207" s="67"/>
      <c r="AB207" s="67"/>
      <c r="AC207" s="67"/>
      <c r="AD207" s="67"/>
      <c r="AE207" s="67"/>
      <c r="AF207" s="67"/>
      <c r="AG207" s="67"/>
      <c r="AH207" s="67"/>
      <c r="AI207" s="67"/>
      <c r="AJ207" s="67"/>
      <c r="AK207" s="67"/>
      <c r="AL207" s="67"/>
    </row>
    <row r="208" spans="2:38" x14ac:dyDescent="0.2">
      <c r="B208" s="67"/>
      <c r="C208" s="67"/>
      <c r="D208" s="67"/>
      <c r="E208" s="67"/>
      <c r="F208" s="67"/>
      <c r="G208" s="67"/>
      <c r="H208" s="67"/>
      <c r="I208" s="67"/>
      <c r="J208" s="67"/>
      <c r="K208" s="67"/>
      <c r="L208" s="67"/>
      <c r="M208" s="67"/>
      <c r="N208" s="67"/>
      <c r="O208" s="67"/>
      <c r="P208" s="67"/>
      <c r="Q208" s="67"/>
      <c r="R208" s="67"/>
      <c r="S208" s="67"/>
      <c r="T208" s="67"/>
      <c r="U208" s="391"/>
      <c r="V208" s="391"/>
      <c r="W208" s="301"/>
      <c r="X208" s="67"/>
      <c r="Y208" s="67"/>
      <c r="Z208" s="67"/>
      <c r="AA208" s="67"/>
      <c r="AB208" s="67"/>
      <c r="AC208" s="67"/>
      <c r="AD208" s="67"/>
      <c r="AE208" s="67"/>
      <c r="AF208" s="67"/>
      <c r="AG208" s="67"/>
      <c r="AH208" s="67"/>
      <c r="AI208" s="67"/>
      <c r="AJ208" s="67"/>
      <c r="AK208" s="67"/>
      <c r="AL208" s="67"/>
    </row>
    <row r="209" spans="2:38" x14ac:dyDescent="0.2">
      <c r="B209" s="67"/>
      <c r="C209" s="67"/>
      <c r="D209" s="67"/>
      <c r="E209" s="67"/>
      <c r="F209" s="67"/>
      <c r="G209" s="67"/>
      <c r="H209" s="67"/>
      <c r="I209" s="67"/>
      <c r="J209" s="67"/>
      <c r="K209" s="67"/>
      <c r="L209" s="67"/>
      <c r="M209" s="67"/>
      <c r="N209" s="67"/>
      <c r="O209" s="67"/>
      <c r="P209" s="67"/>
      <c r="Q209" s="67"/>
      <c r="R209" s="67"/>
      <c r="S209" s="67"/>
      <c r="T209" s="67"/>
      <c r="U209" s="391"/>
      <c r="V209" s="391"/>
      <c r="W209" s="67"/>
      <c r="X209" s="67"/>
      <c r="Y209" s="67"/>
      <c r="Z209" s="67"/>
      <c r="AA209" s="67"/>
      <c r="AB209" s="67"/>
      <c r="AC209" s="67"/>
      <c r="AD209" s="67"/>
      <c r="AE209" s="67"/>
      <c r="AF209" s="67"/>
      <c r="AG209" s="67"/>
      <c r="AH209" s="67"/>
      <c r="AI209" s="67"/>
      <c r="AJ209" s="67"/>
      <c r="AK209" s="67"/>
      <c r="AL209" s="67"/>
    </row>
    <row r="210" spans="2:38" x14ac:dyDescent="0.2">
      <c r="B210" s="67"/>
      <c r="C210" s="67"/>
      <c r="D210" s="67"/>
      <c r="E210" s="67"/>
      <c r="F210" s="67"/>
      <c r="G210" s="67"/>
      <c r="H210" s="67"/>
      <c r="I210" s="67"/>
      <c r="J210" s="67"/>
      <c r="K210" s="67"/>
      <c r="L210" s="67"/>
      <c r="M210" s="67"/>
      <c r="N210" s="67"/>
      <c r="O210" s="67"/>
      <c r="P210" s="67"/>
      <c r="Q210" s="67"/>
      <c r="R210" s="67"/>
      <c r="S210" s="67"/>
      <c r="T210" s="67"/>
      <c r="U210" s="391"/>
      <c r="V210" s="391"/>
      <c r="W210" s="67"/>
      <c r="X210" s="67"/>
      <c r="Y210" s="67"/>
      <c r="Z210" s="67"/>
      <c r="AA210" s="67"/>
      <c r="AB210" s="67"/>
      <c r="AC210" s="67"/>
      <c r="AD210" s="67"/>
      <c r="AE210" s="67"/>
      <c r="AF210" s="67"/>
      <c r="AG210" s="67"/>
      <c r="AH210" s="67"/>
      <c r="AI210" s="67"/>
      <c r="AJ210" s="67"/>
      <c r="AK210" s="67"/>
      <c r="AL210" s="67"/>
    </row>
    <row r="211" spans="2:38" x14ac:dyDescent="0.2">
      <c r="U211" s="2"/>
      <c r="V211" s="2"/>
    </row>
  </sheetData>
  <mergeCells count="207">
    <mergeCell ref="U20:V20"/>
    <mergeCell ref="U21:V21"/>
    <mergeCell ref="U14:V14"/>
    <mergeCell ref="U15:V15"/>
    <mergeCell ref="U16:V16"/>
    <mergeCell ref="U17:V17"/>
    <mergeCell ref="U18:V18"/>
    <mergeCell ref="U19:V19"/>
    <mergeCell ref="B2:S6"/>
    <mergeCell ref="U2:AL6"/>
    <mergeCell ref="U7:V7"/>
    <mergeCell ref="U8:V8"/>
    <mergeCell ref="U9:V9"/>
    <mergeCell ref="U10:V10"/>
    <mergeCell ref="U11:V11"/>
    <mergeCell ref="U12:V12"/>
    <mergeCell ref="U13:V13"/>
    <mergeCell ref="U22:V22"/>
    <mergeCell ref="U23:V23"/>
    <mergeCell ref="U24:V24"/>
    <mergeCell ref="U25:V25"/>
    <mergeCell ref="U38:V38"/>
    <mergeCell ref="U39:V39"/>
    <mergeCell ref="U40:V40"/>
    <mergeCell ref="U41:V41"/>
    <mergeCell ref="U42:V42"/>
    <mergeCell ref="U26:V26"/>
    <mergeCell ref="U27:V27"/>
    <mergeCell ref="U28:V28"/>
    <mergeCell ref="U29:V29"/>
    <mergeCell ref="U30:V30"/>
    <mergeCell ref="U31:V31"/>
    <mergeCell ref="U43:V43"/>
    <mergeCell ref="U32:V32"/>
    <mergeCell ref="U33:V33"/>
    <mergeCell ref="U34:V34"/>
    <mergeCell ref="U35:V35"/>
    <mergeCell ref="U36:V36"/>
    <mergeCell ref="U37:V37"/>
    <mergeCell ref="U50:V50"/>
    <mergeCell ref="U51:V51"/>
    <mergeCell ref="U52:V52"/>
    <mergeCell ref="U53:V53"/>
    <mergeCell ref="U54:V54"/>
    <mergeCell ref="U55:V55"/>
    <mergeCell ref="U44:V44"/>
    <mergeCell ref="U45:V45"/>
    <mergeCell ref="U46:V46"/>
    <mergeCell ref="U47:V47"/>
    <mergeCell ref="U48:V48"/>
    <mergeCell ref="U49:V49"/>
    <mergeCell ref="U63:V63"/>
    <mergeCell ref="U64:V64"/>
    <mergeCell ref="U65:V65"/>
    <mergeCell ref="U67:V67"/>
    <mergeCell ref="U68:V68"/>
    <mergeCell ref="U69:V69"/>
    <mergeCell ref="U56:V56"/>
    <mergeCell ref="U57:V57"/>
    <mergeCell ref="U58:V58"/>
    <mergeCell ref="U60:V60"/>
    <mergeCell ref="U61:V61"/>
    <mergeCell ref="U62:V62"/>
    <mergeCell ref="U76:V76"/>
    <mergeCell ref="U77:V77"/>
    <mergeCell ref="U78:V78"/>
    <mergeCell ref="U79:V79"/>
    <mergeCell ref="U80:V80"/>
    <mergeCell ref="U81:V81"/>
    <mergeCell ref="U70:V70"/>
    <mergeCell ref="U71:V71"/>
    <mergeCell ref="U72:V72"/>
    <mergeCell ref="U73:V73"/>
    <mergeCell ref="U74:V74"/>
    <mergeCell ref="U75:V75"/>
    <mergeCell ref="U88:V88"/>
    <mergeCell ref="U89:V89"/>
    <mergeCell ref="U90:V90"/>
    <mergeCell ref="U91:V91"/>
    <mergeCell ref="U92:V92"/>
    <mergeCell ref="U93:V93"/>
    <mergeCell ref="U82:V82"/>
    <mergeCell ref="U83:V83"/>
    <mergeCell ref="U84:V84"/>
    <mergeCell ref="U85:V85"/>
    <mergeCell ref="U86:V86"/>
    <mergeCell ref="U87:V87"/>
    <mergeCell ref="U100:V100"/>
    <mergeCell ref="U101:V101"/>
    <mergeCell ref="U102:V102"/>
    <mergeCell ref="U103:V103"/>
    <mergeCell ref="U104:V104"/>
    <mergeCell ref="U105:V105"/>
    <mergeCell ref="U94:V94"/>
    <mergeCell ref="U95:V95"/>
    <mergeCell ref="U96:V96"/>
    <mergeCell ref="U97:V97"/>
    <mergeCell ref="U98:V98"/>
    <mergeCell ref="U99:V99"/>
    <mergeCell ref="U112:V112"/>
    <mergeCell ref="U113:V113"/>
    <mergeCell ref="U114:V114"/>
    <mergeCell ref="U115:V115"/>
    <mergeCell ref="U116:V116"/>
    <mergeCell ref="U117:V117"/>
    <mergeCell ref="U106:V106"/>
    <mergeCell ref="U107:V107"/>
    <mergeCell ref="U108:V108"/>
    <mergeCell ref="U109:V109"/>
    <mergeCell ref="U110:V110"/>
    <mergeCell ref="U111:V111"/>
    <mergeCell ref="U124:V124"/>
    <mergeCell ref="U125:V125"/>
    <mergeCell ref="U126:V126"/>
    <mergeCell ref="U127:V127"/>
    <mergeCell ref="U128:V128"/>
    <mergeCell ref="U129:V129"/>
    <mergeCell ref="U118:V118"/>
    <mergeCell ref="U119:V119"/>
    <mergeCell ref="U120:V120"/>
    <mergeCell ref="U121:V121"/>
    <mergeCell ref="U122:V122"/>
    <mergeCell ref="U123:V123"/>
    <mergeCell ref="U136:V136"/>
    <mergeCell ref="U137:V137"/>
    <mergeCell ref="U138:V138"/>
    <mergeCell ref="U139:V139"/>
    <mergeCell ref="U140:V140"/>
    <mergeCell ref="U141:V141"/>
    <mergeCell ref="U130:V130"/>
    <mergeCell ref="U131:V131"/>
    <mergeCell ref="U132:V132"/>
    <mergeCell ref="U133:V133"/>
    <mergeCell ref="U134:V134"/>
    <mergeCell ref="U135:V135"/>
    <mergeCell ref="U148:V148"/>
    <mergeCell ref="U149:V149"/>
    <mergeCell ref="U150:V150"/>
    <mergeCell ref="U151:V151"/>
    <mergeCell ref="U152:V152"/>
    <mergeCell ref="U153:V153"/>
    <mergeCell ref="U142:V142"/>
    <mergeCell ref="U143:V143"/>
    <mergeCell ref="U144:V144"/>
    <mergeCell ref="U145:V145"/>
    <mergeCell ref="U146:V146"/>
    <mergeCell ref="U147:V147"/>
    <mergeCell ref="U160:V160"/>
    <mergeCell ref="U161:V161"/>
    <mergeCell ref="U162:V162"/>
    <mergeCell ref="U163:V163"/>
    <mergeCell ref="U164:V164"/>
    <mergeCell ref="U165:V165"/>
    <mergeCell ref="U154:V154"/>
    <mergeCell ref="U155:V155"/>
    <mergeCell ref="U156:V156"/>
    <mergeCell ref="U157:V157"/>
    <mergeCell ref="U158:V158"/>
    <mergeCell ref="U159:V159"/>
    <mergeCell ref="U172:V172"/>
    <mergeCell ref="U173:V173"/>
    <mergeCell ref="U174:V174"/>
    <mergeCell ref="U175:V175"/>
    <mergeCell ref="U176:V176"/>
    <mergeCell ref="U177:V177"/>
    <mergeCell ref="U166:V166"/>
    <mergeCell ref="U167:V167"/>
    <mergeCell ref="U168:V168"/>
    <mergeCell ref="U169:V169"/>
    <mergeCell ref="U170:V170"/>
    <mergeCell ref="U171:V171"/>
    <mergeCell ref="U184:V184"/>
    <mergeCell ref="U185:V185"/>
    <mergeCell ref="U186:V186"/>
    <mergeCell ref="U187:V187"/>
    <mergeCell ref="U188:V188"/>
    <mergeCell ref="U189:V189"/>
    <mergeCell ref="U178:V178"/>
    <mergeCell ref="U179:V179"/>
    <mergeCell ref="U180:V180"/>
    <mergeCell ref="U181:V181"/>
    <mergeCell ref="U182:V182"/>
    <mergeCell ref="U183:V183"/>
    <mergeCell ref="AT10:AT11"/>
    <mergeCell ref="AT12:AT13"/>
    <mergeCell ref="AT14:AT15"/>
    <mergeCell ref="U208:V208"/>
    <mergeCell ref="U209:V209"/>
    <mergeCell ref="U210:V210"/>
    <mergeCell ref="U202:V202"/>
    <mergeCell ref="U203:V203"/>
    <mergeCell ref="U204:V204"/>
    <mergeCell ref="U205:V205"/>
    <mergeCell ref="U206:V206"/>
    <mergeCell ref="U207:V207"/>
    <mergeCell ref="U196:V196"/>
    <mergeCell ref="U197:V197"/>
    <mergeCell ref="U198:V198"/>
    <mergeCell ref="U199:V199"/>
    <mergeCell ref="U200:V200"/>
    <mergeCell ref="U201:V201"/>
    <mergeCell ref="U190:V190"/>
    <mergeCell ref="U191:V191"/>
    <mergeCell ref="U192:V192"/>
    <mergeCell ref="U193:V193"/>
    <mergeCell ref="U194:V194"/>
    <mergeCell ref="U195:V195"/>
  </mergeCells>
  <pageMargins left="0.7" right="0.7" top="0.75" bottom="0.75" header="0.3" footer="0.3"/>
  <pageSetup paperSize="9"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C8192-1975-544E-A74F-610875BE1E53}">
  <dimension ref="A1:P65"/>
  <sheetViews>
    <sheetView zoomScale="57" zoomScaleNormal="150" workbookViewId="0">
      <selection activeCell="C14" sqref="C14"/>
    </sheetView>
  </sheetViews>
  <sheetFormatPr baseColWidth="10" defaultRowHeight="16" x14ac:dyDescent="0.2"/>
  <cols>
    <col min="1" max="1" width="21.5" bestFit="1" customWidth="1"/>
    <col min="2" max="2" width="21" bestFit="1" customWidth="1"/>
    <col min="5" max="5" width="12.83203125" bestFit="1" customWidth="1"/>
    <col min="6" max="6" width="12.5" bestFit="1" customWidth="1"/>
    <col min="7" max="7" width="12.33203125" bestFit="1" customWidth="1"/>
  </cols>
  <sheetData>
    <row r="1" spans="1:16" x14ac:dyDescent="0.2">
      <c r="A1" s="5"/>
      <c r="B1" s="5"/>
      <c r="C1" s="5"/>
      <c r="D1" s="5"/>
      <c r="E1" s="5"/>
      <c r="F1" s="5"/>
      <c r="G1" s="5"/>
      <c r="H1" s="5"/>
      <c r="I1" s="5"/>
      <c r="J1" s="5"/>
      <c r="K1" s="5"/>
      <c r="L1" s="5"/>
      <c r="M1" s="5"/>
      <c r="N1" s="5"/>
      <c r="O1" s="5"/>
      <c r="P1" s="5"/>
    </row>
    <row r="2" spans="1:16" ht="17" thickBot="1" x14ac:dyDescent="0.25">
      <c r="A2" s="5"/>
      <c r="B2" s="5"/>
      <c r="C2" s="5"/>
      <c r="D2" s="5"/>
      <c r="E2" s="5"/>
      <c r="F2" s="5"/>
      <c r="G2" s="5"/>
      <c r="H2" s="5"/>
      <c r="I2" s="5"/>
      <c r="J2" s="5"/>
      <c r="K2" s="5"/>
      <c r="L2" s="5"/>
      <c r="M2" s="5"/>
      <c r="N2" s="5"/>
      <c r="O2" s="5"/>
      <c r="P2" s="5"/>
    </row>
    <row r="3" spans="1:16" x14ac:dyDescent="0.2">
      <c r="A3" s="5"/>
      <c r="B3" s="21"/>
      <c r="C3" s="27" t="s">
        <v>129</v>
      </c>
      <c r="D3" s="27" t="s">
        <v>150</v>
      </c>
      <c r="E3" s="27" t="s">
        <v>151</v>
      </c>
      <c r="F3" s="27" t="s">
        <v>152</v>
      </c>
      <c r="G3" s="27" t="s">
        <v>153</v>
      </c>
      <c r="H3" s="28" t="s">
        <v>154</v>
      </c>
      <c r="I3" s="5"/>
      <c r="J3" s="5"/>
      <c r="K3" s="5"/>
      <c r="L3" s="5"/>
      <c r="M3" s="5"/>
      <c r="N3" s="5"/>
      <c r="O3" s="5"/>
      <c r="P3" s="5"/>
    </row>
    <row r="4" spans="1:16" x14ac:dyDescent="0.2">
      <c r="A4" s="5"/>
      <c r="B4" s="25" t="s">
        <v>148</v>
      </c>
      <c r="C4" s="20">
        <f>'Sheet Safeguard-reallocation'!K21</f>
        <v>107.28000000000002</v>
      </c>
      <c r="D4" s="20">
        <f>'Sheet Safeguard-reallocation'!P21</f>
        <v>205.74</v>
      </c>
      <c r="E4" s="20">
        <f>'Sheet Safeguard-reallocation'!V21</f>
        <v>71.34</v>
      </c>
      <c r="F4" s="20">
        <f>'Sheet Safeguard-reallocation'!AG21</f>
        <v>211.14500000000001</v>
      </c>
      <c r="G4" s="20">
        <f>'Sheet Safeguard-reallocation'!AL21</f>
        <v>37.594999999999999</v>
      </c>
      <c r="H4" s="23">
        <f>'Sheet Safeguard-reallocation'!AA21</f>
        <v>67.900000000000006</v>
      </c>
      <c r="I4" s="5"/>
      <c r="J4" s="5"/>
      <c r="K4" s="5"/>
      <c r="L4" s="5"/>
      <c r="M4" s="5"/>
      <c r="N4" s="5"/>
      <c r="O4" s="5"/>
      <c r="P4" s="5"/>
    </row>
    <row r="5" spans="1:16" x14ac:dyDescent="0.2">
      <c r="A5" s="5"/>
      <c r="B5" s="25" t="s">
        <v>149</v>
      </c>
      <c r="C5" s="20">
        <f>'Sheet Safeguard-reallocation'!K25</f>
        <v>77.5</v>
      </c>
      <c r="D5" s="20">
        <f>'Sheet Safeguard-reallocation'!P25</f>
        <v>83.25</v>
      </c>
      <c r="E5" s="20">
        <f>'Sheet Safeguard-reallocation'!V25</f>
        <v>67.25</v>
      </c>
      <c r="F5" s="20">
        <f>'Sheet Safeguard-reallocation'!AG25</f>
        <v>17.82</v>
      </c>
      <c r="G5" s="20">
        <f>'Sheet Safeguard-reallocation'!AL25</f>
        <v>24.9</v>
      </c>
      <c r="H5" s="23">
        <f>'Sheet Safeguard-reallocation'!AA25</f>
        <v>0</v>
      </c>
      <c r="I5" s="5"/>
      <c r="J5" s="5"/>
      <c r="K5" s="5"/>
      <c r="L5" s="5"/>
      <c r="M5" s="5"/>
      <c r="N5" s="5"/>
      <c r="O5" s="5"/>
      <c r="P5" s="5"/>
    </row>
    <row r="6" spans="1:16" x14ac:dyDescent="0.2">
      <c r="A6" s="5"/>
      <c r="B6" s="25" t="s">
        <v>8</v>
      </c>
      <c r="C6" s="20">
        <f>SUM(C4:C5)</f>
        <v>184.78000000000003</v>
      </c>
      <c r="D6" s="20">
        <f t="shared" ref="D6:H6" si="0">SUM(D4:D5)</f>
        <v>288.99</v>
      </c>
      <c r="E6" s="20">
        <f t="shared" si="0"/>
        <v>138.59</v>
      </c>
      <c r="F6" s="20">
        <f t="shared" si="0"/>
        <v>228.965</v>
      </c>
      <c r="G6" s="20">
        <f t="shared" si="0"/>
        <v>62.494999999999997</v>
      </c>
      <c r="H6" s="23">
        <f t="shared" si="0"/>
        <v>67.900000000000006</v>
      </c>
      <c r="I6" s="5"/>
      <c r="J6" s="5"/>
      <c r="K6" s="5"/>
      <c r="L6" s="5"/>
      <c r="M6" s="5"/>
      <c r="N6" s="5"/>
      <c r="O6" s="5"/>
      <c r="P6" s="5"/>
    </row>
    <row r="7" spans="1:16" x14ac:dyDescent="0.2">
      <c r="A7" s="5"/>
      <c r="B7" s="22"/>
      <c r="C7" s="20"/>
      <c r="D7" s="20"/>
      <c r="E7" s="20"/>
      <c r="F7" s="20"/>
      <c r="G7" s="20"/>
      <c r="H7" s="23"/>
      <c r="I7" s="5"/>
      <c r="J7" s="5"/>
      <c r="K7" s="5"/>
      <c r="L7" s="5"/>
      <c r="M7" s="5"/>
      <c r="N7" s="5"/>
      <c r="O7" s="5"/>
      <c r="P7" s="5"/>
    </row>
    <row r="8" spans="1:16" x14ac:dyDescent="0.2">
      <c r="A8" s="5"/>
      <c r="B8" s="22"/>
      <c r="C8" s="29" t="s">
        <v>129</v>
      </c>
      <c r="D8" s="29" t="s">
        <v>150</v>
      </c>
      <c r="E8" s="29" t="s">
        <v>151</v>
      </c>
      <c r="F8" s="29" t="s">
        <v>152</v>
      </c>
      <c r="G8" s="29" t="s">
        <v>153</v>
      </c>
      <c r="H8" s="30" t="s">
        <v>154</v>
      </c>
      <c r="I8" s="5"/>
      <c r="J8" s="5"/>
      <c r="K8" s="5"/>
      <c r="L8" s="5"/>
      <c r="M8" s="5"/>
      <c r="N8" s="5"/>
      <c r="O8" s="5"/>
      <c r="P8" s="5"/>
    </row>
    <row r="9" spans="1:16" x14ac:dyDescent="0.2">
      <c r="A9" s="5"/>
      <c r="B9" s="25" t="s">
        <v>148</v>
      </c>
      <c r="C9" s="197">
        <f>C4/C$6</f>
        <v>0.58058231410325789</v>
      </c>
      <c r="D9" s="197">
        <f t="shared" ref="D9:H10" si="1">D4/D$6</f>
        <v>0.71192774836499528</v>
      </c>
      <c r="E9" s="197">
        <f t="shared" si="1"/>
        <v>0.51475575438343313</v>
      </c>
      <c r="F9" s="197">
        <f t="shared" si="1"/>
        <v>0.92217151092961813</v>
      </c>
      <c r="G9" s="197">
        <f t="shared" si="1"/>
        <v>0.60156812545003602</v>
      </c>
      <c r="H9" s="198">
        <f t="shared" si="1"/>
        <v>1</v>
      </c>
      <c r="I9" s="5"/>
      <c r="J9" s="5"/>
      <c r="K9" s="5"/>
      <c r="L9" s="5"/>
      <c r="M9" s="5"/>
      <c r="N9" s="5"/>
      <c r="O9" s="5"/>
      <c r="P9" s="5"/>
    </row>
    <row r="10" spans="1:16" x14ac:dyDescent="0.2">
      <c r="A10" s="5"/>
      <c r="B10" s="25" t="s">
        <v>149</v>
      </c>
      <c r="C10" s="197">
        <f>C5/C$6</f>
        <v>0.419417685896742</v>
      </c>
      <c r="D10" s="197">
        <f t="shared" si="1"/>
        <v>0.28807225163500466</v>
      </c>
      <c r="E10" s="197">
        <f t="shared" si="1"/>
        <v>0.48524424561656682</v>
      </c>
      <c r="F10" s="197">
        <f t="shared" si="1"/>
        <v>7.7828489070381937E-2</v>
      </c>
      <c r="G10" s="197">
        <f t="shared" si="1"/>
        <v>0.39843187454996398</v>
      </c>
      <c r="H10" s="198">
        <f t="shared" si="1"/>
        <v>0</v>
      </c>
      <c r="I10" s="5"/>
      <c r="J10" s="5"/>
      <c r="K10" s="5"/>
      <c r="L10" s="5"/>
      <c r="M10" s="5"/>
      <c r="N10" s="5"/>
      <c r="O10" s="5"/>
      <c r="P10" s="5"/>
    </row>
    <row r="11" spans="1:16" ht="17" thickBot="1" x14ac:dyDescent="0.25">
      <c r="A11" s="5"/>
      <c r="B11" s="26" t="s">
        <v>8</v>
      </c>
      <c r="C11" s="267">
        <f>SUM(C9:C10)</f>
        <v>0.99999999999999989</v>
      </c>
      <c r="D11" s="267">
        <f t="shared" ref="D11" si="2">SUM(D9:D10)</f>
        <v>1</v>
      </c>
      <c r="E11" s="267">
        <f t="shared" ref="E11" si="3">SUM(E9:E10)</f>
        <v>1</v>
      </c>
      <c r="F11" s="267">
        <f t="shared" ref="F11" si="4">SUM(F9:F10)</f>
        <v>1</v>
      </c>
      <c r="G11" s="267">
        <f t="shared" ref="G11" si="5">SUM(G9:G10)</f>
        <v>1</v>
      </c>
      <c r="H11" s="268">
        <f t="shared" ref="H11" si="6">SUM(H9:H10)</f>
        <v>1</v>
      </c>
      <c r="I11" s="5"/>
      <c r="J11" s="5"/>
      <c r="K11" s="5"/>
      <c r="L11" s="5"/>
      <c r="M11" s="5"/>
      <c r="N11" s="5"/>
      <c r="O11" s="5"/>
      <c r="P11" s="5"/>
    </row>
    <row r="12" spans="1:16" ht="17" thickBot="1" x14ac:dyDescent="0.25">
      <c r="A12" s="5"/>
      <c r="B12" s="5"/>
      <c r="C12" s="5"/>
      <c r="D12" s="5"/>
      <c r="E12" s="5"/>
      <c r="F12" s="5"/>
      <c r="G12" s="5"/>
      <c r="H12" s="5"/>
      <c r="I12" s="5"/>
      <c r="J12" s="5"/>
      <c r="K12" s="5"/>
      <c r="L12" s="5"/>
      <c r="M12" s="5"/>
      <c r="N12" s="5"/>
      <c r="O12" s="5"/>
      <c r="P12" s="5"/>
    </row>
    <row r="13" spans="1:16" x14ac:dyDescent="0.2">
      <c r="A13" s="5"/>
      <c r="B13" s="21"/>
      <c r="C13" s="27" t="s">
        <v>129</v>
      </c>
      <c r="D13" s="27" t="s">
        <v>150</v>
      </c>
      <c r="E13" s="27" t="s">
        <v>151</v>
      </c>
      <c r="F13" s="27" t="s">
        <v>152</v>
      </c>
      <c r="G13" s="27" t="s">
        <v>153</v>
      </c>
      <c r="H13" s="28" t="s">
        <v>154</v>
      </c>
      <c r="I13" s="5"/>
      <c r="J13" s="5"/>
      <c r="K13" s="5"/>
      <c r="L13" s="5"/>
      <c r="M13" s="5"/>
      <c r="N13" s="5"/>
      <c r="O13" s="5"/>
      <c r="P13" s="5"/>
    </row>
    <row r="14" spans="1:16" x14ac:dyDescent="0.2">
      <c r="A14" s="5"/>
      <c r="B14" s="25" t="s">
        <v>148</v>
      </c>
      <c r="C14" s="197">
        <f>'Sheet Safeguard-reallocation'!L21</f>
        <v>4.4226408871665922E-2</v>
      </c>
      <c r="D14" s="197">
        <f>'Sheet Safeguard-reallocation'!Q21</f>
        <v>5.9652073064656426E-2</v>
      </c>
      <c r="E14" s="197">
        <f>'Sheet Safeguard-reallocation'!W21</f>
        <v>5.7310411311053987E-2</v>
      </c>
      <c r="F14" s="197">
        <f>'Sheet Safeguard-reallocation'!AH21</f>
        <v>8.3688069758224334E-2</v>
      </c>
      <c r="G14" s="197">
        <f>'Sheet Safeguard-reallocation'!AM21</f>
        <v>4.640212293260923E-2</v>
      </c>
      <c r="H14" s="198">
        <f>'Sheet Safeguard-reallocation'!AB21</f>
        <v>3.7939319439012124E-2</v>
      </c>
      <c r="I14" s="5"/>
      <c r="J14" s="5"/>
      <c r="K14" s="5"/>
      <c r="L14" s="5"/>
      <c r="M14" s="5"/>
      <c r="N14" s="5"/>
      <c r="O14" s="5"/>
      <c r="P14" s="5"/>
    </row>
    <row r="15" spans="1:16" x14ac:dyDescent="0.2">
      <c r="A15" s="5"/>
      <c r="B15" s="25" t="s">
        <v>149</v>
      </c>
      <c r="C15" s="197">
        <f>'Sheet Safeguard-reallocation'!L25</f>
        <v>3.1949540338871256E-2</v>
      </c>
      <c r="D15" s="197">
        <f>'Sheet Safeguard-reallocation'!Q25</f>
        <v>2.4137431139460715E-2</v>
      </c>
      <c r="E15" s="197">
        <f>'Sheet Safeguard-reallocation'!W25</f>
        <v>5.4024742930591264E-2</v>
      </c>
      <c r="F15" s="197">
        <f>'Sheet Safeguard-reallocation'!AH25</f>
        <v>7.063020214030916E-3</v>
      </c>
      <c r="G15" s="197">
        <f>'Sheet Safeguard-reallocation'!AM25</f>
        <v>3.0733152308072078E-2</v>
      </c>
      <c r="H15" s="198">
        <f>'Sheet Safeguard-reallocation'!AB25</f>
        <v>0</v>
      </c>
      <c r="I15" s="5"/>
      <c r="J15" s="5"/>
      <c r="K15" s="5"/>
      <c r="L15" s="5"/>
      <c r="M15" s="5"/>
      <c r="N15" s="5"/>
      <c r="O15" s="5"/>
      <c r="P15" s="5"/>
    </row>
    <row r="16" spans="1:16" ht="17" thickBot="1" x14ac:dyDescent="0.25">
      <c r="A16" s="5"/>
      <c r="B16" s="26" t="s">
        <v>8</v>
      </c>
      <c r="C16" s="249">
        <f>SUM(C14:C15)</f>
        <v>7.6175949210537178E-2</v>
      </c>
      <c r="D16" s="249">
        <f t="shared" ref="D16:H16" si="7">SUM(D14:D15)</f>
        <v>8.3789504204117141E-2</v>
      </c>
      <c r="E16" s="249">
        <f t="shared" si="7"/>
        <v>0.11133515424164525</v>
      </c>
      <c r="F16" s="249">
        <f t="shared" si="7"/>
        <v>9.0751089972255256E-2</v>
      </c>
      <c r="G16" s="249">
        <f t="shared" si="7"/>
        <v>7.7135275240681311E-2</v>
      </c>
      <c r="H16" s="250">
        <f t="shared" si="7"/>
        <v>3.7939319439012124E-2</v>
      </c>
      <c r="I16" s="5"/>
      <c r="J16" s="5"/>
      <c r="K16" s="5"/>
      <c r="L16" s="5"/>
      <c r="M16" s="5"/>
      <c r="N16" s="5"/>
      <c r="O16" s="5"/>
      <c r="P16" s="5"/>
    </row>
    <row r="17" spans="1:16" x14ac:dyDescent="0.2">
      <c r="A17" s="5"/>
      <c r="B17" s="5"/>
      <c r="C17" s="5"/>
      <c r="D17" s="5"/>
      <c r="E17" s="5"/>
      <c r="F17" s="5"/>
      <c r="G17" s="5"/>
      <c r="H17" s="5"/>
      <c r="I17" s="5"/>
      <c r="J17" s="5"/>
      <c r="K17" s="5"/>
      <c r="L17" s="5"/>
      <c r="M17" s="5"/>
      <c r="N17" s="5"/>
      <c r="O17" s="5"/>
      <c r="P17" s="5"/>
    </row>
    <row r="18" spans="1:16" x14ac:dyDescent="0.2">
      <c r="A18" s="5"/>
      <c r="B18" s="5"/>
      <c r="C18" s="5"/>
      <c r="D18" s="5"/>
      <c r="E18" s="5"/>
      <c r="F18" s="5"/>
      <c r="G18" s="5"/>
      <c r="H18" s="5"/>
      <c r="I18" s="5"/>
      <c r="J18" s="5"/>
      <c r="K18" s="5"/>
      <c r="L18" s="5"/>
      <c r="M18" s="5"/>
      <c r="N18" s="5"/>
      <c r="O18" s="5"/>
      <c r="P18" s="5"/>
    </row>
    <row r="19" spans="1:16" x14ac:dyDescent="0.2">
      <c r="A19" s="5"/>
      <c r="B19" s="5"/>
      <c r="C19" s="5"/>
      <c r="D19" s="5"/>
      <c r="E19" s="5"/>
      <c r="F19" s="5"/>
      <c r="G19" s="5"/>
      <c r="H19" s="5"/>
      <c r="I19" s="5"/>
      <c r="J19" s="5"/>
      <c r="K19" s="5"/>
      <c r="L19" s="5"/>
      <c r="M19" s="5"/>
      <c r="N19" s="5"/>
      <c r="O19" s="5"/>
      <c r="P19" s="5"/>
    </row>
    <row r="20" spans="1:16" x14ac:dyDescent="0.2">
      <c r="A20" s="5"/>
      <c r="B20" s="5"/>
      <c r="C20" s="5"/>
      <c r="D20" s="5"/>
      <c r="E20" s="5"/>
      <c r="F20" s="5"/>
      <c r="G20" s="5"/>
      <c r="H20" s="5"/>
      <c r="I20" s="5"/>
      <c r="J20" s="5"/>
      <c r="K20" s="5"/>
      <c r="L20" s="5"/>
      <c r="M20" s="5"/>
      <c r="N20" s="5"/>
      <c r="O20" s="5"/>
      <c r="P20" s="5"/>
    </row>
    <row r="21" spans="1:16" x14ac:dyDescent="0.2">
      <c r="A21" s="5"/>
      <c r="B21" s="5"/>
      <c r="C21" s="5"/>
      <c r="D21" s="5"/>
      <c r="E21" s="5"/>
      <c r="F21" s="5"/>
      <c r="G21" s="5"/>
      <c r="H21" s="5"/>
      <c r="I21" s="5"/>
      <c r="J21" s="5"/>
      <c r="K21" s="5"/>
      <c r="L21" s="5"/>
      <c r="M21" s="5"/>
      <c r="N21" s="5"/>
      <c r="O21" s="5"/>
      <c r="P21" s="5"/>
    </row>
    <row r="22" spans="1:16" x14ac:dyDescent="0.2">
      <c r="A22" s="5"/>
      <c r="B22" s="5"/>
      <c r="C22" s="5"/>
      <c r="D22" s="5"/>
      <c r="E22" s="5"/>
      <c r="F22" s="5"/>
      <c r="G22" s="5"/>
      <c r="H22" s="5"/>
      <c r="I22" s="5"/>
      <c r="J22" s="5"/>
      <c r="K22" s="5"/>
      <c r="L22" s="5"/>
      <c r="M22" s="5"/>
      <c r="N22" s="5"/>
      <c r="O22" s="5"/>
      <c r="P22" s="5"/>
    </row>
    <row r="23" spans="1:16" x14ac:dyDescent="0.2">
      <c r="A23" s="5"/>
      <c r="B23" s="5"/>
      <c r="C23" s="5"/>
      <c r="D23" s="5"/>
      <c r="E23" s="5"/>
      <c r="F23" s="5"/>
      <c r="G23" s="5"/>
      <c r="H23" s="5"/>
      <c r="I23" s="5"/>
      <c r="J23" s="5"/>
      <c r="K23" s="5"/>
      <c r="L23" s="5"/>
      <c r="M23" s="5"/>
      <c r="N23" s="5"/>
      <c r="O23" s="5"/>
      <c r="P23" s="5"/>
    </row>
    <row r="24" spans="1:16" x14ac:dyDescent="0.2">
      <c r="A24" s="5"/>
      <c r="B24" s="5"/>
      <c r="C24" s="5"/>
      <c r="D24" s="5"/>
      <c r="E24" s="5"/>
      <c r="F24" s="5"/>
      <c r="G24" s="5"/>
      <c r="H24" s="5"/>
      <c r="I24" s="5"/>
      <c r="J24" s="5"/>
      <c r="K24" s="5"/>
      <c r="L24" s="5"/>
      <c r="M24" s="5"/>
      <c r="N24" s="5"/>
      <c r="O24" s="5"/>
      <c r="P24" s="5"/>
    </row>
    <row r="25" spans="1:16" x14ac:dyDescent="0.2">
      <c r="A25" s="5"/>
      <c r="B25" s="5"/>
      <c r="C25" s="5"/>
      <c r="D25" s="5"/>
      <c r="E25" s="5"/>
      <c r="F25" s="5"/>
      <c r="G25" s="5"/>
      <c r="H25" s="5"/>
      <c r="I25" s="5"/>
      <c r="J25" s="5"/>
      <c r="K25" s="5"/>
      <c r="L25" s="5"/>
      <c r="M25" s="5"/>
      <c r="N25" s="5"/>
      <c r="O25" s="5"/>
      <c r="P25" s="5"/>
    </row>
    <row r="26" spans="1:16" x14ac:dyDescent="0.2">
      <c r="A26" s="5"/>
      <c r="B26" s="5"/>
      <c r="C26" s="5"/>
      <c r="D26" s="5"/>
      <c r="E26" s="5"/>
      <c r="F26" s="5"/>
      <c r="G26" s="5"/>
      <c r="H26" s="5"/>
      <c r="I26" s="5"/>
      <c r="J26" s="5"/>
      <c r="K26" s="5"/>
      <c r="L26" s="5"/>
      <c r="M26" s="5"/>
      <c r="N26" s="5"/>
      <c r="O26" s="5"/>
      <c r="P26" s="5"/>
    </row>
    <row r="27" spans="1:16" x14ac:dyDescent="0.2">
      <c r="A27" s="5"/>
      <c r="B27" s="5"/>
      <c r="C27" s="5"/>
      <c r="D27" s="5"/>
      <c r="E27" s="5"/>
      <c r="F27" s="5"/>
      <c r="G27" s="5"/>
      <c r="H27" s="5"/>
      <c r="I27" s="5"/>
      <c r="J27" s="5"/>
      <c r="K27" s="5"/>
      <c r="L27" s="5"/>
      <c r="M27" s="5"/>
      <c r="N27" s="5"/>
      <c r="O27" s="5"/>
      <c r="P27" s="5"/>
    </row>
    <row r="28" spans="1:16" x14ac:dyDescent="0.2">
      <c r="A28" s="5"/>
      <c r="B28" s="5"/>
      <c r="C28" s="5"/>
      <c r="D28" s="5"/>
      <c r="E28" s="5"/>
      <c r="F28" s="5"/>
      <c r="G28" s="5"/>
      <c r="H28" s="5"/>
      <c r="I28" s="5"/>
      <c r="J28" s="5"/>
      <c r="K28" s="5"/>
      <c r="L28" s="5"/>
      <c r="M28" s="5"/>
      <c r="N28" s="5"/>
      <c r="O28" s="5"/>
      <c r="P28" s="5"/>
    </row>
    <row r="29" spans="1:16" x14ac:dyDescent="0.2">
      <c r="A29" s="5"/>
      <c r="B29" s="5"/>
      <c r="C29" s="5"/>
      <c r="D29" s="5"/>
      <c r="E29" s="5"/>
      <c r="F29" s="5"/>
      <c r="G29" s="5"/>
      <c r="H29" s="5"/>
      <c r="I29" s="5"/>
      <c r="J29" s="5"/>
      <c r="K29" s="5"/>
      <c r="L29" s="5"/>
      <c r="M29" s="5"/>
      <c r="N29" s="5"/>
      <c r="O29" s="5"/>
      <c r="P29" s="5"/>
    </row>
    <row r="30" spans="1:16" x14ac:dyDescent="0.2">
      <c r="A30" s="5"/>
      <c r="B30" s="5"/>
      <c r="C30" s="5"/>
      <c r="D30" s="5"/>
      <c r="E30" s="5"/>
      <c r="F30" s="5"/>
      <c r="G30" s="5"/>
      <c r="H30" s="5"/>
      <c r="I30" s="5"/>
      <c r="J30" s="5"/>
      <c r="K30" s="5"/>
      <c r="L30" s="5"/>
      <c r="M30" s="5"/>
      <c r="N30" s="5"/>
      <c r="O30" s="5"/>
      <c r="P30" s="5"/>
    </row>
    <row r="31" spans="1:16" ht="17" thickBot="1" x14ac:dyDescent="0.25">
      <c r="A31" s="4"/>
      <c r="B31" s="4"/>
      <c r="C31" s="4"/>
      <c r="D31" s="4"/>
      <c r="E31" s="4"/>
      <c r="F31" s="4"/>
      <c r="G31" s="4"/>
      <c r="H31" s="4"/>
      <c r="I31" s="4"/>
      <c r="J31" s="4"/>
      <c r="K31" s="4"/>
      <c r="L31" s="4"/>
      <c r="M31" s="4"/>
      <c r="N31" s="4"/>
      <c r="O31" s="4"/>
      <c r="P31" s="4"/>
    </row>
    <row r="32" spans="1:16" x14ac:dyDescent="0.2">
      <c r="A32" s="9"/>
      <c r="B32" s="16" t="s">
        <v>129</v>
      </c>
      <c r="C32" s="16" t="s">
        <v>150</v>
      </c>
      <c r="D32" s="16" t="s">
        <v>151</v>
      </c>
      <c r="E32" s="16" t="s">
        <v>152</v>
      </c>
      <c r="F32" s="16" t="s">
        <v>153</v>
      </c>
      <c r="G32" s="17" t="s">
        <v>154</v>
      </c>
      <c r="H32" s="4"/>
      <c r="I32" s="4"/>
      <c r="J32" s="4"/>
      <c r="K32" s="4"/>
      <c r="L32" s="4"/>
      <c r="M32" s="4"/>
      <c r="N32" s="4"/>
      <c r="O32" s="4"/>
      <c r="P32" s="4"/>
    </row>
    <row r="33" spans="1:16" x14ac:dyDescent="0.2">
      <c r="A33" s="13" t="s">
        <v>155</v>
      </c>
      <c r="B33" s="8">
        <f>SUM('Sheet Safeguard-reallocation'!K5:K19)</f>
        <v>93.080000000000013</v>
      </c>
      <c r="C33" s="8">
        <f>SUM('Sheet Safeguard-reallocation'!P5:P19)</f>
        <v>164.15</v>
      </c>
      <c r="D33" s="8">
        <f>SUM('Sheet Safeguard-reallocation'!V5:V19)</f>
        <v>66.44</v>
      </c>
      <c r="E33" s="8">
        <f>SUM('Sheet Safeguard-reallocation'!AG5:AG19)</f>
        <v>198.60500000000002</v>
      </c>
      <c r="F33" s="8">
        <f>SUM('Sheet Safeguard-reallocation'!AL5:AL19)</f>
        <v>36.295000000000002</v>
      </c>
      <c r="G33" s="11">
        <f>SUM('Sheet Safeguard-reallocation'!AA5:AA19)</f>
        <v>67.900000000000006</v>
      </c>
      <c r="H33" s="4"/>
      <c r="I33" s="4"/>
      <c r="J33" s="4"/>
      <c r="K33" s="4"/>
      <c r="L33" s="4"/>
      <c r="M33" s="4"/>
      <c r="N33" s="4"/>
      <c r="O33" s="4"/>
      <c r="P33" s="4"/>
    </row>
    <row r="34" spans="1:16" x14ac:dyDescent="0.2">
      <c r="A34" s="13" t="s">
        <v>156</v>
      </c>
      <c r="B34" s="8">
        <f>SUM('Sheet Safeguard-reallocation'!K20:K20)</f>
        <v>14.2</v>
      </c>
      <c r="C34" s="8">
        <f>SUM('Sheet Safeguard-reallocation'!P20:P20)</f>
        <v>41.59</v>
      </c>
      <c r="D34" s="8">
        <f>SUM('Sheet Safeguard-reallocation'!V20:V20)</f>
        <v>4.9000000000000004</v>
      </c>
      <c r="E34" s="8">
        <f>SUM('Sheet Safeguard-reallocation'!AG20:AG20)</f>
        <v>12.54</v>
      </c>
      <c r="F34" s="8">
        <f>SUM('Sheet Safeguard-reallocation'!AL20:AL20)</f>
        <v>1.3</v>
      </c>
      <c r="G34" s="11">
        <f>SUM('Sheet Safeguard-reallocation'!AA20:AA20)</f>
        <v>0</v>
      </c>
      <c r="H34" s="4"/>
      <c r="I34" s="4"/>
      <c r="J34" s="4"/>
      <c r="K34" s="4"/>
      <c r="L34" s="4"/>
      <c r="M34" s="4"/>
      <c r="N34" s="4"/>
      <c r="O34" s="4"/>
      <c r="P34" s="4"/>
    </row>
    <row r="35" spans="1:16" x14ac:dyDescent="0.2">
      <c r="A35" s="13" t="s">
        <v>8</v>
      </c>
      <c r="B35" s="8">
        <f>SUM(B33:B34)</f>
        <v>107.28000000000002</v>
      </c>
      <c r="C35" s="8">
        <f t="shared" ref="C35:G35" si="8">SUM(C33:C34)</f>
        <v>205.74</v>
      </c>
      <c r="D35" s="8">
        <f t="shared" si="8"/>
        <v>71.34</v>
      </c>
      <c r="E35" s="8">
        <f t="shared" si="8"/>
        <v>211.14500000000001</v>
      </c>
      <c r="F35" s="8">
        <f t="shared" si="8"/>
        <v>37.594999999999999</v>
      </c>
      <c r="G35" s="11">
        <f t="shared" si="8"/>
        <v>67.900000000000006</v>
      </c>
      <c r="H35" s="4"/>
      <c r="I35" s="4"/>
      <c r="J35" s="4"/>
      <c r="K35" s="4"/>
      <c r="L35" s="4"/>
      <c r="M35" s="4"/>
      <c r="N35" s="4"/>
      <c r="O35" s="4"/>
      <c r="P35" s="4"/>
    </row>
    <row r="36" spans="1:16" x14ac:dyDescent="0.2">
      <c r="A36" s="10"/>
      <c r="B36" s="14" t="s">
        <v>129</v>
      </c>
      <c r="C36" s="14" t="s">
        <v>150</v>
      </c>
      <c r="D36" s="14" t="s">
        <v>151</v>
      </c>
      <c r="E36" s="14" t="s">
        <v>152</v>
      </c>
      <c r="F36" s="14" t="s">
        <v>153</v>
      </c>
      <c r="G36" s="15" t="s">
        <v>154</v>
      </c>
      <c r="H36" s="4"/>
      <c r="I36" s="4"/>
      <c r="J36" s="4"/>
      <c r="K36" s="4"/>
      <c r="L36" s="4"/>
      <c r="M36" s="4"/>
      <c r="N36" s="4"/>
      <c r="O36" s="4"/>
      <c r="P36" s="4"/>
    </row>
    <row r="37" spans="1:16" x14ac:dyDescent="0.2">
      <c r="A37" s="13" t="s">
        <v>155</v>
      </c>
      <c r="B37" s="196">
        <f>B33/B$35</f>
        <v>0.8676360924683072</v>
      </c>
      <c r="C37" s="196">
        <f t="shared" ref="C37:G38" si="9">C33/C$35</f>
        <v>0.79785165743170994</v>
      </c>
      <c r="D37" s="196">
        <f t="shared" si="9"/>
        <v>0.9313148303896831</v>
      </c>
      <c r="E37" s="196">
        <f t="shared" si="9"/>
        <v>0.94060953373274292</v>
      </c>
      <c r="F37" s="196">
        <f t="shared" si="9"/>
        <v>0.96542093363479198</v>
      </c>
      <c r="G37" s="243">
        <f t="shared" si="9"/>
        <v>1</v>
      </c>
      <c r="H37" s="4"/>
      <c r="I37" s="4"/>
      <c r="J37" s="4"/>
      <c r="K37" s="4"/>
      <c r="L37" s="4"/>
      <c r="M37" s="4"/>
      <c r="N37" s="4"/>
      <c r="O37" s="4"/>
      <c r="P37" s="4"/>
    </row>
    <row r="38" spans="1:16" x14ac:dyDescent="0.2">
      <c r="A38" s="13" t="s">
        <v>156</v>
      </c>
      <c r="B38" s="196">
        <f>B34/B$35</f>
        <v>0.13236390753169275</v>
      </c>
      <c r="C38" s="196">
        <f t="shared" si="9"/>
        <v>0.20214834256829009</v>
      </c>
      <c r="D38" s="196">
        <f t="shared" si="9"/>
        <v>6.8685169610316801E-2</v>
      </c>
      <c r="E38" s="196">
        <f t="shared" si="9"/>
        <v>5.9390466267257094E-2</v>
      </c>
      <c r="F38" s="196">
        <f t="shared" si="9"/>
        <v>3.457906636520814E-2</v>
      </c>
      <c r="G38" s="243">
        <f t="shared" si="9"/>
        <v>0</v>
      </c>
      <c r="H38" s="4"/>
      <c r="I38" s="4"/>
      <c r="J38" s="4"/>
      <c r="K38" s="4"/>
      <c r="L38" s="4"/>
      <c r="M38" s="4"/>
      <c r="N38" s="4"/>
      <c r="O38" s="4"/>
      <c r="P38" s="4"/>
    </row>
    <row r="39" spans="1:16" ht="17" thickBot="1" x14ac:dyDescent="0.25">
      <c r="A39" s="18" t="s">
        <v>8</v>
      </c>
      <c r="B39" s="251">
        <f>SUM(B37:B38)</f>
        <v>1</v>
      </c>
      <c r="C39" s="251">
        <f t="shared" ref="C39:G39" si="10">SUM(C37:C38)</f>
        <v>1</v>
      </c>
      <c r="D39" s="251">
        <f t="shared" si="10"/>
        <v>0.99999999999999989</v>
      </c>
      <c r="E39" s="251">
        <f t="shared" si="10"/>
        <v>1</v>
      </c>
      <c r="F39" s="251">
        <f t="shared" si="10"/>
        <v>1.0000000000000002</v>
      </c>
      <c r="G39" s="252">
        <f t="shared" si="10"/>
        <v>1</v>
      </c>
      <c r="H39" s="4"/>
      <c r="I39" s="4"/>
      <c r="J39" s="4"/>
      <c r="K39" s="4"/>
      <c r="L39" s="4"/>
      <c r="M39" s="4"/>
      <c r="N39" s="4"/>
      <c r="O39" s="4"/>
      <c r="P39" s="4"/>
    </row>
    <row r="40" spans="1:16" x14ac:dyDescent="0.2">
      <c r="A40" s="8"/>
      <c r="B40" s="8"/>
      <c r="C40" s="8"/>
      <c r="D40" s="8"/>
      <c r="E40" s="8"/>
      <c r="F40" s="8"/>
      <c r="G40" s="8"/>
      <c r="H40" s="4"/>
      <c r="I40" s="4"/>
      <c r="J40" s="4"/>
      <c r="K40" s="4"/>
      <c r="L40" s="4"/>
      <c r="M40" s="4"/>
      <c r="N40" s="4"/>
      <c r="O40" s="4"/>
      <c r="P40" s="4"/>
    </row>
    <row r="41" spans="1:16" x14ac:dyDescent="0.2">
      <c r="A41" s="4"/>
      <c r="B41" s="4"/>
      <c r="C41" s="4"/>
      <c r="D41" s="4"/>
      <c r="E41" s="4"/>
      <c r="F41" s="4"/>
      <c r="G41" s="4"/>
      <c r="H41" s="4"/>
      <c r="I41" s="4"/>
      <c r="J41" s="4"/>
      <c r="K41" s="4"/>
      <c r="L41" s="4"/>
      <c r="M41" s="4"/>
      <c r="N41" s="4"/>
      <c r="O41" s="4"/>
      <c r="P41" s="4"/>
    </row>
    <row r="42" spans="1:16" x14ac:dyDescent="0.2">
      <c r="A42" s="4"/>
      <c r="B42" s="4"/>
      <c r="C42" s="4"/>
      <c r="D42" s="4"/>
      <c r="E42" s="4"/>
      <c r="F42" s="4"/>
      <c r="G42" s="4"/>
      <c r="H42" s="4"/>
      <c r="I42" s="4"/>
      <c r="J42" s="4"/>
      <c r="K42" s="4"/>
      <c r="L42" s="4"/>
      <c r="M42" s="4"/>
      <c r="N42" s="4"/>
      <c r="O42" s="4"/>
      <c r="P42" s="4"/>
    </row>
    <row r="43" spans="1:16" x14ac:dyDescent="0.2">
      <c r="A43" s="4"/>
      <c r="B43" s="4"/>
      <c r="C43" s="4"/>
      <c r="D43" s="4"/>
      <c r="E43" s="4"/>
      <c r="F43" s="4"/>
      <c r="G43" s="4"/>
      <c r="H43" s="4"/>
      <c r="I43" s="4"/>
      <c r="J43" s="4"/>
      <c r="K43" s="4"/>
      <c r="L43" s="4"/>
      <c r="M43" s="4"/>
      <c r="N43" s="4"/>
      <c r="O43" s="4"/>
      <c r="P43" s="4"/>
    </row>
    <row r="44" spans="1:16" x14ac:dyDescent="0.2">
      <c r="A44" s="4"/>
      <c r="B44" s="4"/>
      <c r="C44" s="4"/>
      <c r="D44" s="4"/>
      <c r="E44" s="4"/>
      <c r="F44" s="4"/>
      <c r="G44" s="4"/>
      <c r="H44" s="4"/>
      <c r="I44" s="4"/>
      <c r="J44" s="4"/>
      <c r="K44" s="4"/>
      <c r="L44" s="4"/>
      <c r="M44" s="4"/>
      <c r="N44" s="4"/>
      <c r="O44" s="4"/>
      <c r="P44" s="4"/>
    </row>
    <row r="45" spans="1:16" x14ac:dyDescent="0.2">
      <c r="A45" s="4"/>
      <c r="B45" s="4"/>
      <c r="C45" s="4"/>
      <c r="D45" s="4"/>
      <c r="E45" s="4"/>
      <c r="F45" s="4"/>
      <c r="G45" s="4"/>
      <c r="H45" s="4"/>
      <c r="I45" s="4"/>
      <c r="J45" s="4"/>
      <c r="K45" s="4"/>
      <c r="L45" s="4"/>
      <c r="M45" s="4"/>
      <c r="N45" s="4"/>
      <c r="O45" s="4"/>
      <c r="P45" s="4"/>
    </row>
    <row r="46" spans="1:16" x14ac:dyDescent="0.2">
      <c r="A46" s="4"/>
      <c r="B46" s="4"/>
      <c r="C46" s="4"/>
      <c r="D46" s="4"/>
      <c r="E46" s="4"/>
      <c r="F46" s="4"/>
      <c r="G46" s="4"/>
      <c r="H46" s="4"/>
      <c r="I46" s="4"/>
      <c r="J46" s="4"/>
      <c r="K46" s="4"/>
      <c r="L46" s="4"/>
      <c r="M46" s="4"/>
      <c r="N46" s="4"/>
      <c r="O46" s="4"/>
      <c r="P46" s="4"/>
    </row>
    <row r="47" spans="1:16" x14ac:dyDescent="0.2">
      <c r="A47" s="4"/>
      <c r="B47" s="4"/>
      <c r="C47" s="4"/>
      <c r="D47" s="4"/>
      <c r="E47" s="4"/>
      <c r="F47" s="4"/>
      <c r="G47" s="4"/>
      <c r="H47" s="4"/>
      <c r="I47" s="4"/>
      <c r="J47" s="4"/>
      <c r="K47" s="4"/>
      <c r="L47" s="4"/>
      <c r="M47" s="4"/>
      <c r="N47" s="4"/>
      <c r="O47" s="4"/>
      <c r="P47" s="4"/>
    </row>
    <row r="48" spans="1:16" x14ac:dyDescent="0.2">
      <c r="A48" s="4"/>
      <c r="B48" s="4"/>
      <c r="C48" s="4"/>
      <c r="D48" s="4"/>
      <c r="E48" s="4"/>
      <c r="F48" s="4"/>
      <c r="G48" s="4"/>
      <c r="H48" s="4"/>
      <c r="I48" s="4"/>
      <c r="J48" s="4"/>
      <c r="K48" s="4"/>
      <c r="L48" s="4"/>
      <c r="M48" s="4"/>
      <c r="N48" s="4"/>
      <c r="O48" s="4"/>
      <c r="P48" s="4"/>
    </row>
    <row r="49" spans="1:16" x14ac:dyDescent="0.2">
      <c r="A49" s="5"/>
      <c r="B49" s="5"/>
      <c r="C49" s="5"/>
      <c r="D49" s="5"/>
      <c r="E49" s="5"/>
      <c r="F49" s="5"/>
      <c r="G49" s="5"/>
      <c r="H49" s="5"/>
      <c r="I49" s="5"/>
      <c r="J49" s="5"/>
      <c r="K49" s="5"/>
      <c r="L49" s="5"/>
      <c r="M49" s="5"/>
      <c r="N49" s="5"/>
      <c r="O49" s="5"/>
      <c r="P49" s="5"/>
    </row>
    <row r="50" spans="1:16" ht="17" thickBot="1" x14ac:dyDescent="0.25">
      <c r="A50" s="5"/>
      <c r="B50" s="5"/>
      <c r="C50" s="5"/>
      <c r="D50" s="5"/>
      <c r="E50" s="5"/>
      <c r="F50" s="5"/>
      <c r="G50" s="5"/>
      <c r="H50" s="5"/>
      <c r="I50" s="5"/>
      <c r="J50" s="5"/>
      <c r="K50" s="5"/>
      <c r="L50" s="5"/>
      <c r="M50" s="5"/>
      <c r="N50" s="5"/>
      <c r="O50" s="5"/>
      <c r="P50" s="5"/>
    </row>
    <row r="51" spans="1:16" x14ac:dyDescent="0.2">
      <c r="A51" s="269"/>
      <c r="B51" s="145" t="s">
        <v>129</v>
      </c>
      <c r="C51" s="145" t="s">
        <v>150</v>
      </c>
      <c r="D51" s="145" t="s">
        <v>151</v>
      </c>
      <c r="E51" s="145" t="s">
        <v>152</v>
      </c>
      <c r="F51" s="145" t="s">
        <v>153</v>
      </c>
      <c r="G51" s="146" t="s">
        <v>154</v>
      </c>
      <c r="H51" s="29"/>
      <c r="I51" s="5"/>
      <c r="J51" s="5"/>
      <c r="K51" s="5"/>
      <c r="L51" s="5"/>
      <c r="M51" s="5"/>
      <c r="N51" s="5"/>
      <c r="O51" s="5"/>
      <c r="P51" s="5"/>
    </row>
    <row r="52" spans="1:16" x14ac:dyDescent="0.2">
      <c r="A52" s="143" t="s">
        <v>155</v>
      </c>
      <c r="B52" s="234">
        <f>SUM('Sheet Safeguard-reallocation'!K22:K23)</f>
        <v>0</v>
      </c>
      <c r="C52" s="234">
        <f>SUM('Sheet Safeguard-reallocation'!P22:P23)</f>
        <v>0</v>
      </c>
      <c r="D52" s="234">
        <f>SUM('Sheet Safeguard-reallocation'!V22:V23)</f>
        <v>0.25</v>
      </c>
      <c r="E52" s="234">
        <f>SUM('Sheet Safeguard-reallocation'!AG22:AG23)</f>
        <v>2.5300000000000002</v>
      </c>
      <c r="F52" s="234">
        <f>SUM('Sheet Safeguard-reallocation'!AL22:AL23)</f>
        <v>0</v>
      </c>
      <c r="G52" s="270">
        <f>SUM('Sheet Safeguard-reallocation'!AA22:AA23)</f>
        <v>0</v>
      </c>
      <c r="H52" s="20"/>
      <c r="I52" s="5"/>
      <c r="J52" s="5"/>
      <c r="K52" s="5"/>
      <c r="L52" s="5"/>
      <c r="M52" s="5"/>
      <c r="N52" s="5"/>
      <c r="O52" s="5"/>
      <c r="P52" s="5"/>
    </row>
    <row r="53" spans="1:16" x14ac:dyDescent="0.2">
      <c r="A53" s="143" t="s">
        <v>156</v>
      </c>
      <c r="B53" s="234">
        <f>SUM('Sheet Safeguard-reallocation'!K24:K24)</f>
        <v>77.5</v>
      </c>
      <c r="C53" s="234">
        <f>SUM('Sheet Safeguard-reallocation'!P24:P24)</f>
        <v>83.25</v>
      </c>
      <c r="D53" s="234">
        <f>SUM('Sheet Safeguard-reallocation'!V24:V24)</f>
        <v>67</v>
      </c>
      <c r="E53" s="234">
        <f>SUM('Sheet Safeguard-reallocation'!AG24:AG24)</f>
        <v>15.290000000000001</v>
      </c>
      <c r="F53" s="234">
        <f>SUM('Sheet Safeguard-reallocation'!AL24:AL24)</f>
        <v>24.9</v>
      </c>
      <c r="G53" s="270">
        <f>SUM('Sheet Safeguard-reallocation'!AA24:AA24)</f>
        <v>0</v>
      </c>
      <c r="H53" s="20"/>
      <c r="I53" s="5"/>
      <c r="J53" s="5"/>
      <c r="K53" s="5"/>
      <c r="L53" s="5"/>
      <c r="M53" s="5"/>
      <c r="N53" s="5"/>
      <c r="O53" s="5"/>
      <c r="P53" s="5"/>
    </row>
    <row r="54" spans="1:16" x14ac:dyDescent="0.2">
      <c r="A54" s="143" t="s">
        <v>8</v>
      </c>
      <c r="B54" s="234">
        <f>SUM(B52:B53)</f>
        <v>77.5</v>
      </c>
      <c r="C54" s="234">
        <f t="shared" ref="C54" si="11">SUM(C52:C53)</f>
        <v>83.25</v>
      </c>
      <c r="D54" s="234">
        <f t="shared" ref="D54:E54" si="12">SUM(D52:D53)</f>
        <v>67.25</v>
      </c>
      <c r="E54" s="234">
        <f t="shared" si="12"/>
        <v>17.82</v>
      </c>
      <c r="F54" s="234">
        <f t="shared" ref="F54" si="13">SUM(F52:F53)</f>
        <v>24.9</v>
      </c>
      <c r="G54" s="270">
        <f t="shared" ref="G54" si="14">SUM(G52:G53)</f>
        <v>0</v>
      </c>
      <c r="H54" s="20"/>
      <c r="I54" s="5"/>
      <c r="J54" s="5"/>
      <c r="K54" s="5"/>
      <c r="L54" s="5"/>
      <c r="M54" s="5"/>
      <c r="N54" s="5"/>
      <c r="O54" s="5"/>
      <c r="P54" s="5"/>
    </row>
    <row r="55" spans="1:16" x14ac:dyDescent="0.2">
      <c r="A55" s="271"/>
      <c r="B55" s="199" t="s">
        <v>129</v>
      </c>
      <c r="C55" s="199" t="s">
        <v>150</v>
      </c>
      <c r="D55" s="199" t="s">
        <v>151</v>
      </c>
      <c r="E55" s="199" t="s">
        <v>152</v>
      </c>
      <c r="F55" s="199" t="s">
        <v>153</v>
      </c>
      <c r="G55" s="272" t="s">
        <v>154</v>
      </c>
      <c r="H55" s="29"/>
      <c r="I55" s="5"/>
      <c r="J55" s="5"/>
      <c r="K55" s="5"/>
      <c r="L55" s="5"/>
      <c r="M55" s="5"/>
      <c r="N55" s="5"/>
      <c r="O55" s="5"/>
      <c r="P55" s="5"/>
    </row>
    <row r="56" spans="1:16" x14ac:dyDescent="0.2">
      <c r="A56" s="143" t="s">
        <v>155</v>
      </c>
      <c r="B56" s="235">
        <f>B52/B$54</f>
        <v>0</v>
      </c>
      <c r="C56" s="235">
        <f>C52/C$54</f>
        <v>0</v>
      </c>
      <c r="D56" s="235">
        <f t="shared" ref="D56:F56" si="15">D52/D$54</f>
        <v>3.7174721189591076E-3</v>
      </c>
      <c r="E56" s="235">
        <f t="shared" si="15"/>
        <v>0.14197530864197533</v>
      </c>
      <c r="F56" s="235">
        <f t="shared" si="15"/>
        <v>0</v>
      </c>
      <c r="G56" s="273" t="e">
        <f>G52/G$54</f>
        <v>#DIV/0!</v>
      </c>
      <c r="H56" s="197"/>
      <c r="I56" s="5"/>
      <c r="J56" s="5"/>
      <c r="K56" s="5"/>
      <c r="L56" s="5"/>
      <c r="M56" s="5"/>
      <c r="N56" s="5"/>
      <c r="O56" s="5"/>
      <c r="P56" s="5"/>
    </row>
    <row r="57" spans="1:16" x14ac:dyDescent="0.2">
      <c r="A57" s="143" t="s">
        <v>156</v>
      </c>
      <c r="B57" s="235">
        <f>B53/B$54</f>
        <v>1</v>
      </c>
      <c r="C57" s="235">
        <f t="shared" ref="C57:G57" si="16">C53/C$54</f>
        <v>1</v>
      </c>
      <c r="D57" s="235">
        <f t="shared" si="16"/>
        <v>0.99628252788104088</v>
      </c>
      <c r="E57" s="235">
        <f t="shared" si="16"/>
        <v>0.85802469135802473</v>
      </c>
      <c r="F57" s="235">
        <f t="shared" si="16"/>
        <v>1</v>
      </c>
      <c r="G57" s="273" t="e">
        <f t="shared" si="16"/>
        <v>#DIV/0!</v>
      </c>
      <c r="H57" s="197"/>
      <c r="I57" s="5"/>
      <c r="J57" s="5"/>
      <c r="K57" s="5"/>
      <c r="L57" s="5"/>
      <c r="M57" s="5"/>
      <c r="N57" s="5"/>
      <c r="O57" s="5"/>
      <c r="P57" s="5"/>
    </row>
    <row r="58" spans="1:16" ht="17" thickBot="1" x14ac:dyDescent="0.25">
      <c r="A58" s="144" t="s">
        <v>8</v>
      </c>
      <c r="B58" s="274">
        <f>SUM(B56:B57)</f>
        <v>1</v>
      </c>
      <c r="C58" s="274">
        <f t="shared" ref="C58" si="17">SUM(C56:C57)</f>
        <v>1</v>
      </c>
      <c r="D58" s="274">
        <f t="shared" ref="D58" si="18">SUM(D56:D57)</f>
        <v>1</v>
      </c>
      <c r="E58" s="274">
        <f t="shared" ref="E58" si="19">SUM(E56:E57)</f>
        <v>1</v>
      </c>
      <c r="F58" s="274">
        <f t="shared" ref="F58" si="20">SUM(F56:F57)</f>
        <v>1</v>
      </c>
      <c r="G58" s="275" t="e">
        <f t="shared" ref="G58" si="21">SUM(G56:G57)</f>
        <v>#DIV/0!</v>
      </c>
      <c r="H58" s="197"/>
      <c r="I58" s="5"/>
      <c r="J58" s="5"/>
      <c r="K58" s="5"/>
      <c r="L58" s="5"/>
      <c r="M58" s="5"/>
      <c r="N58" s="5"/>
      <c r="O58" s="5"/>
      <c r="P58" s="5"/>
    </row>
    <row r="59" spans="1:16" x14ac:dyDescent="0.2">
      <c r="A59" s="5"/>
      <c r="B59" s="5"/>
      <c r="C59" s="5"/>
      <c r="D59" s="5"/>
      <c r="E59" s="5"/>
      <c r="F59" s="5"/>
      <c r="G59" s="5"/>
      <c r="H59" s="5"/>
      <c r="I59" s="5"/>
      <c r="J59" s="5"/>
      <c r="K59" s="5"/>
      <c r="L59" s="5"/>
      <c r="M59" s="5"/>
      <c r="N59" s="5"/>
      <c r="O59" s="5"/>
      <c r="P59" s="5"/>
    </row>
    <row r="60" spans="1:16" x14ac:dyDescent="0.2">
      <c r="A60" s="5"/>
      <c r="B60" s="5"/>
      <c r="C60" s="5"/>
      <c r="D60" s="5"/>
      <c r="E60" s="5"/>
      <c r="F60" s="5"/>
      <c r="G60" s="5"/>
      <c r="H60" s="5"/>
      <c r="I60" s="5"/>
      <c r="J60" s="5"/>
      <c r="K60" s="5"/>
      <c r="L60" s="5"/>
      <c r="M60" s="5"/>
      <c r="N60" s="5"/>
      <c r="O60" s="5"/>
      <c r="P60" s="5"/>
    </row>
    <row r="61" spans="1:16" x14ac:dyDescent="0.2">
      <c r="A61" s="5"/>
      <c r="B61" s="5"/>
      <c r="C61" s="5"/>
      <c r="D61" s="5"/>
      <c r="E61" s="5"/>
      <c r="F61" s="5"/>
      <c r="G61" s="5"/>
      <c r="H61" s="5"/>
      <c r="I61" s="5"/>
      <c r="J61" s="5"/>
      <c r="K61" s="5"/>
      <c r="L61" s="5"/>
      <c r="M61" s="5"/>
      <c r="N61" s="5"/>
      <c r="O61" s="5"/>
      <c r="P61" s="5"/>
    </row>
    <row r="62" spans="1:16" x14ac:dyDescent="0.2">
      <c r="A62" s="5"/>
      <c r="B62" s="5"/>
      <c r="C62" s="5"/>
      <c r="D62" s="5"/>
      <c r="E62" s="5"/>
      <c r="F62" s="5"/>
      <c r="G62" s="5"/>
      <c r="H62" s="5"/>
      <c r="I62" s="5"/>
      <c r="J62" s="5"/>
      <c r="K62" s="5"/>
      <c r="L62" s="5"/>
      <c r="M62" s="5"/>
      <c r="N62" s="5"/>
      <c r="O62" s="5"/>
      <c r="P62" s="5"/>
    </row>
    <row r="63" spans="1:16" x14ac:dyDescent="0.2">
      <c r="A63" s="5"/>
      <c r="B63" s="5"/>
      <c r="C63" s="5"/>
      <c r="D63" s="5"/>
      <c r="E63" s="5"/>
      <c r="F63" s="5"/>
      <c r="G63" s="5"/>
      <c r="H63" s="5"/>
      <c r="I63" s="5"/>
      <c r="J63" s="5"/>
      <c r="K63" s="5"/>
      <c r="L63" s="5"/>
      <c r="M63" s="5"/>
      <c r="N63" s="5"/>
      <c r="O63" s="5"/>
      <c r="P63" s="5"/>
    </row>
    <row r="64" spans="1:16" x14ac:dyDescent="0.2">
      <c r="A64" s="5"/>
      <c r="B64" s="5"/>
      <c r="C64" s="5"/>
      <c r="D64" s="5"/>
      <c r="E64" s="5"/>
      <c r="F64" s="5"/>
      <c r="G64" s="5"/>
      <c r="H64" s="5"/>
      <c r="I64" s="5"/>
      <c r="J64" s="5"/>
      <c r="K64" s="5"/>
      <c r="L64" s="5"/>
      <c r="M64" s="5"/>
      <c r="N64" s="5"/>
      <c r="O64" s="5"/>
      <c r="P64" s="5"/>
    </row>
    <row r="65" spans="1:16" x14ac:dyDescent="0.2">
      <c r="A65" s="5"/>
      <c r="B65" s="5"/>
      <c r="C65" s="5"/>
      <c r="D65" s="5"/>
      <c r="E65" s="5"/>
      <c r="F65" s="5"/>
      <c r="G65" s="5"/>
      <c r="H65" s="5"/>
      <c r="I65" s="5"/>
      <c r="J65" s="5"/>
      <c r="K65" s="5"/>
      <c r="L65" s="5"/>
      <c r="M65" s="5"/>
      <c r="N65" s="5"/>
      <c r="O65" s="5"/>
      <c r="P65" s="5"/>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9"/>
  <dimension ref="A1"/>
  <sheetViews>
    <sheetView topLeftCell="A3" workbookViewId="0"/>
  </sheetViews>
  <sheetFormatPr baseColWidth="10" defaultRowHeight="16"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dimension ref="B2:AN83"/>
  <sheetViews>
    <sheetView zoomScale="61" workbookViewId="0">
      <selection activeCell="B3" sqref="B3:D4"/>
    </sheetView>
  </sheetViews>
  <sheetFormatPr baseColWidth="10" defaultRowHeight="16" x14ac:dyDescent="0.2"/>
  <cols>
    <col min="2" max="2" width="23.33203125" bestFit="1" customWidth="1"/>
    <col min="3" max="3" width="12" bestFit="1" customWidth="1"/>
    <col min="4" max="4" width="35" bestFit="1" customWidth="1"/>
    <col min="5" max="5" width="126.6640625" bestFit="1" customWidth="1"/>
  </cols>
  <sheetData>
    <row r="2" spans="2:40" ht="17" thickBot="1" x14ac:dyDescent="0.25"/>
    <row r="3" spans="2:40" ht="29" x14ac:dyDescent="0.2">
      <c r="B3" s="430" t="s">
        <v>0</v>
      </c>
      <c r="C3" s="431"/>
      <c r="D3" s="431"/>
      <c r="E3" s="68" t="s">
        <v>1</v>
      </c>
      <c r="F3" s="434" t="s">
        <v>2</v>
      </c>
      <c r="G3" s="435"/>
      <c r="H3" s="435"/>
      <c r="I3" s="436"/>
      <c r="J3" s="424" t="s">
        <v>3</v>
      </c>
      <c r="K3" s="425"/>
      <c r="L3" s="425"/>
      <c r="M3" s="425"/>
      <c r="N3" s="425"/>
      <c r="O3" s="425"/>
      <c r="P3" s="426"/>
      <c r="Q3" s="424" t="s">
        <v>4</v>
      </c>
      <c r="R3" s="425"/>
      <c r="S3" s="425"/>
      <c r="T3" s="425"/>
      <c r="U3" s="425"/>
      <c r="V3" s="426"/>
      <c r="W3" s="424" t="s">
        <v>5</v>
      </c>
      <c r="X3" s="425"/>
      <c r="Y3" s="425"/>
      <c r="Z3" s="425"/>
      <c r="AA3" s="426"/>
      <c r="AB3" s="424" t="s">
        <v>6</v>
      </c>
      <c r="AC3" s="425"/>
      <c r="AD3" s="425"/>
      <c r="AE3" s="425"/>
      <c r="AF3" s="425"/>
      <c r="AG3" s="426"/>
      <c r="AH3" s="424" t="s">
        <v>7</v>
      </c>
      <c r="AI3" s="425"/>
      <c r="AJ3" s="425"/>
      <c r="AK3" s="425"/>
      <c r="AL3" s="425"/>
      <c r="AM3" s="425"/>
      <c r="AN3" s="426"/>
    </row>
    <row r="4" spans="2:40" x14ac:dyDescent="0.2">
      <c r="B4" s="432"/>
      <c r="C4" s="433"/>
      <c r="D4" s="433"/>
      <c r="E4" s="69"/>
      <c r="F4" s="427" t="s">
        <v>9</v>
      </c>
      <c r="G4" s="428"/>
      <c r="H4" s="70" t="s">
        <v>10</v>
      </c>
      <c r="I4" s="71" t="s">
        <v>11</v>
      </c>
      <c r="J4" s="427" t="s">
        <v>12</v>
      </c>
      <c r="K4" s="429"/>
      <c r="L4" s="429"/>
      <c r="M4" s="429"/>
      <c r="N4" s="428"/>
      <c r="O4" s="72" t="s">
        <v>10</v>
      </c>
      <c r="P4" s="71" t="s">
        <v>11</v>
      </c>
      <c r="Q4" s="427" t="s">
        <v>12</v>
      </c>
      <c r="R4" s="429"/>
      <c r="S4" s="429"/>
      <c r="T4" s="428"/>
      <c r="U4" s="71" t="s">
        <v>10</v>
      </c>
      <c r="V4" s="71" t="s">
        <v>11</v>
      </c>
      <c r="W4" s="427" t="s">
        <v>12</v>
      </c>
      <c r="X4" s="429"/>
      <c r="Y4" s="428"/>
      <c r="Z4" s="71" t="s">
        <v>10</v>
      </c>
      <c r="AA4" s="71" t="s">
        <v>11</v>
      </c>
      <c r="AB4" s="427" t="s">
        <v>12</v>
      </c>
      <c r="AC4" s="429"/>
      <c r="AD4" s="428"/>
      <c r="AE4" s="71" t="s">
        <v>10</v>
      </c>
      <c r="AF4" s="71" t="s">
        <v>13</v>
      </c>
      <c r="AG4" s="71" t="s">
        <v>11</v>
      </c>
      <c r="AH4" s="427" t="s">
        <v>12</v>
      </c>
      <c r="AI4" s="429"/>
      <c r="AJ4" s="429"/>
      <c r="AK4" s="429"/>
      <c r="AL4" s="428"/>
      <c r="AM4" s="71" t="s">
        <v>10</v>
      </c>
      <c r="AN4" s="71" t="s">
        <v>11</v>
      </c>
    </row>
    <row r="5" spans="2:40" ht="18" customHeight="1" x14ac:dyDescent="0.2">
      <c r="B5" s="401" t="s">
        <v>14</v>
      </c>
      <c r="C5" s="417" t="s">
        <v>15</v>
      </c>
      <c r="D5" s="420" t="s">
        <v>16</v>
      </c>
      <c r="E5" s="73" t="s">
        <v>114</v>
      </c>
      <c r="F5" s="74">
        <v>0.3</v>
      </c>
      <c r="G5" s="75">
        <v>0.16</v>
      </c>
      <c r="H5" s="76">
        <v>0.46</v>
      </c>
      <c r="I5" s="77" t="str">
        <f>IF(H5&gt;0,"X","")</f>
        <v>X</v>
      </c>
      <c r="J5" s="75"/>
      <c r="K5" s="75"/>
      <c r="L5" s="75"/>
      <c r="M5" s="75"/>
      <c r="N5" s="75"/>
      <c r="O5" s="78">
        <v>0</v>
      </c>
      <c r="P5" s="77">
        <v>0</v>
      </c>
      <c r="Q5" s="75"/>
      <c r="R5" s="75"/>
      <c r="S5" s="75"/>
      <c r="T5" s="75"/>
      <c r="U5" s="76">
        <v>0</v>
      </c>
      <c r="V5" s="77">
        <v>0</v>
      </c>
      <c r="W5" s="75"/>
      <c r="X5" s="75"/>
      <c r="Y5" s="75"/>
      <c r="Z5" s="76">
        <v>0</v>
      </c>
      <c r="AA5" s="77">
        <v>0</v>
      </c>
      <c r="AB5" s="75" t="s">
        <v>105</v>
      </c>
      <c r="AC5" s="75"/>
      <c r="AD5" s="75"/>
      <c r="AE5" s="76">
        <v>0</v>
      </c>
      <c r="AF5" s="76">
        <v>0</v>
      </c>
      <c r="AG5" s="77">
        <v>0</v>
      </c>
      <c r="AH5" s="75"/>
      <c r="AI5" s="75"/>
      <c r="AJ5" s="75"/>
      <c r="AK5" s="75"/>
      <c r="AL5" s="75"/>
      <c r="AM5" s="76">
        <v>0</v>
      </c>
      <c r="AN5" s="77">
        <v>0</v>
      </c>
    </row>
    <row r="6" spans="2:40" x14ac:dyDescent="0.2">
      <c r="B6" s="402"/>
      <c r="C6" s="418"/>
      <c r="D6" s="421"/>
      <c r="E6" s="79" t="s">
        <v>115</v>
      </c>
      <c r="F6" s="74">
        <v>0.06</v>
      </c>
      <c r="G6" s="75">
        <v>1.2E-2</v>
      </c>
      <c r="H6" s="76">
        <v>7.1999999999999995E-2</v>
      </c>
      <c r="I6" s="77">
        <v>3.0000000000000001E-5</v>
      </c>
      <c r="J6" s="80" t="s">
        <v>86</v>
      </c>
      <c r="K6" s="75"/>
      <c r="L6" s="75"/>
      <c r="M6" s="75"/>
      <c r="N6" s="75"/>
      <c r="O6" s="76">
        <v>0</v>
      </c>
      <c r="P6" s="77">
        <v>0</v>
      </c>
      <c r="Q6" s="75"/>
      <c r="R6" s="75"/>
      <c r="S6" s="75"/>
      <c r="T6" s="75"/>
      <c r="U6" s="76">
        <v>0</v>
      </c>
      <c r="V6" s="77">
        <v>0</v>
      </c>
      <c r="W6" s="75"/>
      <c r="X6" s="75"/>
      <c r="Y6" s="75"/>
      <c r="Z6" s="76">
        <v>0</v>
      </c>
      <c r="AA6" s="77">
        <v>0</v>
      </c>
      <c r="AB6" s="75"/>
      <c r="AC6" s="75"/>
      <c r="AD6" s="75"/>
      <c r="AE6" s="76">
        <v>0</v>
      </c>
      <c r="AF6" s="76">
        <v>0</v>
      </c>
      <c r="AG6" s="77">
        <v>0</v>
      </c>
      <c r="AH6" s="75"/>
      <c r="AI6" s="75"/>
      <c r="AJ6" s="75"/>
      <c r="AK6" s="75"/>
      <c r="AL6" s="75"/>
      <c r="AM6" s="76">
        <v>0</v>
      </c>
      <c r="AN6" s="77">
        <v>0</v>
      </c>
    </row>
    <row r="7" spans="2:40" x14ac:dyDescent="0.2">
      <c r="B7" s="402"/>
      <c r="C7" s="418"/>
      <c r="D7" s="421"/>
      <c r="E7" s="79" t="s">
        <v>116</v>
      </c>
      <c r="F7" s="74">
        <v>0.1</v>
      </c>
      <c r="G7" s="75"/>
      <c r="H7" s="76">
        <v>0.1</v>
      </c>
      <c r="I7" s="77">
        <v>4.0000000000000003E-5</v>
      </c>
      <c r="J7" s="75"/>
      <c r="K7" s="75"/>
      <c r="L7" s="75"/>
      <c r="M7" s="75"/>
      <c r="N7" s="75"/>
      <c r="O7" s="76">
        <v>0</v>
      </c>
      <c r="P7" s="77">
        <v>0</v>
      </c>
      <c r="Q7" s="75"/>
      <c r="R7" s="75"/>
      <c r="S7" s="75"/>
      <c r="T7" s="75"/>
      <c r="U7" s="76">
        <v>0</v>
      </c>
      <c r="V7" s="77">
        <v>0</v>
      </c>
      <c r="W7" s="75"/>
      <c r="X7" s="75"/>
      <c r="Y7" s="75"/>
      <c r="Z7" s="76">
        <v>0</v>
      </c>
      <c r="AA7" s="77">
        <v>0</v>
      </c>
      <c r="AB7" s="75" t="s">
        <v>123</v>
      </c>
      <c r="AC7" s="75"/>
      <c r="AD7" s="75"/>
      <c r="AE7" s="76">
        <v>0</v>
      </c>
      <c r="AF7" s="76">
        <v>0</v>
      </c>
      <c r="AG7" s="77">
        <v>0</v>
      </c>
      <c r="AH7" s="75"/>
      <c r="AI7" s="75"/>
      <c r="AJ7" s="75"/>
      <c r="AK7" s="75"/>
      <c r="AL7" s="75"/>
      <c r="AM7" s="76">
        <v>0</v>
      </c>
      <c r="AN7" s="77">
        <v>0</v>
      </c>
    </row>
    <row r="8" spans="2:40" x14ac:dyDescent="0.2">
      <c r="B8" s="402"/>
      <c r="C8" s="418"/>
      <c r="D8" s="422"/>
      <c r="E8" s="79" t="s">
        <v>17</v>
      </c>
      <c r="F8" s="74"/>
      <c r="G8" s="75"/>
      <c r="H8" s="76">
        <v>0</v>
      </c>
      <c r="I8" s="77">
        <v>0</v>
      </c>
      <c r="J8" s="75"/>
      <c r="K8" s="75"/>
      <c r="L8" s="75"/>
      <c r="M8" s="75"/>
      <c r="N8" s="75"/>
      <c r="O8" s="76">
        <v>0</v>
      </c>
      <c r="P8" s="77">
        <v>0</v>
      </c>
      <c r="Q8" s="75"/>
      <c r="R8" s="75"/>
      <c r="S8" s="75"/>
      <c r="T8" s="75"/>
      <c r="U8" s="76">
        <v>0</v>
      </c>
      <c r="V8" s="77">
        <v>0</v>
      </c>
      <c r="W8" s="75"/>
      <c r="X8" s="75"/>
      <c r="Y8" s="75"/>
      <c r="Z8" s="76">
        <v>0</v>
      </c>
      <c r="AA8" s="77">
        <v>0</v>
      </c>
      <c r="AB8" s="75">
        <v>6.1</v>
      </c>
      <c r="AC8" s="75"/>
      <c r="AD8" s="75"/>
      <c r="AE8" s="76">
        <v>6.1</v>
      </c>
      <c r="AF8" s="76">
        <v>6.71</v>
      </c>
      <c r="AG8" s="77">
        <v>2.66E-3</v>
      </c>
      <c r="AH8" s="75"/>
      <c r="AI8" s="75"/>
      <c r="AJ8" s="75"/>
      <c r="AK8" s="75"/>
      <c r="AL8" s="75"/>
      <c r="AM8" s="76">
        <v>0</v>
      </c>
      <c r="AN8" s="77">
        <v>0</v>
      </c>
    </row>
    <row r="9" spans="2:40" x14ac:dyDescent="0.2">
      <c r="B9" s="402"/>
      <c r="C9" s="418"/>
      <c r="D9" s="420" t="s">
        <v>137</v>
      </c>
      <c r="E9" s="79" t="s">
        <v>18</v>
      </c>
      <c r="F9" s="74"/>
      <c r="G9" s="75"/>
      <c r="H9" s="76">
        <v>0</v>
      </c>
      <c r="I9" s="77">
        <v>0</v>
      </c>
      <c r="J9" s="75"/>
      <c r="K9" s="75"/>
      <c r="L9" s="75"/>
      <c r="M9" s="75"/>
      <c r="N9" s="75"/>
      <c r="O9" s="76">
        <v>0</v>
      </c>
      <c r="P9" s="77">
        <v>0</v>
      </c>
      <c r="Q9" s="75"/>
      <c r="R9" s="75"/>
      <c r="S9" s="75"/>
      <c r="T9" s="75"/>
      <c r="U9" s="76">
        <v>0</v>
      </c>
      <c r="V9" s="77">
        <v>0</v>
      </c>
      <c r="W9" s="75"/>
      <c r="X9" s="75"/>
      <c r="Y9" s="75"/>
      <c r="Z9" s="76">
        <v>0</v>
      </c>
      <c r="AA9" s="77">
        <v>0</v>
      </c>
      <c r="AB9" s="75"/>
      <c r="AC9" s="75"/>
      <c r="AD9" s="75"/>
      <c r="AE9" s="76">
        <v>0</v>
      </c>
      <c r="AF9" s="76">
        <v>0</v>
      </c>
      <c r="AG9" s="77">
        <v>0</v>
      </c>
      <c r="AH9" s="75"/>
      <c r="AI9" s="75"/>
      <c r="AJ9" s="75"/>
      <c r="AK9" s="75"/>
      <c r="AL9" s="75"/>
      <c r="AM9" s="76">
        <v>0</v>
      </c>
      <c r="AN9" s="77">
        <v>0</v>
      </c>
    </row>
    <row r="10" spans="2:40" x14ac:dyDescent="0.2">
      <c r="B10" s="402"/>
      <c r="C10" s="418"/>
      <c r="D10" s="421"/>
      <c r="E10" s="79" t="s">
        <v>19</v>
      </c>
      <c r="F10" s="74"/>
      <c r="G10" s="75"/>
      <c r="H10" s="76">
        <v>0</v>
      </c>
      <c r="I10" s="77">
        <v>0</v>
      </c>
      <c r="J10" s="80" t="s">
        <v>88</v>
      </c>
      <c r="K10" s="75"/>
      <c r="L10" s="75"/>
      <c r="M10" s="75"/>
      <c r="N10" s="75"/>
      <c r="O10" s="76">
        <v>0</v>
      </c>
      <c r="P10" s="77">
        <v>0</v>
      </c>
      <c r="Q10" s="75"/>
      <c r="R10" s="75"/>
      <c r="S10" s="75"/>
      <c r="T10" s="75"/>
      <c r="U10" s="76">
        <v>0</v>
      </c>
      <c r="V10" s="77">
        <v>0</v>
      </c>
      <c r="W10" s="75"/>
      <c r="X10" s="75"/>
      <c r="Y10" s="75"/>
      <c r="Z10" s="76">
        <v>0</v>
      </c>
      <c r="AA10" s="77">
        <v>0</v>
      </c>
      <c r="AB10" s="75"/>
      <c r="AC10" s="75"/>
      <c r="AD10" s="75"/>
      <c r="AE10" s="76">
        <v>0</v>
      </c>
      <c r="AF10" s="76">
        <v>0</v>
      </c>
      <c r="AG10" s="77">
        <v>0</v>
      </c>
      <c r="AH10" s="75"/>
      <c r="AI10" s="75"/>
      <c r="AJ10" s="75"/>
      <c r="AK10" s="75"/>
      <c r="AL10" s="75"/>
      <c r="AM10" s="76">
        <v>0</v>
      </c>
      <c r="AN10" s="77">
        <v>0</v>
      </c>
    </row>
    <row r="11" spans="2:40" x14ac:dyDescent="0.2">
      <c r="B11" s="402"/>
      <c r="C11" s="418"/>
      <c r="D11" s="421"/>
      <c r="E11" s="79" t="s">
        <v>20</v>
      </c>
      <c r="F11" s="74"/>
      <c r="G11" s="75"/>
      <c r="H11" s="76">
        <v>0</v>
      </c>
      <c r="I11" s="77">
        <v>0</v>
      </c>
      <c r="J11" s="75"/>
      <c r="K11" s="75"/>
      <c r="L11" s="75"/>
      <c r="M11" s="75"/>
      <c r="N11" s="75"/>
      <c r="O11" s="76">
        <v>0</v>
      </c>
      <c r="P11" s="77">
        <v>0</v>
      </c>
      <c r="Q11" s="80" t="s">
        <v>122</v>
      </c>
      <c r="R11" s="75"/>
      <c r="S11" s="75"/>
      <c r="T11" s="75"/>
      <c r="U11" s="76">
        <v>0</v>
      </c>
      <c r="V11" s="77">
        <v>0</v>
      </c>
      <c r="W11" s="75"/>
      <c r="X11" s="75"/>
      <c r="Y11" s="75"/>
      <c r="Z11" s="76">
        <v>0</v>
      </c>
      <c r="AA11" s="77">
        <v>0</v>
      </c>
      <c r="AB11" s="75">
        <v>1.25</v>
      </c>
      <c r="AC11" s="75"/>
      <c r="AD11" s="75"/>
      <c r="AE11" s="76">
        <v>1.25</v>
      </c>
      <c r="AF11" s="76">
        <v>1.375</v>
      </c>
      <c r="AG11" s="77">
        <v>5.4000000000000001E-4</v>
      </c>
      <c r="AH11" s="75"/>
      <c r="AI11" s="75"/>
      <c r="AJ11" s="75"/>
      <c r="AK11" s="75"/>
      <c r="AL11" s="75"/>
      <c r="AM11" s="76">
        <v>0</v>
      </c>
      <c r="AN11" s="77">
        <v>0</v>
      </c>
    </row>
    <row r="12" spans="2:40" x14ac:dyDescent="0.2">
      <c r="B12" s="402"/>
      <c r="C12" s="418"/>
      <c r="D12" s="421"/>
      <c r="E12" s="79" t="s">
        <v>142</v>
      </c>
      <c r="F12" s="74">
        <v>0.53500000000000003</v>
      </c>
      <c r="G12" s="75"/>
      <c r="H12" s="76">
        <v>0.53500000000000003</v>
      </c>
      <c r="I12" s="77">
        <v>2.2000000000000001E-4</v>
      </c>
      <c r="J12" s="75"/>
      <c r="K12" s="75"/>
      <c r="L12" s="75"/>
      <c r="M12" s="75"/>
      <c r="N12" s="75"/>
      <c r="O12" s="76">
        <v>0</v>
      </c>
      <c r="P12" s="77">
        <v>0</v>
      </c>
      <c r="Q12" s="75"/>
      <c r="R12" s="75"/>
      <c r="S12" s="75"/>
      <c r="T12" s="75"/>
      <c r="U12" s="76">
        <v>0</v>
      </c>
      <c r="V12" s="77">
        <v>0</v>
      </c>
      <c r="W12" s="80" t="s">
        <v>105</v>
      </c>
      <c r="X12" s="75"/>
      <c r="Y12" s="75"/>
      <c r="Z12" s="76">
        <v>0</v>
      </c>
      <c r="AA12" s="77">
        <v>0</v>
      </c>
      <c r="AB12" s="75"/>
      <c r="AC12" s="75"/>
      <c r="AD12" s="75"/>
      <c r="AE12" s="76">
        <v>0</v>
      </c>
      <c r="AF12" s="76">
        <v>0</v>
      </c>
      <c r="AG12" s="77">
        <v>0</v>
      </c>
      <c r="AH12" s="75"/>
      <c r="AI12" s="75"/>
      <c r="AJ12" s="75"/>
      <c r="AK12" s="75"/>
      <c r="AL12" s="75"/>
      <c r="AM12" s="76">
        <v>0</v>
      </c>
      <c r="AN12" s="77">
        <v>0</v>
      </c>
    </row>
    <row r="13" spans="2:40" x14ac:dyDescent="0.2">
      <c r="B13" s="402"/>
      <c r="C13" s="418"/>
      <c r="D13" s="421"/>
      <c r="E13" s="79" t="s">
        <v>113</v>
      </c>
      <c r="F13" s="74">
        <v>2.5999999999999999E-2</v>
      </c>
      <c r="G13" s="75"/>
      <c r="H13" s="76">
        <v>2.5999999999999999E-2</v>
      </c>
      <c r="I13" s="77">
        <v>1.0000000000000001E-5</v>
      </c>
      <c r="J13" s="75"/>
      <c r="K13" s="75"/>
      <c r="L13" s="75"/>
      <c r="M13" s="75"/>
      <c r="N13" s="75"/>
      <c r="O13" s="76">
        <v>0</v>
      </c>
      <c r="P13" s="77">
        <v>0</v>
      </c>
      <c r="Q13" s="75"/>
      <c r="R13" s="75"/>
      <c r="S13" s="75"/>
      <c r="T13" s="75"/>
      <c r="U13" s="76">
        <v>0</v>
      </c>
      <c r="V13" s="77">
        <v>0</v>
      </c>
      <c r="W13" s="75"/>
      <c r="X13" s="75"/>
      <c r="Y13" s="75"/>
      <c r="Z13" s="76">
        <v>0</v>
      </c>
      <c r="AA13" s="77">
        <v>0</v>
      </c>
      <c r="AB13" s="75"/>
      <c r="AC13" s="75"/>
      <c r="AD13" s="75"/>
      <c r="AE13" s="76">
        <v>0</v>
      </c>
      <c r="AF13" s="76">
        <v>0</v>
      </c>
      <c r="AG13" s="77">
        <v>0</v>
      </c>
      <c r="AH13" s="75"/>
      <c r="AI13" s="75"/>
      <c r="AJ13" s="75"/>
      <c r="AK13" s="75"/>
      <c r="AL13" s="75"/>
      <c r="AM13" s="76">
        <v>0</v>
      </c>
      <c r="AN13" s="77">
        <v>0</v>
      </c>
    </row>
    <row r="14" spans="2:40" x14ac:dyDescent="0.2">
      <c r="B14" s="402"/>
      <c r="C14" s="418"/>
      <c r="D14" s="422"/>
      <c r="E14" s="79" t="s">
        <v>111</v>
      </c>
      <c r="F14" s="74">
        <v>1</v>
      </c>
      <c r="G14" s="75">
        <v>0.03</v>
      </c>
      <c r="H14" s="76">
        <v>1.03</v>
      </c>
      <c r="I14" s="77">
        <v>4.2000000000000002E-4</v>
      </c>
      <c r="J14" s="75"/>
      <c r="K14" s="75"/>
      <c r="L14" s="75"/>
      <c r="M14" s="75"/>
      <c r="N14" s="75"/>
      <c r="O14" s="76">
        <v>0</v>
      </c>
      <c r="P14" s="77">
        <v>0</v>
      </c>
      <c r="Q14" s="75"/>
      <c r="R14" s="75"/>
      <c r="S14" s="75"/>
      <c r="T14" s="75"/>
      <c r="U14" s="76">
        <v>0</v>
      </c>
      <c r="V14" s="77">
        <v>0</v>
      </c>
      <c r="W14" s="75"/>
      <c r="X14" s="75"/>
      <c r="Y14" s="75"/>
      <c r="Z14" s="76">
        <v>0</v>
      </c>
      <c r="AA14" s="77">
        <v>0</v>
      </c>
      <c r="AB14" s="80" t="s">
        <v>82</v>
      </c>
      <c r="AC14" s="75"/>
      <c r="AD14" s="75"/>
      <c r="AE14" s="76">
        <v>0</v>
      </c>
      <c r="AF14" s="76">
        <v>0</v>
      </c>
      <c r="AG14" s="77">
        <v>0</v>
      </c>
      <c r="AH14" s="75"/>
      <c r="AI14" s="75"/>
      <c r="AJ14" s="75"/>
      <c r="AK14" s="75"/>
      <c r="AL14" s="75"/>
      <c r="AM14" s="76">
        <v>0</v>
      </c>
      <c r="AN14" s="77">
        <v>0</v>
      </c>
    </row>
    <row r="15" spans="2:40" x14ac:dyDescent="0.2">
      <c r="B15" s="402"/>
      <c r="C15" s="418"/>
      <c r="D15" s="420" t="s">
        <v>136</v>
      </c>
      <c r="E15" s="79" t="s">
        <v>21</v>
      </c>
      <c r="F15" s="74">
        <v>0.5</v>
      </c>
      <c r="G15" s="75"/>
      <c r="H15" s="76">
        <v>0.5</v>
      </c>
      <c r="I15" s="77">
        <v>2.1000000000000001E-4</v>
      </c>
      <c r="J15" s="80" t="s">
        <v>108</v>
      </c>
      <c r="K15" s="75"/>
      <c r="L15" s="75"/>
      <c r="M15" s="75"/>
      <c r="N15" s="75"/>
      <c r="O15" s="76">
        <v>0</v>
      </c>
      <c r="P15" s="77">
        <v>0</v>
      </c>
      <c r="Q15" s="75"/>
      <c r="R15" s="75"/>
      <c r="S15" s="75"/>
      <c r="T15" s="75"/>
      <c r="U15" s="76">
        <v>0</v>
      </c>
      <c r="V15" s="77">
        <v>0</v>
      </c>
      <c r="W15" s="75"/>
      <c r="X15" s="75"/>
      <c r="Y15" s="75"/>
      <c r="Z15" s="76">
        <v>0</v>
      </c>
      <c r="AA15" s="77">
        <v>0</v>
      </c>
      <c r="AB15" s="75"/>
      <c r="AC15" s="75"/>
      <c r="AD15" s="75"/>
      <c r="AE15" s="76">
        <v>0</v>
      </c>
      <c r="AF15" s="76">
        <v>0</v>
      </c>
      <c r="AG15" s="77">
        <v>0</v>
      </c>
      <c r="AH15" s="75"/>
      <c r="AI15" s="75"/>
      <c r="AJ15" s="75"/>
      <c r="AK15" s="75"/>
      <c r="AL15" s="75"/>
      <c r="AM15" s="76">
        <v>0</v>
      </c>
      <c r="AN15" s="77">
        <v>0</v>
      </c>
    </row>
    <row r="16" spans="2:40" x14ac:dyDescent="0.2">
      <c r="B16" s="402"/>
      <c r="C16" s="418"/>
      <c r="D16" s="421"/>
      <c r="E16" s="79" t="s">
        <v>22</v>
      </c>
      <c r="F16" s="74"/>
      <c r="G16" s="75"/>
      <c r="H16" s="76">
        <v>0</v>
      </c>
      <c r="I16" s="77">
        <v>0</v>
      </c>
      <c r="J16" s="75"/>
      <c r="K16" s="75"/>
      <c r="L16" s="75"/>
      <c r="M16" s="75"/>
      <c r="N16" s="75"/>
      <c r="O16" s="76">
        <v>0</v>
      </c>
      <c r="P16" s="77">
        <v>0</v>
      </c>
      <c r="Q16" s="75"/>
      <c r="R16" s="75"/>
      <c r="S16" s="75"/>
      <c r="T16" s="75"/>
      <c r="U16" s="76">
        <v>0</v>
      </c>
      <c r="V16" s="77">
        <v>0</v>
      </c>
      <c r="W16" s="75">
        <v>2</v>
      </c>
      <c r="X16" s="75"/>
      <c r="Y16" s="75"/>
      <c r="Z16" s="76">
        <v>2</v>
      </c>
      <c r="AA16" s="77">
        <v>1.1199999999999999E-3</v>
      </c>
      <c r="AB16" s="75"/>
      <c r="AC16" s="75"/>
      <c r="AD16" s="75"/>
      <c r="AE16" s="76">
        <v>0</v>
      </c>
      <c r="AF16" s="76">
        <v>0</v>
      </c>
      <c r="AG16" s="77">
        <v>0</v>
      </c>
      <c r="AH16" s="75"/>
      <c r="AI16" s="75"/>
      <c r="AJ16" s="75"/>
      <c r="AK16" s="75"/>
      <c r="AL16" s="75"/>
      <c r="AM16" s="76">
        <v>0</v>
      </c>
      <c r="AN16" s="77">
        <v>0</v>
      </c>
    </row>
    <row r="17" spans="2:40" x14ac:dyDescent="0.2">
      <c r="B17" s="402"/>
      <c r="C17" s="418"/>
      <c r="D17" s="421"/>
      <c r="E17" s="79" t="s">
        <v>24</v>
      </c>
      <c r="F17" s="74"/>
      <c r="G17" s="75"/>
      <c r="H17" s="76">
        <v>0</v>
      </c>
      <c r="I17" s="77">
        <v>0</v>
      </c>
      <c r="J17" s="80" t="s">
        <v>87</v>
      </c>
      <c r="K17" s="75"/>
      <c r="L17" s="75"/>
      <c r="M17" s="75"/>
      <c r="N17" s="75"/>
      <c r="O17" s="76">
        <v>0</v>
      </c>
      <c r="P17" s="77">
        <v>0</v>
      </c>
      <c r="Q17" s="75">
        <v>0.4</v>
      </c>
      <c r="R17" s="75"/>
      <c r="S17" s="75"/>
      <c r="T17" s="75"/>
      <c r="U17" s="76">
        <v>0.4</v>
      </c>
      <c r="V17" s="77">
        <v>3.2000000000000003E-4</v>
      </c>
      <c r="W17" s="75"/>
      <c r="X17" s="75"/>
      <c r="Y17" s="75"/>
      <c r="Z17" s="76">
        <v>0</v>
      </c>
      <c r="AA17" s="77">
        <v>0</v>
      </c>
      <c r="AB17" s="75"/>
      <c r="AC17" s="75"/>
      <c r="AD17" s="75"/>
      <c r="AE17" s="76">
        <v>0</v>
      </c>
      <c r="AF17" s="76">
        <v>0</v>
      </c>
      <c r="AG17" s="77">
        <v>0</v>
      </c>
      <c r="AH17" s="75"/>
      <c r="AI17" s="75"/>
      <c r="AJ17" s="75"/>
      <c r="AK17" s="75"/>
      <c r="AL17" s="75"/>
      <c r="AM17" s="76">
        <v>0</v>
      </c>
      <c r="AN17" s="77">
        <v>0</v>
      </c>
    </row>
    <row r="18" spans="2:40" x14ac:dyDescent="0.2">
      <c r="B18" s="402"/>
      <c r="C18" s="418"/>
      <c r="D18" s="421"/>
      <c r="E18" s="79" t="s">
        <v>120</v>
      </c>
      <c r="F18" s="74"/>
      <c r="G18" s="75"/>
      <c r="H18" s="76">
        <v>0</v>
      </c>
      <c r="I18" s="77">
        <v>0</v>
      </c>
      <c r="J18" s="75">
        <v>5.3</v>
      </c>
      <c r="K18" s="75"/>
      <c r="L18" s="75"/>
      <c r="M18" s="75"/>
      <c r="N18" s="75"/>
      <c r="O18" s="76">
        <v>5.3</v>
      </c>
      <c r="P18" s="77">
        <v>1.5399999999999999E-3</v>
      </c>
      <c r="Q18" s="75">
        <v>4.7</v>
      </c>
      <c r="R18" s="75">
        <v>1.7</v>
      </c>
      <c r="S18" s="75">
        <v>1</v>
      </c>
      <c r="T18" s="75">
        <v>1.3</v>
      </c>
      <c r="U18" s="76">
        <v>8.6999999999999993</v>
      </c>
      <c r="V18" s="77">
        <v>6.9899999999999997E-3</v>
      </c>
      <c r="W18" s="80" t="s">
        <v>98</v>
      </c>
      <c r="X18" s="80" t="s">
        <v>99</v>
      </c>
      <c r="Y18" s="75"/>
      <c r="Z18" s="76">
        <v>0</v>
      </c>
      <c r="AA18" s="77">
        <v>0</v>
      </c>
      <c r="AB18" s="75">
        <v>12.2</v>
      </c>
      <c r="AC18" s="75">
        <v>1.3</v>
      </c>
      <c r="AD18" s="75"/>
      <c r="AE18" s="76">
        <v>13.5</v>
      </c>
      <c r="AF18" s="76">
        <v>14.85</v>
      </c>
      <c r="AG18" s="77">
        <v>5.8900000000000003E-3</v>
      </c>
      <c r="AH18" s="75"/>
      <c r="AI18" s="75"/>
      <c r="AJ18" s="75"/>
      <c r="AK18" s="75"/>
      <c r="AL18" s="75"/>
      <c r="AM18" s="76">
        <v>0</v>
      </c>
      <c r="AN18" s="77">
        <v>0</v>
      </c>
    </row>
    <row r="19" spans="2:40" x14ac:dyDescent="0.2">
      <c r="B19" s="402"/>
      <c r="C19" s="418"/>
      <c r="D19" s="421"/>
      <c r="E19" s="79" t="s">
        <v>25</v>
      </c>
      <c r="F19" s="74"/>
      <c r="G19" s="75"/>
      <c r="H19" s="76">
        <v>0</v>
      </c>
      <c r="I19" s="77">
        <v>0</v>
      </c>
      <c r="J19" s="75"/>
      <c r="K19" s="75"/>
      <c r="L19" s="75"/>
      <c r="M19" s="75"/>
      <c r="N19" s="75"/>
      <c r="O19" s="76">
        <v>0</v>
      </c>
      <c r="P19" s="77">
        <v>0</v>
      </c>
      <c r="Q19" s="75"/>
      <c r="R19" s="75"/>
      <c r="S19" s="75"/>
      <c r="T19" s="75"/>
      <c r="U19" s="76">
        <v>0</v>
      </c>
      <c r="V19" s="77">
        <v>0</v>
      </c>
      <c r="W19" s="75" t="s">
        <v>83</v>
      </c>
      <c r="X19" s="75"/>
      <c r="Y19" s="75"/>
      <c r="Z19" s="76">
        <v>0</v>
      </c>
      <c r="AA19" s="77">
        <v>0</v>
      </c>
      <c r="AB19" s="75"/>
      <c r="AC19" s="75"/>
      <c r="AD19" s="75"/>
      <c r="AE19" s="76">
        <v>0</v>
      </c>
      <c r="AF19" s="76">
        <v>0</v>
      </c>
      <c r="AG19" s="77">
        <v>0</v>
      </c>
      <c r="AH19" s="75"/>
      <c r="AI19" s="75"/>
      <c r="AJ19" s="75"/>
      <c r="AK19" s="75"/>
      <c r="AL19" s="75"/>
      <c r="AM19" s="76">
        <v>0</v>
      </c>
      <c r="AN19" s="77">
        <v>0</v>
      </c>
    </row>
    <row r="20" spans="2:40" x14ac:dyDescent="0.2">
      <c r="B20" s="402"/>
      <c r="C20" s="418"/>
      <c r="D20" s="422"/>
      <c r="E20" s="79" t="s">
        <v>26</v>
      </c>
      <c r="F20" s="74"/>
      <c r="G20" s="75"/>
      <c r="H20" s="76">
        <v>0</v>
      </c>
      <c r="I20" s="77">
        <v>0</v>
      </c>
      <c r="J20" s="75"/>
      <c r="K20" s="75"/>
      <c r="L20" s="75"/>
      <c r="M20" s="75"/>
      <c r="N20" s="75"/>
      <c r="O20" s="76">
        <v>0</v>
      </c>
      <c r="P20" s="77">
        <v>0</v>
      </c>
      <c r="Q20" s="75"/>
      <c r="R20" s="75"/>
      <c r="S20" s="75"/>
      <c r="T20" s="75"/>
      <c r="U20" s="76">
        <v>0</v>
      </c>
      <c r="V20" s="77">
        <v>0</v>
      </c>
      <c r="W20" s="75"/>
      <c r="X20" s="75"/>
      <c r="Y20" s="75"/>
      <c r="Z20" s="76">
        <v>0</v>
      </c>
      <c r="AA20" s="77">
        <v>0</v>
      </c>
      <c r="AB20" s="80" t="s">
        <v>109</v>
      </c>
      <c r="AC20" s="75"/>
      <c r="AD20" s="75"/>
      <c r="AE20" s="76">
        <v>0</v>
      </c>
      <c r="AF20" s="76">
        <v>0</v>
      </c>
      <c r="AG20" s="77">
        <v>0</v>
      </c>
      <c r="AH20" s="75"/>
      <c r="AI20" s="75"/>
      <c r="AJ20" s="75"/>
      <c r="AK20" s="75"/>
      <c r="AL20" s="75"/>
      <c r="AM20" s="76">
        <v>0</v>
      </c>
      <c r="AN20" s="77">
        <v>0</v>
      </c>
    </row>
    <row r="21" spans="2:40" x14ac:dyDescent="0.2">
      <c r="B21" s="402"/>
      <c r="C21" s="418"/>
      <c r="D21" s="420" t="s">
        <v>139</v>
      </c>
      <c r="E21" s="79" t="s">
        <v>27</v>
      </c>
      <c r="F21" s="74"/>
      <c r="G21" s="75"/>
      <c r="H21" s="76">
        <v>0</v>
      </c>
      <c r="I21" s="77">
        <v>0</v>
      </c>
      <c r="J21" s="75">
        <v>100</v>
      </c>
      <c r="K21" s="75">
        <v>2</v>
      </c>
      <c r="L21" s="75"/>
      <c r="M21" s="75"/>
      <c r="N21" s="75"/>
      <c r="O21" s="76">
        <v>102</v>
      </c>
      <c r="P21" s="77">
        <v>2.9569999999999999E-2</v>
      </c>
      <c r="Q21" s="75"/>
      <c r="R21" s="75"/>
      <c r="S21" s="75"/>
      <c r="T21" s="75"/>
      <c r="U21" s="76">
        <v>0</v>
      </c>
      <c r="V21" s="77">
        <v>0</v>
      </c>
      <c r="W21" s="75">
        <v>44</v>
      </c>
      <c r="X21" s="75"/>
      <c r="Y21" s="75"/>
      <c r="Z21" s="76">
        <v>44</v>
      </c>
      <c r="AA21" s="77">
        <v>2.4590000000000001E-2</v>
      </c>
      <c r="AB21" s="75"/>
      <c r="AC21" s="75"/>
      <c r="AD21" s="75"/>
      <c r="AE21" s="76">
        <v>0</v>
      </c>
      <c r="AF21" s="76">
        <v>0</v>
      </c>
      <c r="AG21" s="77">
        <v>0</v>
      </c>
      <c r="AH21" s="75"/>
      <c r="AI21" s="75"/>
      <c r="AJ21" s="75"/>
      <c r="AK21" s="75"/>
      <c r="AL21" s="75"/>
      <c r="AM21" s="76">
        <v>0</v>
      </c>
      <c r="AN21" s="77">
        <v>0</v>
      </c>
    </row>
    <row r="22" spans="2:40" x14ac:dyDescent="0.2">
      <c r="B22" s="402"/>
      <c r="C22" s="418"/>
      <c r="D22" s="421"/>
      <c r="E22" s="79" t="s">
        <v>80</v>
      </c>
      <c r="F22" s="74">
        <v>14.5</v>
      </c>
      <c r="G22" s="75">
        <v>3.5270000000000001</v>
      </c>
      <c r="H22" s="76">
        <v>18.03</v>
      </c>
      <c r="I22" s="77">
        <v>7.43E-3</v>
      </c>
      <c r="J22" s="75">
        <v>50</v>
      </c>
      <c r="K22" s="75">
        <v>7.7</v>
      </c>
      <c r="L22" s="75">
        <v>1</v>
      </c>
      <c r="M22" s="75"/>
      <c r="N22" s="75"/>
      <c r="O22" s="76">
        <v>58.7</v>
      </c>
      <c r="P22" s="77">
        <v>1.702E-2</v>
      </c>
      <c r="Q22" s="75">
        <v>4.3</v>
      </c>
      <c r="R22" s="75"/>
      <c r="S22" s="75"/>
      <c r="T22" s="75"/>
      <c r="U22" s="76">
        <v>4.3</v>
      </c>
      <c r="V22" s="77">
        <v>3.4499999999999999E-3</v>
      </c>
      <c r="W22" s="75">
        <v>3.3</v>
      </c>
      <c r="X22" s="75">
        <v>6.2</v>
      </c>
      <c r="Y22" s="75"/>
      <c r="Z22" s="76">
        <v>9.5</v>
      </c>
      <c r="AA22" s="77">
        <v>5.3099999999999996E-3</v>
      </c>
      <c r="AB22" s="75">
        <v>14.2</v>
      </c>
      <c r="AC22" s="75">
        <v>15.2</v>
      </c>
      <c r="AD22" s="75"/>
      <c r="AE22" s="76">
        <v>29.4</v>
      </c>
      <c r="AF22" s="76">
        <v>32.340000000000003</v>
      </c>
      <c r="AG22" s="77">
        <v>1.282E-2</v>
      </c>
      <c r="AH22" s="75">
        <v>2.4500000000000002</v>
      </c>
      <c r="AI22" s="75">
        <v>0.3</v>
      </c>
      <c r="AJ22" s="75">
        <v>0.95</v>
      </c>
      <c r="AK22" s="75"/>
      <c r="AL22" s="75"/>
      <c r="AM22" s="76">
        <v>3.7</v>
      </c>
      <c r="AN22" s="77">
        <v>4.5700000000000003E-3</v>
      </c>
    </row>
    <row r="23" spans="2:40" x14ac:dyDescent="0.2">
      <c r="B23" s="402"/>
      <c r="C23" s="418"/>
      <c r="D23" s="421"/>
      <c r="E23" s="79" t="s">
        <v>125</v>
      </c>
      <c r="F23" s="74">
        <v>6</v>
      </c>
      <c r="G23" s="75"/>
      <c r="H23" s="76">
        <v>6</v>
      </c>
      <c r="I23" s="77">
        <v>2.47E-3</v>
      </c>
      <c r="J23" s="75"/>
      <c r="K23" s="75"/>
      <c r="L23" s="75"/>
      <c r="M23" s="75"/>
      <c r="N23" s="75"/>
      <c r="O23" s="76">
        <v>0</v>
      </c>
      <c r="P23" s="77">
        <v>0</v>
      </c>
      <c r="Q23" s="75"/>
      <c r="R23" s="75"/>
      <c r="S23" s="75"/>
      <c r="T23" s="75"/>
      <c r="U23" s="76">
        <v>0</v>
      </c>
      <c r="V23" s="77">
        <v>0</v>
      </c>
      <c r="W23" s="75">
        <v>11.8</v>
      </c>
      <c r="X23" s="75">
        <v>1.5</v>
      </c>
      <c r="Y23" s="75"/>
      <c r="Z23" s="76">
        <v>13.3</v>
      </c>
      <c r="AA23" s="77">
        <v>7.43E-3</v>
      </c>
      <c r="AB23" s="75">
        <v>20</v>
      </c>
      <c r="AC23" s="75">
        <v>1.9</v>
      </c>
      <c r="AD23" s="75"/>
      <c r="AE23" s="76">
        <v>21.9</v>
      </c>
      <c r="AF23" s="76">
        <v>24.09</v>
      </c>
      <c r="AG23" s="77">
        <v>9.5499999999999995E-3</v>
      </c>
      <c r="AH23" s="75"/>
      <c r="AI23" s="75"/>
      <c r="AJ23" s="75"/>
      <c r="AK23" s="75"/>
      <c r="AL23" s="75"/>
      <c r="AM23" s="76">
        <v>0</v>
      </c>
      <c r="AN23" s="77">
        <v>0</v>
      </c>
    </row>
    <row r="24" spans="2:40" x14ac:dyDescent="0.2">
      <c r="B24" s="402"/>
      <c r="C24" s="418"/>
      <c r="D24" s="421"/>
      <c r="E24" s="79" t="s">
        <v>28</v>
      </c>
      <c r="F24" s="74"/>
      <c r="G24" s="75"/>
      <c r="H24" s="76">
        <v>0</v>
      </c>
      <c r="I24" s="77">
        <v>0</v>
      </c>
      <c r="J24" s="75"/>
      <c r="K24" s="75"/>
      <c r="L24" s="75"/>
      <c r="M24" s="75"/>
      <c r="N24" s="75"/>
      <c r="O24" s="76">
        <v>0</v>
      </c>
      <c r="P24" s="77">
        <v>0</v>
      </c>
      <c r="Q24" s="75"/>
      <c r="R24" s="75"/>
      <c r="S24" s="75"/>
      <c r="T24" s="75"/>
      <c r="U24" s="76">
        <v>0</v>
      </c>
      <c r="V24" s="77">
        <v>0</v>
      </c>
      <c r="W24" s="75"/>
      <c r="X24" s="75"/>
      <c r="Y24" s="75"/>
      <c r="Z24" s="76">
        <v>0</v>
      </c>
      <c r="AA24" s="77">
        <v>0</v>
      </c>
      <c r="AB24" s="75"/>
      <c r="AC24" s="75"/>
      <c r="AD24" s="75"/>
      <c r="AE24" s="76">
        <v>0</v>
      </c>
      <c r="AF24" s="76">
        <v>0</v>
      </c>
      <c r="AG24" s="77">
        <v>0</v>
      </c>
      <c r="AH24" s="75">
        <v>3.1E-2</v>
      </c>
      <c r="AI24" s="75"/>
      <c r="AJ24" s="75"/>
      <c r="AK24" s="75"/>
      <c r="AL24" s="75"/>
      <c r="AM24" s="76">
        <v>3.1E-2</v>
      </c>
      <c r="AN24" s="77">
        <v>4.0000000000000003E-5</v>
      </c>
    </row>
    <row r="25" spans="2:40" x14ac:dyDescent="0.2">
      <c r="B25" s="402"/>
      <c r="C25" s="418"/>
      <c r="D25" s="421"/>
      <c r="E25" s="79" t="s">
        <v>29</v>
      </c>
      <c r="F25" s="74"/>
      <c r="G25" s="75"/>
      <c r="H25" s="76">
        <v>0</v>
      </c>
      <c r="I25" s="77">
        <v>0</v>
      </c>
      <c r="J25" s="75"/>
      <c r="K25" s="75"/>
      <c r="L25" s="75"/>
      <c r="M25" s="75"/>
      <c r="N25" s="75"/>
      <c r="O25" s="76">
        <v>0</v>
      </c>
      <c r="P25" s="77">
        <v>0</v>
      </c>
      <c r="Q25" s="75"/>
      <c r="R25" s="75"/>
      <c r="S25" s="75"/>
      <c r="T25" s="75"/>
      <c r="U25" s="76">
        <v>0</v>
      </c>
      <c r="V25" s="77">
        <v>0</v>
      </c>
      <c r="W25" s="75"/>
      <c r="X25" s="75"/>
      <c r="Y25" s="75"/>
      <c r="Z25" s="76">
        <v>0</v>
      </c>
      <c r="AA25" s="77">
        <v>0</v>
      </c>
      <c r="AB25" s="75"/>
      <c r="AC25" s="75"/>
      <c r="AD25" s="75"/>
      <c r="AE25" s="76">
        <v>0</v>
      </c>
      <c r="AF25" s="76">
        <v>0</v>
      </c>
      <c r="AG25" s="77">
        <v>0</v>
      </c>
      <c r="AH25" s="75">
        <v>2.67</v>
      </c>
      <c r="AI25" s="75"/>
      <c r="AJ25" s="75"/>
      <c r="AK25" s="75"/>
      <c r="AL25" s="75"/>
      <c r="AM25" s="76">
        <v>2.67</v>
      </c>
      <c r="AN25" s="77">
        <v>3.3E-3</v>
      </c>
    </row>
    <row r="26" spans="2:40" x14ac:dyDescent="0.2">
      <c r="B26" s="402"/>
      <c r="C26" s="418"/>
      <c r="D26" s="422"/>
      <c r="E26" s="79" t="s">
        <v>30</v>
      </c>
      <c r="F26" s="74"/>
      <c r="G26" s="75"/>
      <c r="H26" s="76">
        <v>0</v>
      </c>
      <c r="I26" s="77">
        <v>0</v>
      </c>
      <c r="J26" s="75">
        <v>11</v>
      </c>
      <c r="K26" s="75"/>
      <c r="L26" s="75"/>
      <c r="M26" s="75"/>
      <c r="N26" s="75"/>
      <c r="O26" s="76">
        <v>11</v>
      </c>
      <c r="P26" s="77">
        <v>3.1900000000000001E-3</v>
      </c>
      <c r="Q26" s="75"/>
      <c r="R26" s="75"/>
      <c r="S26" s="75"/>
      <c r="T26" s="75"/>
      <c r="U26" s="76">
        <v>0</v>
      </c>
      <c r="V26" s="77">
        <v>0</v>
      </c>
      <c r="W26" s="80" t="s">
        <v>100</v>
      </c>
      <c r="X26" s="75"/>
      <c r="Y26" s="75"/>
      <c r="Z26" s="76">
        <v>0</v>
      </c>
      <c r="AA26" s="77">
        <v>0</v>
      </c>
      <c r="AB26" s="75"/>
      <c r="AC26" s="75"/>
      <c r="AD26" s="75"/>
      <c r="AE26" s="76">
        <v>0</v>
      </c>
      <c r="AF26" s="76">
        <v>0</v>
      </c>
      <c r="AG26" s="77">
        <v>0</v>
      </c>
      <c r="AH26" s="75"/>
      <c r="AI26" s="75"/>
      <c r="AJ26" s="75"/>
      <c r="AK26" s="75"/>
      <c r="AL26" s="75"/>
      <c r="AM26" s="76">
        <v>0</v>
      </c>
      <c r="AN26" s="77">
        <v>0</v>
      </c>
    </row>
    <row r="27" spans="2:40" x14ac:dyDescent="0.2">
      <c r="B27" s="402"/>
      <c r="C27" s="419"/>
      <c r="D27" s="81" t="s">
        <v>8</v>
      </c>
      <c r="E27" s="79" t="s">
        <v>8</v>
      </c>
      <c r="F27" s="74"/>
      <c r="G27" s="75"/>
      <c r="H27" s="82">
        <v>26.75</v>
      </c>
      <c r="I27" s="83">
        <v>1.103E-2</v>
      </c>
      <c r="J27" s="75"/>
      <c r="K27" s="75"/>
      <c r="L27" s="75"/>
      <c r="M27" s="75"/>
      <c r="N27" s="75"/>
      <c r="O27" s="82">
        <v>177</v>
      </c>
      <c r="P27" s="83">
        <v>5.1319999999999998E-2</v>
      </c>
      <c r="Q27" s="75"/>
      <c r="R27" s="75"/>
      <c r="S27" s="75"/>
      <c r="T27" s="75"/>
      <c r="U27" s="82">
        <v>13.4</v>
      </c>
      <c r="V27" s="83">
        <v>1.076E-2</v>
      </c>
      <c r="W27" s="75"/>
      <c r="X27" s="75"/>
      <c r="Y27" s="75"/>
      <c r="Z27" s="82">
        <v>68.8</v>
      </c>
      <c r="AA27" s="83">
        <v>3.8440000000000002E-2</v>
      </c>
      <c r="AB27" s="75"/>
      <c r="AC27" s="75"/>
      <c r="AD27" s="75"/>
      <c r="AE27" s="82">
        <v>72.150000000000006</v>
      </c>
      <c r="AF27" s="82">
        <v>79.364999999999995</v>
      </c>
      <c r="AG27" s="83">
        <v>3.1460000000000002E-2</v>
      </c>
      <c r="AH27" s="84"/>
      <c r="AI27" s="84"/>
      <c r="AJ27" s="84"/>
      <c r="AK27" s="84"/>
      <c r="AL27" s="84"/>
      <c r="AM27" s="82">
        <v>6.4009999999999998</v>
      </c>
      <c r="AN27" s="83">
        <v>7.9000000000000008E-3</v>
      </c>
    </row>
    <row r="28" spans="2:40" ht="32" customHeight="1" x14ac:dyDescent="0.2">
      <c r="B28" s="402"/>
      <c r="C28" s="410" t="s">
        <v>31</v>
      </c>
      <c r="D28" s="414" t="s">
        <v>32</v>
      </c>
      <c r="E28" s="85" t="s">
        <v>33</v>
      </c>
      <c r="F28" s="74">
        <v>31</v>
      </c>
      <c r="G28" s="75"/>
      <c r="H28" s="76">
        <v>31</v>
      </c>
      <c r="I28" s="77">
        <v>1.278E-2</v>
      </c>
      <c r="J28" s="75">
        <v>32</v>
      </c>
      <c r="K28" s="75"/>
      <c r="L28" s="75"/>
      <c r="M28" s="75"/>
      <c r="N28" s="75"/>
      <c r="O28" s="76">
        <v>32</v>
      </c>
      <c r="P28" s="77">
        <v>9.2800000000000001E-3</v>
      </c>
      <c r="Q28" s="75">
        <v>14.7</v>
      </c>
      <c r="R28" s="80" t="s">
        <v>84</v>
      </c>
      <c r="S28" s="75"/>
      <c r="T28" s="75"/>
      <c r="U28" s="76">
        <v>14.7</v>
      </c>
      <c r="V28" s="77">
        <v>1.1809999999999999E-2</v>
      </c>
      <c r="W28" s="75">
        <v>37.5</v>
      </c>
      <c r="X28" s="75"/>
      <c r="Y28" s="75"/>
      <c r="Z28" s="76">
        <v>37.5</v>
      </c>
      <c r="AA28" s="77">
        <v>2.095E-2</v>
      </c>
      <c r="AB28" s="75">
        <v>50</v>
      </c>
      <c r="AC28" s="75">
        <v>3</v>
      </c>
      <c r="AD28" s="75"/>
      <c r="AE28" s="76">
        <v>53</v>
      </c>
      <c r="AF28" s="76">
        <v>58.3</v>
      </c>
      <c r="AG28" s="77">
        <v>2.3109999999999999E-2</v>
      </c>
      <c r="AH28" s="75">
        <v>20</v>
      </c>
      <c r="AI28" s="75"/>
      <c r="AJ28" s="75"/>
      <c r="AK28" s="75"/>
      <c r="AL28" s="75"/>
      <c r="AM28" s="76">
        <v>20</v>
      </c>
      <c r="AN28" s="77">
        <v>2.469E-2</v>
      </c>
    </row>
    <row r="29" spans="2:40" x14ac:dyDescent="0.2">
      <c r="B29" s="402"/>
      <c r="C29" s="423"/>
      <c r="D29" s="415"/>
      <c r="E29" s="85" t="s">
        <v>34</v>
      </c>
      <c r="F29" s="74"/>
      <c r="G29" s="75"/>
      <c r="H29" s="76">
        <v>0</v>
      </c>
      <c r="I29" s="77">
        <v>0</v>
      </c>
      <c r="J29" s="75"/>
      <c r="K29" s="75"/>
      <c r="L29" s="75"/>
      <c r="M29" s="75"/>
      <c r="N29" s="75"/>
      <c r="O29" s="76">
        <v>0</v>
      </c>
      <c r="P29" s="77">
        <v>0</v>
      </c>
      <c r="Q29" s="75"/>
      <c r="R29" s="75"/>
      <c r="S29" s="75"/>
      <c r="T29" s="75"/>
      <c r="U29" s="76">
        <v>0</v>
      </c>
      <c r="V29" s="77">
        <v>0</v>
      </c>
      <c r="W29" s="75"/>
      <c r="X29" s="75"/>
      <c r="Y29" s="75"/>
      <c r="Z29" s="76">
        <v>0</v>
      </c>
      <c r="AA29" s="77">
        <v>0</v>
      </c>
      <c r="AB29" s="80" t="s">
        <v>107</v>
      </c>
      <c r="AC29" s="75"/>
      <c r="AD29" s="75"/>
      <c r="AE29" s="76">
        <v>0</v>
      </c>
      <c r="AF29" s="76">
        <v>0</v>
      </c>
      <c r="AG29" s="77">
        <v>0</v>
      </c>
      <c r="AH29" s="75"/>
      <c r="AI29" s="75"/>
      <c r="AJ29" s="75"/>
      <c r="AK29" s="75"/>
      <c r="AL29" s="75"/>
      <c r="AM29" s="76">
        <v>0</v>
      </c>
      <c r="AN29" s="77">
        <v>0</v>
      </c>
    </row>
    <row r="30" spans="2:40" x14ac:dyDescent="0.2">
      <c r="B30" s="402"/>
      <c r="C30" s="423"/>
      <c r="D30" s="416"/>
      <c r="E30" s="85" t="s">
        <v>35</v>
      </c>
      <c r="F30" s="74"/>
      <c r="G30" s="75"/>
      <c r="H30" s="76">
        <v>0</v>
      </c>
      <c r="I30" s="77">
        <v>0</v>
      </c>
      <c r="J30" s="75"/>
      <c r="K30" s="75"/>
      <c r="L30" s="75"/>
      <c r="M30" s="75"/>
      <c r="N30" s="75"/>
      <c r="O30" s="76">
        <v>0</v>
      </c>
      <c r="P30" s="77">
        <v>0</v>
      </c>
      <c r="Q30" s="80" t="s">
        <v>87</v>
      </c>
      <c r="R30" s="75"/>
      <c r="S30" s="75"/>
      <c r="T30" s="75"/>
      <c r="U30" s="76">
        <v>0</v>
      </c>
      <c r="V30" s="77">
        <v>0</v>
      </c>
      <c r="W30" s="75"/>
      <c r="X30" s="75"/>
      <c r="Y30" s="75"/>
      <c r="Z30" s="76">
        <v>0</v>
      </c>
      <c r="AA30" s="77">
        <v>0</v>
      </c>
      <c r="AB30" s="75"/>
      <c r="AC30" s="75"/>
      <c r="AD30" s="75"/>
      <c r="AE30" s="76">
        <v>0</v>
      </c>
      <c r="AF30" s="76">
        <v>0</v>
      </c>
      <c r="AG30" s="77">
        <v>0</v>
      </c>
      <c r="AH30" s="75"/>
      <c r="AI30" s="75"/>
      <c r="AJ30" s="75"/>
      <c r="AK30" s="75"/>
      <c r="AL30" s="75"/>
      <c r="AM30" s="76">
        <v>0</v>
      </c>
      <c r="AN30" s="77">
        <v>0</v>
      </c>
    </row>
    <row r="31" spans="2:40" ht="64" customHeight="1" x14ac:dyDescent="0.2">
      <c r="B31" s="402"/>
      <c r="C31" s="423"/>
      <c r="D31" s="414" t="s">
        <v>140</v>
      </c>
      <c r="E31" s="85" t="s">
        <v>127</v>
      </c>
      <c r="F31" s="74"/>
      <c r="G31" s="75"/>
      <c r="H31" s="76">
        <v>0</v>
      </c>
      <c r="I31" s="77">
        <v>0</v>
      </c>
      <c r="J31" s="75"/>
      <c r="K31" s="75"/>
      <c r="L31" s="75"/>
      <c r="M31" s="75"/>
      <c r="N31" s="75"/>
      <c r="O31" s="76">
        <v>0</v>
      </c>
      <c r="P31" s="77">
        <v>0</v>
      </c>
      <c r="Q31" s="75"/>
      <c r="R31" s="75"/>
      <c r="S31" s="75"/>
      <c r="T31" s="75"/>
      <c r="U31" s="76">
        <v>0</v>
      </c>
      <c r="V31" s="77">
        <v>0</v>
      </c>
      <c r="W31" s="75"/>
      <c r="X31" s="75"/>
      <c r="Y31" s="75"/>
      <c r="Z31" s="76">
        <v>0</v>
      </c>
      <c r="AA31" s="77">
        <v>0</v>
      </c>
      <c r="AB31" s="75" t="s">
        <v>135</v>
      </c>
      <c r="AC31" s="75"/>
      <c r="AD31" s="75"/>
      <c r="AE31" s="76">
        <v>0</v>
      </c>
      <c r="AF31" s="76">
        <v>0</v>
      </c>
      <c r="AG31" s="77">
        <v>0</v>
      </c>
      <c r="AH31" s="75"/>
      <c r="AI31" s="75"/>
      <c r="AJ31" s="75"/>
      <c r="AK31" s="75"/>
      <c r="AL31" s="75"/>
      <c r="AM31" s="76">
        <v>0</v>
      </c>
      <c r="AN31" s="77">
        <v>0</v>
      </c>
    </row>
    <row r="32" spans="2:40" x14ac:dyDescent="0.2">
      <c r="B32" s="402"/>
      <c r="C32" s="423"/>
      <c r="D32" s="415"/>
      <c r="E32" s="85" t="s">
        <v>53</v>
      </c>
      <c r="F32" s="74">
        <v>10.5</v>
      </c>
      <c r="G32" s="75"/>
      <c r="H32" s="76">
        <v>10.5</v>
      </c>
      <c r="I32" s="77">
        <v>4.3299999999999996E-3</v>
      </c>
      <c r="J32" s="75">
        <v>55</v>
      </c>
      <c r="K32" s="75">
        <v>3.5</v>
      </c>
      <c r="L32" s="80" t="s">
        <v>103</v>
      </c>
      <c r="M32" s="75"/>
      <c r="N32" s="75"/>
      <c r="O32" s="76">
        <v>58.5</v>
      </c>
      <c r="P32" s="77">
        <v>1.6959999999999999E-2</v>
      </c>
      <c r="Q32" s="75">
        <v>1.1000000000000001</v>
      </c>
      <c r="R32" s="75">
        <v>6.7</v>
      </c>
      <c r="S32" s="75">
        <v>9</v>
      </c>
      <c r="T32" s="80" t="s">
        <v>121</v>
      </c>
      <c r="U32" s="76">
        <v>16.8</v>
      </c>
      <c r="V32" s="77">
        <v>1.35E-2</v>
      </c>
      <c r="W32" s="75">
        <v>9.5</v>
      </c>
      <c r="X32" s="75"/>
      <c r="Y32" s="75"/>
      <c r="Z32" s="76">
        <v>9.5</v>
      </c>
      <c r="AA32" s="77">
        <v>5.3099999999999996E-3</v>
      </c>
      <c r="AB32" s="75">
        <v>8.8000000000000007</v>
      </c>
      <c r="AC32" s="80" t="s">
        <v>103</v>
      </c>
      <c r="AD32" s="75"/>
      <c r="AE32" s="76">
        <v>8.8000000000000007</v>
      </c>
      <c r="AF32" s="76">
        <v>9.68</v>
      </c>
      <c r="AG32" s="77">
        <v>3.8400000000000001E-3</v>
      </c>
      <c r="AH32" s="75">
        <v>0.8</v>
      </c>
      <c r="AI32" s="75"/>
      <c r="AJ32" s="75"/>
      <c r="AK32" s="75"/>
      <c r="AL32" s="75"/>
      <c r="AM32" s="76">
        <v>0.8</v>
      </c>
      <c r="AN32" s="77">
        <v>9.8999999999999999E-4</v>
      </c>
    </row>
    <row r="33" spans="2:40" x14ac:dyDescent="0.2">
      <c r="B33" s="402"/>
      <c r="C33" s="423"/>
      <c r="D33" s="415"/>
      <c r="E33" s="85" t="s">
        <v>128</v>
      </c>
      <c r="F33" s="74">
        <v>0.23100000000000001</v>
      </c>
      <c r="G33" s="75">
        <v>4.8000000000000001E-2</v>
      </c>
      <c r="H33" s="76">
        <v>0.27900000000000003</v>
      </c>
      <c r="I33" s="77">
        <v>1.2E-4</v>
      </c>
      <c r="J33" s="75">
        <v>24.5</v>
      </c>
      <c r="K33" s="75"/>
      <c r="L33" s="75"/>
      <c r="M33" s="75"/>
      <c r="N33" s="75"/>
      <c r="O33" s="76">
        <v>24.5</v>
      </c>
      <c r="P33" s="77">
        <v>7.1000000000000004E-3</v>
      </c>
      <c r="Q33" s="75">
        <v>2</v>
      </c>
      <c r="R33" s="75"/>
      <c r="S33" s="75"/>
      <c r="T33" s="75"/>
      <c r="U33" s="76">
        <v>2</v>
      </c>
      <c r="V33" s="77">
        <v>1.6100000000000001E-3</v>
      </c>
      <c r="W33" s="75">
        <v>20.399999999999999</v>
      </c>
      <c r="X33" s="80" t="s">
        <v>106</v>
      </c>
      <c r="Y33" s="75"/>
      <c r="Z33" s="76">
        <v>20.399999999999999</v>
      </c>
      <c r="AA33" s="77">
        <v>1.14E-2</v>
      </c>
      <c r="AB33" s="75">
        <v>10</v>
      </c>
      <c r="AC33" s="75"/>
      <c r="AD33" s="75"/>
      <c r="AE33" s="76">
        <v>10</v>
      </c>
      <c r="AF33" s="76">
        <v>11</v>
      </c>
      <c r="AG33" s="77">
        <v>4.3600000000000002E-3</v>
      </c>
      <c r="AH33" s="75"/>
      <c r="AI33" s="75"/>
      <c r="AJ33" s="75"/>
      <c r="AK33" s="75"/>
      <c r="AL33" s="75"/>
      <c r="AM33" s="76">
        <v>0</v>
      </c>
      <c r="AN33" s="77">
        <v>0</v>
      </c>
    </row>
    <row r="34" spans="2:40" x14ac:dyDescent="0.2">
      <c r="B34" s="402"/>
      <c r="C34" s="423"/>
      <c r="D34" s="415"/>
      <c r="E34" s="85" t="s">
        <v>36</v>
      </c>
      <c r="F34" s="74"/>
      <c r="G34" s="75"/>
      <c r="H34" s="76">
        <v>0</v>
      </c>
      <c r="I34" s="77">
        <v>0</v>
      </c>
      <c r="J34" s="80"/>
      <c r="K34" s="80" t="s">
        <v>108</v>
      </c>
      <c r="L34" s="80" t="s">
        <v>90</v>
      </c>
      <c r="M34" s="75"/>
      <c r="N34" s="75"/>
      <c r="O34" s="76">
        <v>0</v>
      </c>
      <c r="P34" s="77">
        <v>0</v>
      </c>
      <c r="Q34" s="75"/>
      <c r="R34" s="75"/>
      <c r="S34" s="75"/>
      <c r="T34" s="75"/>
      <c r="U34" s="76">
        <v>0</v>
      </c>
      <c r="V34" s="77">
        <v>0</v>
      </c>
      <c r="W34" s="75"/>
      <c r="X34" s="75"/>
      <c r="Y34" s="75"/>
      <c r="Z34" s="76">
        <v>0</v>
      </c>
      <c r="AA34" s="77">
        <v>0</v>
      </c>
      <c r="AB34" s="75" t="s">
        <v>108</v>
      </c>
      <c r="AC34" s="75"/>
      <c r="AD34" s="75"/>
      <c r="AE34" s="76">
        <v>0</v>
      </c>
      <c r="AF34" s="76">
        <v>0</v>
      </c>
      <c r="AG34" s="77">
        <v>0</v>
      </c>
      <c r="AH34" s="75"/>
      <c r="AI34" s="75"/>
      <c r="AJ34" s="75"/>
      <c r="AK34" s="75"/>
      <c r="AL34" s="75"/>
      <c r="AM34" s="76">
        <v>0</v>
      </c>
      <c r="AN34" s="77">
        <v>0</v>
      </c>
    </row>
    <row r="35" spans="2:40" x14ac:dyDescent="0.2">
      <c r="B35" s="402"/>
      <c r="C35" s="423"/>
      <c r="D35" s="416"/>
      <c r="E35" s="85" t="s">
        <v>37</v>
      </c>
      <c r="F35" s="86" t="s">
        <v>84</v>
      </c>
      <c r="G35" s="75"/>
      <c r="H35" s="76">
        <v>0</v>
      </c>
      <c r="I35" s="77">
        <v>0</v>
      </c>
      <c r="J35" s="80" t="s">
        <v>89</v>
      </c>
      <c r="K35" s="80"/>
      <c r="L35" s="80"/>
      <c r="M35" s="75"/>
      <c r="N35" s="75"/>
      <c r="O35" s="76">
        <v>0</v>
      </c>
      <c r="P35" s="77">
        <v>0</v>
      </c>
      <c r="Q35" s="75"/>
      <c r="R35" s="75"/>
      <c r="S35" s="75"/>
      <c r="T35" s="75"/>
      <c r="U35" s="76">
        <v>0</v>
      </c>
      <c r="V35" s="77">
        <v>0</v>
      </c>
      <c r="W35" s="75"/>
      <c r="X35" s="75"/>
      <c r="Y35" s="75"/>
      <c r="Z35" s="76">
        <v>0</v>
      </c>
      <c r="AA35" s="77">
        <v>0</v>
      </c>
      <c r="AB35" s="75"/>
      <c r="AC35" s="75"/>
      <c r="AD35" s="75"/>
      <c r="AE35" s="76">
        <v>0</v>
      </c>
      <c r="AF35" s="76">
        <v>0</v>
      </c>
      <c r="AG35" s="77">
        <v>0</v>
      </c>
      <c r="AH35" s="75"/>
      <c r="AI35" s="75"/>
      <c r="AJ35" s="75"/>
      <c r="AK35" s="75"/>
      <c r="AL35" s="75"/>
      <c r="AM35" s="76">
        <v>0</v>
      </c>
      <c r="AN35" s="77">
        <v>0</v>
      </c>
    </row>
    <row r="36" spans="2:40" x14ac:dyDescent="0.2">
      <c r="B36" s="402"/>
      <c r="C36" s="423"/>
      <c r="D36" s="414" t="s">
        <v>38</v>
      </c>
      <c r="E36" s="85" t="s">
        <v>117</v>
      </c>
      <c r="F36" s="74">
        <v>1</v>
      </c>
      <c r="G36" s="75">
        <v>0.53300000000000003</v>
      </c>
      <c r="H36" s="76">
        <v>1.5329999999999999</v>
      </c>
      <c r="I36" s="77">
        <v>6.3000000000000003E-4</v>
      </c>
      <c r="J36" s="80" t="s">
        <v>86</v>
      </c>
      <c r="K36" s="80"/>
      <c r="L36" s="80"/>
      <c r="M36" s="75"/>
      <c r="N36" s="75"/>
      <c r="O36" s="76">
        <v>0</v>
      </c>
      <c r="P36" s="77">
        <v>0</v>
      </c>
      <c r="Q36" s="80" t="s">
        <v>95</v>
      </c>
      <c r="R36" s="80" t="s">
        <v>90</v>
      </c>
      <c r="S36" s="75"/>
      <c r="T36" s="75"/>
      <c r="U36" s="76">
        <v>0</v>
      </c>
      <c r="V36" s="77">
        <v>0</v>
      </c>
      <c r="W36" s="75"/>
      <c r="X36" s="75"/>
      <c r="Y36" s="75"/>
      <c r="Z36" s="76">
        <v>0</v>
      </c>
      <c r="AA36" s="77">
        <v>0</v>
      </c>
      <c r="AB36" s="80" t="s">
        <v>104</v>
      </c>
      <c r="AC36" s="75"/>
      <c r="AD36" s="75"/>
      <c r="AE36" s="76">
        <v>0</v>
      </c>
      <c r="AF36" s="76">
        <v>0</v>
      </c>
      <c r="AG36" s="77">
        <v>0</v>
      </c>
      <c r="AH36" s="75">
        <v>0.17499999999999999</v>
      </c>
      <c r="AI36" s="75"/>
      <c r="AJ36" s="75"/>
      <c r="AK36" s="75"/>
      <c r="AL36" s="75"/>
      <c r="AM36" s="76">
        <v>0.17499999999999999</v>
      </c>
      <c r="AN36" s="77">
        <v>2.2000000000000001E-4</v>
      </c>
    </row>
    <row r="37" spans="2:40" x14ac:dyDescent="0.2">
      <c r="B37" s="402"/>
      <c r="C37" s="423"/>
      <c r="D37" s="415"/>
      <c r="E37" s="85" t="s">
        <v>39</v>
      </c>
      <c r="F37" s="74"/>
      <c r="G37" s="75"/>
      <c r="H37" s="76">
        <v>0</v>
      </c>
      <c r="I37" s="77">
        <v>0</v>
      </c>
      <c r="J37" s="80"/>
      <c r="K37" s="80"/>
      <c r="L37" s="80"/>
      <c r="M37" s="75"/>
      <c r="N37" s="75"/>
      <c r="O37" s="76">
        <v>0</v>
      </c>
      <c r="P37" s="77">
        <v>0</v>
      </c>
      <c r="Q37" s="75"/>
      <c r="R37" s="75"/>
      <c r="S37" s="75"/>
      <c r="T37" s="75"/>
      <c r="U37" s="76">
        <v>0</v>
      </c>
      <c r="V37" s="77">
        <v>0</v>
      </c>
      <c r="W37" s="75"/>
      <c r="X37" s="75"/>
      <c r="Y37" s="75"/>
      <c r="Z37" s="76">
        <v>0</v>
      </c>
      <c r="AA37" s="77">
        <v>0</v>
      </c>
      <c r="AB37" s="80" t="s">
        <v>105</v>
      </c>
      <c r="AC37" s="75"/>
      <c r="AD37" s="75"/>
      <c r="AE37" s="76">
        <v>0</v>
      </c>
      <c r="AF37" s="76">
        <v>0</v>
      </c>
      <c r="AG37" s="77">
        <v>0</v>
      </c>
      <c r="AH37" s="75"/>
      <c r="AI37" s="75"/>
      <c r="AJ37" s="75"/>
      <c r="AK37" s="75"/>
      <c r="AL37" s="75"/>
      <c r="AM37" s="76">
        <v>0</v>
      </c>
      <c r="AN37" s="77">
        <v>0</v>
      </c>
    </row>
    <row r="38" spans="2:40" x14ac:dyDescent="0.2">
      <c r="B38" s="402"/>
      <c r="C38" s="423"/>
      <c r="D38" s="415"/>
      <c r="E38" s="85" t="s">
        <v>40</v>
      </c>
      <c r="F38" s="74"/>
      <c r="G38" s="75"/>
      <c r="H38" s="76">
        <v>0</v>
      </c>
      <c r="I38" s="77">
        <v>0</v>
      </c>
      <c r="J38" s="80" t="s">
        <v>91</v>
      </c>
      <c r="K38" s="80"/>
      <c r="L38" s="80"/>
      <c r="M38" s="75"/>
      <c r="N38" s="75"/>
      <c r="O38" s="76">
        <v>0</v>
      </c>
      <c r="P38" s="77">
        <v>0</v>
      </c>
      <c r="Q38" s="75">
        <v>1.9</v>
      </c>
      <c r="R38" s="75"/>
      <c r="S38" s="75"/>
      <c r="T38" s="75"/>
      <c r="U38" s="76">
        <v>1.9</v>
      </c>
      <c r="V38" s="77">
        <v>1.5299999999999999E-3</v>
      </c>
      <c r="W38" s="75"/>
      <c r="X38" s="75"/>
      <c r="Y38" s="75"/>
      <c r="Z38" s="76">
        <v>0</v>
      </c>
      <c r="AA38" s="77">
        <v>0</v>
      </c>
      <c r="AB38" s="80" t="s">
        <v>104</v>
      </c>
      <c r="AC38" s="75"/>
      <c r="AD38" s="75"/>
      <c r="AE38" s="76">
        <v>0</v>
      </c>
      <c r="AF38" s="76">
        <v>0</v>
      </c>
      <c r="AG38" s="77">
        <v>0</v>
      </c>
      <c r="AH38" s="75"/>
      <c r="AI38" s="75"/>
      <c r="AJ38" s="75"/>
      <c r="AK38" s="75"/>
      <c r="AL38" s="75"/>
      <c r="AM38" s="76">
        <v>0</v>
      </c>
      <c r="AN38" s="77">
        <v>0</v>
      </c>
    </row>
    <row r="39" spans="2:40" x14ac:dyDescent="0.2">
      <c r="B39" s="402"/>
      <c r="C39" s="423"/>
      <c r="D39" s="415"/>
      <c r="E39" s="85" t="s">
        <v>41</v>
      </c>
      <c r="F39" s="74"/>
      <c r="G39" s="75"/>
      <c r="H39" s="76">
        <v>0</v>
      </c>
      <c r="I39" s="77">
        <v>0</v>
      </c>
      <c r="J39" s="75"/>
      <c r="K39" s="75"/>
      <c r="L39" s="75"/>
      <c r="M39" s="75"/>
      <c r="N39" s="75"/>
      <c r="O39" s="76">
        <v>0</v>
      </c>
      <c r="P39" s="77">
        <v>0</v>
      </c>
      <c r="Q39" s="75"/>
      <c r="R39" s="75"/>
      <c r="S39" s="75"/>
      <c r="T39" s="75"/>
      <c r="U39" s="76">
        <v>0</v>
      </c>
      <c r="V39" s="77">
        <v>0</v>
      </c>
      <c r="W39" s="75"/>
      <c r="X39" s="75"/>
      <c r="Y39" s="75"/>
      <c r="Z39" s="76">
        <v>0</v>
      </c>
      <c r="AA39" s="77">
        <v>0</v>
      </c>
      <c r="AB39" s="80" t="s">
        <v>106</v>
      </c>
      <c r="AC39" s="75"/>
      <c r="AD39" s="75"/>
      <c r="AE39" s="76">
        <v>0</v>
      </c>
      <c r="AF39" s="76">
        <v>0</v>
      </c>
      <c r="AG39" s="77">
        <v>0</v>
      </c>
      <c r="AH39" s="75"/>
      <c r="AI39" s="75"/>
      <c r="AJ39" s="75"/>
      <c r="AK39" s="75"/>
      <c r="AL39" s="75"/>
      <c r="AM39" s="76">
        <v>0</v>
      </c>
      <c r="AN39" s="77">
        <v>0</v>
      </c>
    </row>
    <row r="40" spans="2:40" x14ac:dyDescent="0.2">
      <c r="B40" s="402"/>
      <c r="C40" s="423"/>
      <c r="D40" s="415"/>
      <c r="E40" s="85" t="s">
        <v>42</v>
      </c>
      <c r="F40" s="74"/>
      <c r="G40" s="75"/>
      <c r="H40" s="76">
        <v>0</v>
      </c>
      <c r="I40" s="77">
        <v>0</v>
      </c>
      <c r="J40" s="75"/>
      <c r="K40" s="75"/>
      <c r="L40" s="75"/>
      <c r="M40" s="75"/>
      <c r="N40" s="75"/>
      <c r="O40" s="76">
        <v>0</v>
      </c>
      <c r="P40" s="77">
        <v>0</v>
      </c>
      <c r="Q40" s="80" t="s">
        <v>124</v>
      </c>
      <c r="R40" s="75"/>
      <c r="S40" s="75"/>
      <c r="T40" s="75"/>
      <c r="U40" s="76">
        <v>0</v>
      </c>
      <c r="V40" s="77">
        <v>0</v>
      </c>
      <c r="W40" s="75"/>
      <c r="X40" s="75"/>
      <c r="Y40" s="75"/>
      <c r="Z40" s="76">
        <v>0</v>
      </c>
      <c r="AA40" s="77">
        <v>0</v>
      </c>
      <c r="AB40" s="75"/>
      <c r="AC40" s="75"/>
      <c r="AD40" s="75"/>
      <c r="AE40" s="76">
        <v>0</v>
      </c>
      <c r="AF40" s="76">
        <v>0</v>
      </c>
      <c r="AG40" s="77">
        <v>0</v>
      </c>
      <c r="AH40" s="75"/>
      <c r="AI40" s="75"/>
      <c r="AJ40" s="75"/>
      <c r="AK40" s="75"/>
      <c r="AL40" s="75"/>
      <c r="AM40" s="76">
        <v>0</v>
      </c>
      <c r="AN40" s="77">
        <v>0</v>
      </c>
    </row>
    <row r="41" spans="2:40" x14ac:dyDescent="0.2">
      <c r="B41" s="402"/>
      <c r="C41" s="423"/>
      <c r="D41" s="415"/>
      <c r="E41" s="85" t="s">
        <v>43</v>
      </c>
      <c r="F41" s="74"/>
      <c r="G41" s="75"/>
      <c r="H41" s="76">
        <v>0</v>
      </c>
      <c r="I41" s="77">
        <v>0</v>
      </c>
      <c r="J41" s="80" t="s">
        <v>92</v>
      </c>
      <c r="K41" s="75"/>
      <c r="L41" s="75"/>
      <c r="M41" s="75"/>
      <c r="N41" s="75"/>
      <c r="O41" s="76">
        <v>0</v>
      </c>
      <c r="P41" s="77">
        <v>0</v>
      </c>
      <c r="Q41" s="75">
        <v>0.9</v>
      </c>
      <c r="R41" s="75"/>
      <c r="S41" s="75"/>
      <c r="T41" s="75"/>
      <c r="U41" s="76">
        <v>0.9</v>
      </c>
      <c r="V41" s="77">
        <v>7.2000000000000005E-4</v>
      </c>
      <c r="W41" s="75"/>
      <c r="X41" s="75"/>
      <c r="Y41" s="75"/>
      <c r="Z41" s="76">
        <v>0</v>
      </c>
      <c r="AA41" s="77">
        <v>0</v>
      </c>
      <c r="AB41" s="75">
        <v>0.2</v>
      </c>
      <c r="AC41" s="75"/>
      <c r="AD41" s="75"/>
      <c r="AE41" s="76">
        <v>0.2</v>
      </c>
      <c r="AF41" s="76">
        <v>0.22</v>
      </c>
      <c r="AG41" s="77">
        <v>9.0000000000000006E-5</v>
      </c>
      <c r="AH41" s="75"/>
      <c r="AI41" s="75"/>
      <c r="AJ41" s="75"/>
      <c r="AK41" s="75"/>
      <c r="AL41" s="75"/>
      <c r="AM41" s="76">
        <v>0</v>
      </c>
      <c r="AN41" s="77">
        <v>0</v>
      </c>
    </row>
    <row r="42" spans="2:40" x14ac:dyDescent="0.2">
      <c r="B42" s="402"/>
      <c r="C42" s="423"/>
      <c r="D42" s="415"/>
      <c r="E42" s="85" t="s">
        <v>44</v>
      </c>
      <c r="F42" s="74"/>
      <c r="G42" s="75"/>
      <c r="H42" s="76">
        <v>0</v>
      </c>
      <c r="I42" s="77">
        <v>0</v>
      </c>
      <c r="J42" s="75"/>
      <c r="K42" s="75"/>
      <c r="L42" s="75"/>
      <c r="M42" s="75"/>
      <c r="N42" s="75"/>
      <c r="O42" s="76">
        <v>0</v>
      </c>
      <c r="P42" s="77">
        <v>0</v>
      </c>
      <c r="Q42" s="75"/>
      <c r="R42" s="75"/>
      <c r="S42" s="75"/>
      <c r="T42" s="75"/>
      <c r="U42" s="76">
        <v>0</v>
      </c>
      <c r="V42" s="77">
        <v>0</v>
      </c>
      <c r="W42" s="75"/>
      <c r="X42" s="75"/>
      <c r="Y42" s="75"/>
      <c r="Z42" s="76">
        <v>0</v>
      </c>
      <c r="AA42" s="77">
        <v>0</v>
      </c>
      <c r="AB42" s="75"/>
      <c r="AC42" s="75"/>
      <c r="AD42" s="75"/>
      <c r="AE42" s="76">
        <v>0</v>
      </c>
      <c r="AF42" s="76">
        <v>0</v>
      </c>
      <c r="AG42" s="77">
        <v>0</v>
      </c>
      <c r="AH42" s="75"/>
      <c r="AI42" s="75"/>
      <c r="AJ42" s="75"/>
      <c r="AK42" s="75"/>
      <c r="AL42" s="75"/>
      <c r="AM42" s="76">
        <v>0</v>
      </c>
      <c r="AN42" s="77">
        <v>0</v>
      </c>
    </row>
    <row r="43" spans="2:40" x14ac:dyDescent="0.2">
      <c r="B43" s="402"/>
      <c r="C43" s="423"/>
      <c r="D43" s="415"/>
      <c r="E43" s="85" t="s">
        <v>45</v>
      </c>
      <c r="F43" s="74"/>
      <c r="G43" s="75"/>
      <c r="H43" s="76">
        <v>0</v>
      </c>
      <c r="I43" s="77">
        <v>0</v>
      </c>
      <c r="J43" s="75">
        <v>7.7</v>
      </c>
      <c r="K43" s="75">
        <v>5.6</v>
      </c>
      <c r="L43" s="75"/>
      <c r="M43" s="75"/>
      <c r="N43" s="75"/>
      <c r="O43" s="76">
        <v>13.3</v>
      </c>
      <c r="P43" s="77">
        <v>3.8600000000000001E-3</v>
      </c>
      <c r="Q43" s="75">
        <v>1.7</v>
      </c>
      <c r="R43" s="75"/>
      <c r="S43" s="75">
        <v>0.3</v>
      </c>
      <c r="T43" s="75"/>
      <c r="U43" s="76">
        <v>2</v>
      </c>
      <c r="V43" s="77">
        <v>1.6100000000000001E-3</v>
      </c>
      <c r="W43" s="75"/>
      <c r="X43" s="75"/>
      <c r="Y43" s="75"/>
      <c r="Z43" s="76">
        <v>0</v>
      </c>
      <c r="AA43" s="77">
        <v>0</v>
      </c>
      <c r="AB43" s="75">
        <v>9.3000000000000007</v>
      </c>
      <c r="AC43" s="75"/>
      <c r="AD43" s="75"/>
      <c r="AE43" s="76">
        <v>9.3000000000000007</v>
      </c>
      <c r="AF43" s="76">
        <v>10.23</v>
      </c>
      <c r="AG43" s="77">
        <v>4.0499999999999998E-3</v>
      </c>
      <c r="AH43" s="75"/>
      <c r="AI43" s="75"/>
      <c r="AJ43" s="75"/>
      <c r="AK43" s="75"/>
      <c r="AL43" s="75"/>
      <c r="AM43" s="76">
        <v>0</v>
      </c>
      <c r="AN43" s="77">
        <v>0</v>
      </c>
    </row>
    <row r="44" spans="2:40" x14ac:dyDescent="0.2">
      <c r="B44" s="402"/>
      <c r="C44" s="423"/>
      <c r="D44" s="415"/>
      <c r="E44" s="85" t="s">
        <v>46</v>
      </c>
      <c r="F44" s="74"/>
      <c r="G44" s="75"/>
      <c r="H44" s="76">
        <v>0</v>
      </c>
      <c r="I44" s="77">
        <v>0</v>
      </c>
      <c r="J44" s="80" t="s">
        <v>93</v>
      </c>
      <c r="K44" s="75"/>
      <c r="L44" s="75"/>
      <c r="M44" s="75"/>
      <c r="N44" s="75"/>
      <c r="O44" s="76">
        <v>0</v>
      </c>
      <c r="P44" s="77">
        <v>0</v>
      </c>
      <c r="Q44" s="75"/>
      <c r="R44" s="75"/>
      <c r="S44" s="75"/>
      <c r="T44" s="75"/>
      <c r="U44" s="76"/>
      <c r="V44" s="77">
        <v>0</v>
      </c>
      <c r="W44" s="75"/>
      <c r="X44" s="75"/>
      <c r="Y44" s="75"/>
      <c r="Z44" s="76">
        <v>0</v>
      </c>
      <c r="AA44" s="77">
        <v>0</v>
      </c>
      <c r="AB44" s="75"/>
      <c r="AC44" s="75"/>
      <c r="AD44" s="75"/>
      <c r="AE44" s="76">
        <v>0</v>
      </c>
      <c r="AF44" s="76">
        <v>0</v>
      </c>
      <c r="AG44" s="77">
        <v>0</v>
      </c>
      <c r="AH44" s="75"/>
      <c r="AI44" s="75"/>
      <c r="AJ44" s="75"/>
      <c r="AK44" s="75"/>
      <c r="AL44" s="75"/>
      <c r="AM44" s="76">
        <v>0</v>
      </c>
      <c r="AN44" s="77">
        <v>0</v>
      </c>
    </row>
    <row r="45" spans="2:40" x14ac:dyDescent="0.2">
      <c r="B45" s="402"/>
      <c r="C45" s="423"/>
      <c r="D45" s="415"/>
      <c r="E45" s="85" t="s">
        <v>130</v>
      </c>
      <c r="F45" s="74"/>
      <c r="G45" s="75"/>
      <c r="H45" s="76">
        <v>0</v>
      </c>
      <c r="I45" s="77">
        <v>0</v>
      </c>
      <c r="J45" s="80" t="s">
        <v>94</v>
      </c>
      <c r="K45" s="75"/>
      <c r="L45" s="75"/>
      <c r="M45" s="75"/>
      <c r="N45" s="75"/>
      <c r="O45" s="76">
        <v>0</v>
      </c>
      <c r="P45" s="77">
        <v>0</v>
      </c>
      <c r="Q45" s="75"/>
      <c r="R45" s="75"/>
      <c r="S45" s="75"/>
      <c r="T45" s="75"/>
      <c r="U45" s="76">
        <v>0</v>
      </c>
      <c r="V45" s="77">
        <v>0</v>
      </c>
      <c r="W45" s="75"/>
      <c r="X45" s="75"/>
      <c r="Y45" s="75"/>
      <c r="Z45" s="76">
        <v>0</v>
      </c>
      <c r="AA45" s="77">
        <v>0</v>
      </c>
      <c r="AB45" s="75"/>
      <c r="AC45" s="75"/>
      <c r="AD45" s="75"/>
      <c r="AE45" s="76">
        <v>0</v>
      </c>
      <c r="AF45" s="76">
        <v>0</v>
      </c>
      <c r="AG45" s="77">
        <v>0</v>
      </c>
      <c r="AH45" s="75">
        <v>0.17499999999999999</v>
      </c>
      <c r="AI45" s="75"/>
      <c r="AJ45" s="75"/>
      <c r="AK45" s="75"/>
      <c r="AL45" s="75"/>
      <c r="AM45" s="76">
        <v>0.17499999999999999</v>
      </c>
      <c r="AN45" s="77">
        <v>2.2000000000000001E-4</v>
      </c>
    </row>
    <row r="46" spans="2:40" x14ac:dyDescent="0.2">
      <c r="B46" s="402"/>
      <c r="C46" s="423"/>
      <c r="D46" s="416"/>
      <c r="E46" s="85" t="s">
        <v>47</v>
      </c>
      <c r="F46" s="74">
        <v>1.5</v>
      </c>
      <c r="G46" s="75"/>
      <c r="H46" s="76">
        <v>1.5</v>
      </c>
      <c r="I46" s="77">
        <v>6.2E-4</v>
      </c>
      <c r="J46" s="75"/>
      <c r="K46" s="75"/>
      <c r="L46" s="75"/>
      <c r="M46" s="75"/>
      <c r="N46" s="75"/>
      <c r="O46" s="76">
        <v>0</v>
      </c>
      <c r="P46" s="77">
        <v>0</v>
      </c>
      <c r="Q46" s="75"/>
      <c r="R46" s="75"/>
      <c r="S46" s="75"/>
      <c r="T46" s="75"/>
      <c r="U46" s="76">
        <v>0</v>
      </c>
      <c r="V46" s="77">
        <v>0</v>
      </c>
      <c r="W46" s="75"/>
      <c r="X46" s="75"/>
      <c r="Y46" s="75"/>
      <c r="Z46" s="76">
        <v>0</v>
      </c>
      <c r="AA46" s="77">
        <v>0</v>
      </c>
      <c r="AB46" s="75"/>
      <c r="AC46" s="75"/>
      <c r="AD46" s="75"/>
      <c r="AE46" s="76">
        <v>0</v>
      </c>
      <c r="AF46" s="76">
        <v>0</v>
      </c>
      <c r="AG46" s="77">
        <v>0</v>
      </c>
      <c r="AH46" s="75"/>
      <c r="AI46" s="75"/>
      <c r="AJ46" s="75"/>
      <c r="AK46" s="75"/>
      <c r="AL46" s="75"/>
      <c r="AM46" s="76">
        <v>0</v>
      </c>
      <c r="AN46" s="77">
        <v>0</v>
      </c>
    </row>
    <row r="47" spans="2:40" x14ac:dyDescent="0.2">
      <c r="B47" s="402"/>
      <c r="C47" s="423"/>
      <c r="D47" s="414" t="s">
        <v>48</v>
      </c>
      <c r="E47" s="85" t="s">
        <v>49</v>
      </c>
      <c r="F47" s="74"/>
      <c r="G47" s="75"/>
      <c r="H47" s="76">
        <v>0</v>
      </c>
      <c r="I47" s="77">
        <v>0</v>
      </c>
      <c r="J47" s="75"/>
      <c r="K47" s="75"/>
      <c r="L47" s="75"/>
      <c r="M47" s="75"/>
      <c r="N47" s="75"/>
      <c r="O47" s="76">
        <v>0</v>
      </c>
      <c r="P47" s="77">
        <v>0</v>
      </c>
      <c r="Q47" s="75"/>
      <c r="R47" s="75"/>
      <c r="S47" s="75"/>
      <c r="T47" s="75"/>
      <c r="U47" s="76">
        <v>0</v>
      </c>
      <c r="V47" s="77">
        <v>0</v>
      </c>
      <c r="W47" s="75"/>
      <c r="X47" s="75"/>
      <c r="Y47" s="75"/>
      <c r="Z47" s="76">
        <v>0</v>
      </c>
      <c r="AA47" s="77">
        <v>0</v>
      </c>
      <c r="AB47" s="75">
        <v>0.5</v>
      </c>
      <c r="AC47" s="75"/>
      <c r="AD47" s="75"/>
      <c r="AE47" s="76">
        <v>0.5</v>
      </c>
      <c r="AF47" s="76">
        <v>0.55000000000000004</v>
      </c>
      <c r="AG47" s="77">
        <v>2.2000000000000001E-4</v>
      </c>
      <c r="AH47" s="75"/>
      <c r="AI47" s="75"/>
      <c r="AJ47" s="75"/>
      <c r="AK47" s="75"/>
      <c r="AL47" s="75"/>
      <c r="AM47" s="76">
        <v>0</v>
      </c>
      <c r="AN47" s="77">
        <v>0</v>
      </c>
    </row>
    <row r="48" spans="2:40" x14ac:dyDescent="0.2">
      <c r="B48" s="402"/>
      <c r="C48" s="423"/>
      <c r="D48" s="415"/>
      <c r="E48" s="85" t="s">
        <v>50</v>
      </c>
      <c r="F48" s="74"/>
      <c r="G48" s="75"/>
      <c r="H48" s="76">
        <v>0</v>
      </c>
      <c r="I48" s="77">
        <v>0</v>
      </c>
      <c r="J48" s="75">
        <v>20</v>
      </c>
      <c r="K48" s="75"/>
      <c r="L48" s="75"/>
      <c r="M48" s="75"/>
      <c r="N48" s="75"/>
      <c r="O48" s="76">
        <v>20</v>
      </c>
      <c r="P48" s="77">
        <v>5.7999999999999996E-3</v>
      </c>
      <c r="Q48" s="75"/>
      <c r="R48" s="75"/>
      <c r="S48" s="75"/>
      <c r="T48" s="75"/>
      <c r="U48" s="76">
        <v>0</v>
      </c>
      <c r="V48" s="77">
        <v>0</v>
      </c>
      <c r="W48" s="80" t="s">
        <v>82</v>
      </c>
      <c r="X48" s="75"/>
      <c r="Y48" s="75"/>
      <c r="Z48" s="76">
        <v>0</v>
      </c>
      <c r="AA48" s="77">
        <v>0</v>
      </c>
      <c r="AB48" s="75">
        <v>2.5</v>
      </c>
      <c r="AC48" s="75">
        <v>1</v>
      </c>
      <c r="AD48" s="80" t="s">
        <v>87</v>
      </c>
      <c r="AE48" s="76">
        <v>3.5</v>
      </c>
      <c r="AF48" s="76">
        <v>3.85</v>
      </c>
      <c r="AG48" s="77">
        <v>1.5299999999999999E-3</v>
      </c>
      <c r="AH48" s="75"/>
      <c r="AI48" s="75"/>
      <c r="AJ48" s="75"/>
      <c r="AK48" s="75"/>
      <c r="AL48" s="75"/>
      <c r="AM48" s="76">
        <v>0</v>
      </c>
      <c r="AN48" s="77">
        <v>0</v>
      </c>
    </row>
    <row r="49" spans="2:40" x14ac:dyDescent="0.2">
      <c r="B49" s="402"/>
      <c r="C49" s="423"/>
      <c r="D49" s="415"/>
      <c r="E49" s="85" t="s">
        <v>51</v>
      </c>
      <c r="F49" s="74"/>
      <c r="G49" s="75"/>
      <c r="H49" s="76">
        <v>0</v>
      </c>
      <c r="I49" s="77">
        <v>0</v>
      </c>
      <c r="J49" s="75"/>
      <c r="K49" s="75"/>
      <c r="L49" s="75"/>
      <c r="M49" s="75"/>
      <c r="N49" s="75"/>
      <c r="O49" s="76">
        <v>0</v>
      </c>
      <c r="P49" s="77">
        <v>0</v>
      </c>
      <c r="Q49" s="75"/>
      <c r="R49" s="75"/>
      <c r="S49" s="75"/>
      <c r="T49" s="75"/>
      <c r="U49" s="76">
        <v>0</v>
      </c>
      <c r="V49" s="77">
        <v>0</v>
      </c>
      <c r="W49" s="80" t="s">
        <v>99</v>
      </c>
      <c r="X49" s="75"/>
      <c r="Y49" s="75"/>
      <c r="Z49" s="76">
        <v>0</v>
      </c>
      <c r="AA49" s="77">
        <v>0</v>
      </c>
      <c r="AB49" s="75"/>
      <c r="AC49" s="75"/>
      <c r="AD49" s="75"/>
      <c r="AE49" s="76">
        <v>0</v>
      </c>
      <c r="AF49" s="76">
        <v>0</v>
      </c>
      <c r="AG49" s="77">
        <v>0</v>
      </c>
      <c r="AH49" s="75"/>
      <c r="AI49" s="75"/>
      <c r="AJ49" s="75"/>
      <c r="AK49" s="75"/>
      <c r="AL49" s="75"/>
      <c r="AM49" s="76">
        <v>0</v>
      </c>
      <c r="AN49" s="77">
        <v>0</v>
      </c>
    </row>
    <row r="50" spans="2:40" x14ac:dyDescent="0.2">
      <c r="B50" s="402"/>
      <c r="C50" s="423"/>
      <c r="D50" s="415"/>
      <c r="E50" s="85" t="s">
        <v>52</v>
      </c>
      <c r="F50" s="74"/>
      <c r="G50" s="75"/>
      <c r="H50" s="76">
        <v>0</v>
      </c>
      <c r="I50" s="77">
        <v>0</v>
      </c>
      <c r="J50" s="75"/>
      <c r="K50" s="75"/>
      <c r="L50" s="75"/>
      <c r="M50" s="75"/>
      <c r="N50" s="75"/>
      <c r="O50" s="76">
        <v>0</v>
      </c>
      <c r="P50" s="77">
        <v>0</v>
      </c>
      <c r="Q50" s="75"/>
      <c r="R50" s="75"/>
      <c r="S50" s="75"/>
      <c r="T50" s="75"/>
      <c r="U50" s="76">
        <v>0</v>
      </c>
      <c r="V50" s="77">
        <v>0</v>
      </c>
      <c r="W50" s="75"/>
      <c r="X50" s="75"/>
      <c r="Y50" s="75"/>
      <c r="Z50" s="76">
        <v>0</v>
      </c>
      <c r="AA50" s="77">
        <v>0</v>
      </c>
      <c r="AB50" s="75" t="s">
        <v>108</v>
      </c>
      <c r="AC50" s="75"/>
      <c r="AD50" s="75"/>
      <c r="AE50" s="76">
        <v>0</v>
      </c>
      <c r="AF50" s="76">
        <v>0</v>
      </c>
      <c r="AG50" s="77">
        <v>0</v>
      </c>
      <c r="AH50" s="75"/>
      <c r="AI50" s="75"/>
      <c r="AJ50" s="75"/>
      <c r="AK50" s="75"/>
      <c r="AL50" s="75"/>
      <c r="AM50" s="76">
        <v>0</v>
      </c>
      <c r="AN50" s="77">
        <v>0</v>
      </c>
    </row>
    <row r="51" spans="2:40" x14ac:dyDescent="0.2">
      <c r="B51" s="402"/>
      <c r="C51" s="423"/>
      <c r="D51" s="415"/>
      <c r="E51" s="85" t="s">
        <v>126</v>
      </c>
      <c r="F51" s="74"/>
      <c r="G51" s="75"/>
      <c r="H51" s="76">
        <v>0</v>
      </c>
      <c r="I51" s="77">
        <v>0</v>
      </c>
      <c r="J51" s="75"/>
      <c r="K51" s="75"/>
      <c r="L51" s="75"/>
      <c r="M51" s="75"/>
      <c r="N51" s="75"/>
      <c r="O51" s="76">
        <v>0</v>
      </c>
      <c r="P51" s="77">
        <v>0</v>
      </c>
      <c r="Q51" s="75"/>
      <c r="R51" s="75"/>
      <c r="S51" s="75"/>
      <c r="T51" s="75"/>
      <c r="U51" s="76">
        <v>0</v>
      </c>
      <c r="V51" s="77">
        <v>0</v>
      </c>
      <c r="W51" s="75"/>
      <c r="X51" s="75"/>
      <c r="Y51" s="75"/>
      <c r="Z51" s="76">
        <v>0</v>
      </c>
      <c r="AA51" s="77">
        <v>0</v>
      </c>
      <c r="AB51" s="75">
        <v>1.3</v>
      </c>
      <c r="AC51" s="75"/>
      <c r="AD51" s="75"/>
      <c r="AE51" s="76">
        <v>1.3</v>
      </c>
      <c r="AF51" s="76">
        <v>1.43</v>
      </c>
      <c r="AG51" s="77">
        <v>5.6999999999999998E-4</v>
      </c>
      <c r="AH51" s="75"/>
      <c r="AI51" s="75"/>
      <c r="AJ51" s="75"/>
      <c r="AK51" s="75"/>
      <c r="AL51" s="75"/>
      <c r="AM51" s="76">
        <v>0</v>
      </c>
      <c r="AN51" s="77">
        <v>0</v>
      </c>
    </row>
    <row r="52" spans="2:40" x14ac:dyDescent="0.2">
      <c r="B52" s="402"/>
      <c r="C52" s="423"/>
      <c r="D52" s="416"/>
      <c r="E52" s="85" t="s">
        <v>131</v>
      </c>
      <c r="F52" s="74">
        <v>0.623</v>
      </c>
      <c r="G52" s="75"/>
      <c r="H52" s="76">
        <v>0.623</v>
      </c>
      <c r="I52" s="77">
        <v>2.5999999999999998E-4</v>
      </c>
      <c r="J52" s="75"/>
      <c r="K52" s="75"/>
      <c r="L52" s="75"/>
      <c r="M52" s="75"/>
      <c r="N52" s="75"/>
      <c r="O52" s="76">
        <v>0</v>
      </c>
      <c r="P52" s="77">
        <v>0</v>
      </c>
      <c r="Q52" s="75"/>
      <c r="R52" s="75"/>
      <c r="S52" s="75"/>
      <c r="T52" s="75"/>
      <c r="U52" s="76">
        <v>0</v>
      </c>
      <c r="V52" s="77">
        <v>0</v>
      </c>
      <c r="W52" s="75"/>
      <c r="X52" s="75"/>
      <c r="Y52" s="75"/>
      <c r="Z52" s="76">
        <v>0</v>
      </c>
      <c r="AA52" s="77">
        <v>0</v>
      </c>
      <c r="AB52" s="75"/>
      <c r="AC52" s="75"/>
      <c r="AD52" s="75"/>
      <c r="AE52" s="76">
        <v>0</v>
      </c>
      <c r="AF52" s="76">
        <v>0</v>
      </c>
      <c r="AG52" s="77">
        <v>0</v>
      </c>
      <c r="AH52" s="75"/>
      <c r="AI52" s="75"/>
      <c r="AJ52" s="75"/>
      <c r="AK52" s="75"/>
      <c r="AL52" s="75"/>
      <c r="AM52" s="76">
        <v>0</v>
      </c>
      <c r="AN52" s="77">
        <v>0</v>
      </c>
    </row>
    <row r="53" spans="2:40" ht="20" customHeight="1" x14ac:dyDescent="0.2">
      <c r="B53" s="402"/>
      <c r="C53" s="411"/>
      <c r="D53" s="87" t="s">
        <v>8</v>
      </c>
      <c r="E53" s="85" t="s">
        <v>8</v>
      </c>
      <c r="F53" s="74"/>
      <c r="G53" s="75"/>
      <c r="H53" s="82">
        <v>45.44</v>
      </c>
      <c r="I53" s="83">
        <v>1.873E-2</v>
      </c>
      <c r="J53" s="75"/>
      <c r="K53" s="75"/>
      <c r="L53" s="75"/>
      <c r="M53" s="75"/>
      <c r="N53" s="75"/>
      <c r="O53" s="82">
        <v>148.30000000000001</v>
      </c>
      <c r="P53" s="83">
        <v>4.2999999999999997E-2</v>
      </c>
      <c r="Q53" s="75"/>
      <c r="R53" s="75"/>
      <c r="S53" s="75"/>
      <c r="T53" s="75"/>
      <c r="U53" s="82">
        <v>38.299999999999997</v>
      </c>
      <c r="V53" s="83">
        <v>3.0769999999999999E-2</v>
      </c>
      <c r="W53" s="75"/>
      <c r="X53" s="75"/>
      <c r="Y53" s="75"/>
      <c r="Z53" s="82">
        <v>67.400000000000006</v>
      </c>
      <c r="AA53" s="83">
        <v>3.7659999999999999E-2</v>
      </c>
      <c r="AB53" s="75"/>
      <c r="AC53" s="75"/>
      <c r="AD53" s="75"/>
      <c r="AE53" s="82">
        <v>86.6</v>
      </c>
      <c r="AF53" s="82">
        <v>95.26</v>
      </c>
      <c r="AG53" s="83">
        <v>3.7760000000000002E-2</v>
      </c>
      <c r="AH53" s="84"/>
      <c r="AI53" s="84"/>
      <c r="AJ53" s="84"/>
      <c r="AK53" s="84"/>
      <c r="AL53" s="84"/>
      <c r="AM53" s="82">
        <v>21.15</v>
      </c>
      <c r="AN53" s="83">
        <v>2.6100000000000002E-2</v>
      </c>
    </row>
    <row r="54" spans="2:40" ht="34" customHeight="1" x14ac:dyDescent="0.2">
      <c r="B54" s="402"/>
      <c r="C54" s="412" t="s">
        <v>138</v>
      </c>
      <c r="D54" s="88" t="s">
        <v>54</v>
      </c>
      <c r="E54" s="89" t="s">
        <v>55</v>
      </c>
      <c r="F54" s="74">
        <v>3</v>
      </c>
      <c r="G54" s="75"/>
      <c r="H54" s="76">
        <v>3</v>
      </c>
      <c r="I54" s="77">
        <v>1.24E-3</v>
      </c>
      <c r="J54" s="80" t="s">
        <v>119</v>
      </c>
      <c r="K54" s="75"/>
      <c r="L54" s="75"/>
      <c r="M54" s="75"/>
      <c r="N54" s="75"/>
      <c r="O54" s="76">
        <v>0</v>
      </c>
      <c r="P54" s="77">
        <v>0</v>
      </c>
      <c r="Q54" s="75">
        <v>5</v>
      </c>
      <c r="R54" s="75"/>
      <c r="S54" s="75"/>
      <c r="T54" s="75"/>
      <c r="U54" s="76">
        <v>5</v>
      </c>
      <c r="V54" s="77">
        <v>4.0200000000000001E-3</v>
      </c>
      <c r="W54" s="75">
        <v>9.5</v>
      </c>
      <c r="X54" s="75"/>
      <c r="Y54" s="75"/>
      <c r="Z54" s="76">
        <v>9.5</v>
      </c>
      <c r="AA54" s="77">
        <v>5.3099999999999996E-3</v>
      </c>
      <c r="AB54" s="75"/>
      <c r="AC54" s="75"/>
      <c r="AD54" s="75"/>
      <c r="AE54" s="76">
        <v>0</v>
      </c>
      <c r="AF54" s="76">
        <v>0</v>
      </c>
      <c r="AG54" s="77">
        <v>0</v>
      </c>
      <c r="AH54" s="75"/>
      <c r="AI54" s="75"/>
      <c r="AJ54" s="75"/>
      <c r="AK54" s="75"/>
      <c r="AL54" s="75"/>
      <c r="AM54" s="76">
        <v>0</v>
      </c>
      <c r="AN54" s="77">
        <v>0</v>
      </c>
    </row>
    <row r="55" spans="2:40" x14ac:dyDescent="0.2">
      <c r="B55" s="402"/>
      <c r="C55" s="413"/>
      <c r="D55" s="90" t="s">
        <v>8</v>
      </c>
      <c r="E55" s="89" t="s">
        <v>8</v>
      </c>
      <c r="F55" s="74"/>
      <c r="G55" s="75"/>
      <c r="H55" s="82">
        <v>3</v>
      </c>
      <c r="I55" s="83">
        <v>1.24E-3</v>
      </c>
      <c r="J55" s="75"/>
      <c r="K55" s="75"/>
      <c r="L55" s="75"/>
      <c r="M55" s="75"/>
      <c r="N55" s="75"/>
      <c r="O55" s="82">
        <v>0</v>
      </c>
      <c r="P55" s="83">
        <v>0</v>
      </c>
      <c r="Q55" s="75"/>
      <c r="R55" s="75"/>
      <c r="S55" s="75"/>
      <c r="T55" s="75"/>
      <c r="U55" s="82">
        <v>5</v>
      </c>
      <c r="V55" s="83">
        <v>4.0200000000000001E-3</v>
      </c>
      <c r="W55" s="75"/>
      <c r="X55" s="75"/>
      <c r="Y55" s="75"/>
      <c r="Z55" s="82">
        <v>9.5</v>
      </c>
      <c r="AA55" s="83">
        <v>5.3099999999999996E-3</v>
      </c>
      <c r="AB55" s="75"/>
      <c r="AC55" s="75"/>
      <c r="AD55" s="75"/>
      <c r="AE55" s="82">
        <v>0</v>
      </c>
      <c r="AF55" s="82">
        <v>0</v>
      </c>
      <c r="AG55" s="83">
        <v>0</v>
      </c>
      <c r="AH55" s="84"/>
      <c r="AI55" s="84"/>
      <c r="AJ55" s="84"/>
      <c r="AK55" s="84"/>
      <c r="AL55" s="84"/>
      <c r="AM55" s="82">
        <v>0</v>
      </c>
      <c r="AN55" s="83">
        <v>0</v>
      </c>
    </row>
    <row r="56" spans="2:40" x14ac:dyDescent="0.2">
      <c r="B56" s="403"/>
      <c r="C56" s="91" t="s">
        <v>56</v>
      </c>
      <c r="D56" s="91" t="s">
        <v>8</v>
      </c>
      <c r="E56" s="92" t="s">
        <v>57</v>
      </c>
      <c r="F56" s="93"/>
      <c r="G56" s="94"/>
      <c r="H56" s="95">
        <v>75.19</v>
      </c>
      <c r="I56" s="96">
        <v>3.1E-2</v>
      </c>
      <c r="J56" s="75"/>
      <c r="K56" s="75"/>
      <c r="L56" s="75"/>
      <c r="M56" s="75"/>
      <c r="N56" s="75"/>
      <c r="O56" s="95">
        <v>325.3</v>
      </c>
      <c r="P56" s="97">
        <v>9.4320000000000001E-2</v>
      </c>
      <c r="Q56" s="94"/>
      <c r="R56" s="94"/>
      <c r="S56" s="94"/>
      <c r="T56" s="94"/>
      <c r="U56" s="98">
        <v>56.7</v>
      </c>
      <c r="V56" s="96">
        <v>4.555E-2</v>
      </c>
      <c r="W56" s="94"/>
      <c r="X56" s="94"/>
      <c r="Y56" s="94"/>
      <c r="Z56" s="98">
        <v>145.69999999999999</v>
      </c>
      <c r="AA56" s="96">
        <v>8.1409999999999996E-2</v>
      </c>
      <c r="AB56" s="94"/>
      <c r="AC56" s="94"/>
      <c r="AD56" s="94"/>
      <c r="AE56" s="98">
        <v>158.75</v>
      </c>
      <c r="AF56" s="98">
        <v>174.625</v>
      </c>
      <c r="AG56" s="96">
        <v>6.9209999999999994E-2</v>
      </c>
      <c r="AH56" s="98"/>
      <c r="AI56" s="98"/>
      <c r="AJ56" s="98"/>
      <c r="AK56" s="98"/>
      <c r="AL56" s="99"/>
      <c r="AM56" s="98">
        <v>27.550999999999998</v>
      </c>
      <c r="AN56" s="96">
        <v>3.4009999999999999E-2</v>
      </c>
    </row>
    <row r="57" spans="2:40" ht="48" customHeight="1" x14ac:dyDescent="0.2">
      <c r="B57" s="401" t="s">
        <v>58</v>
      </c>
      <c r="C57" s="417" t="s">
        <v>15</v>
      </c>
      <c r="D57" s="100" t="s">
        <v>143</v>
      </c>
      <c r="E57" s="79" t="s">
        <v>59</v>
      </c>
      <c r="F57" s="74">
        <v>38</v>
      </c>
      <c r="G57" s="75"/>
      <c r="H57" s="78">
        <v>38</v>
      </c>
      <c r="I57" s="77">
        <v>1.567E-2</v>
      </c>
      <c r="J57" s="101">
        <v>20</v>
      </c>
      <c r="K57" s="101"/>
      <c r="L57" s="101"/>
      <c r="M57" s="101"/>
      <c r="N57" s="101"/>
      <c r="O57" s="78">
        <v>20</v>
      </c>
      <c r="P57" s="102">
        <v>5.7999999999999996E-3</v>
      </c>
      <c r="Q57" s="75">
        <v>0.35</v>
      </c>
      <c r="R57" s="75">
        <v>0.34</v>
      </c>
      <c r="S57" s="75">
        <v>8.9999999999999993E-3</v>
      </c>
      <c r="T57" s="75"/>
      <c r="U57" s="76">
        <v>0.69899999999999995</v>
      </c>
      <c r="V57" s="77">
        <v>5.5999999999999995E-4</v>
      </c>
      <c r="W57" s="75">
        <v>6</v>
      </c>
      <c r="X57" s="75">
        <v>6.6</v>
      </c>
      <c r="Y57" s="75">
        <v>6.5</v>
      </c>
      <c r="Z57" s="76">
        <v>19.100000000000001</v>
      </c>
      <c r="AA57" s="77">
        <v>1.0670000000000001E-2</v>
      </c>
      <c r="AB57" s="75">
        <v>18</v>
      </c>
      <c r="AC57" s="75"/>
      <c r="AD57" s="75"/>
      <c r="AE57" s="76">
        <v>18</v>
      </c>
      <c r="AF57" s="76">
        <v>19.8</v>
      </c>
      <c r="AG57" s="77">
        <v>7.8499999999999993E-3</v>
      </c>
      <c r="AH57" s="75">
        <v>2.3340000000000001</v>
      </c>
      <c r="AI57" s="75"/>
      <c r="AJ57" s="75"/>
      <c r="AK57" s="75"/>
      <c r="AL57" s="75"/>
      <c r="AM57" s="76">
        <v>2.3340000000000001</v>
      </c>
      <c r="AN57" s="77">
        <v>2.8800000000000002E-3</v>
      </c>
    </row>
    <row r="58" spans="2:40" ht="18" customHeight="1" x14ac:dyDescent="0.2">
      <c r="B58" s="402"/>
      <c r="C58" s="418"/>
      <c r="D58" s="420" t="s">
        <v>132</v>
      </c>
      <c r="E58" s="79" t="s">
        <v>60</v>
      </c>
      <c r="F58" s="74"/>
      <c r="G58" s="75"/>
      <c r="H58" s="76">
        <v>0</v>
      </c>
      <c r="I58" s="77">
        <v>0</v>
      </c>
      <c r="J58" s="75"/>
      <c r="K58" s="75"/>
      <c r="L58" s="75"/>
      <c r="M58" s="75"/>
      <c r="N58" s="75"/>
      <c r="O58" s="76">
        <v>0</v>
      </c>
      <c r="P58" s="77">
        <v>0</v>
      </c>
      <c r="Q58" s="75"/>
      <c r="R58" s="75"/>
      <c r="S58" s="75"/>
      <c r="T58" s="75"/>
      <c r="U58" s="76">
        <v>0</v>
      </c>
      <c r="V58" s="77">
        <v>0</v>
      </c>
      <c r="W58" s="80" t="s">
        <v>97</v>
      </c>
      <c r="X58" s="75"/>
      <c r="Y58" s="75"/>
      <c r="Z58" s="76">
        <v>0</v>
      </c>
      <c r="AA58" s="77">
        <v>0</v>
      </c>
      <c r="AB58" s="75">
        <v>20</v>
      </c>
      <c r="AC58" s="75"/>
      <c r="AD58" s="75"/>
      <c r="AE58" s="76">
        <v>20</v>
      </c>
      <c r="AF58" s="76">
        <v>22</v>
      </c>
      <c r="AG58" s="77">
        <v>8.7200000000000003E-3</v>
      </c>
      <c r="AH58" s="75"/>
      <c r="AI58" s="75"/>
      <c r="AJ58" s="75"/>
      <c r="AK58" s="75"/>
      <c r="AL58" s="75"/>
      <c r="AM58" s="76">
        <v>0</v>
      </c>
      <c r="AN58" s="77">
        <v>0</v>
      </c>
    </row>
    <row r="59" spans="2:40" x14ac:dyDescent="0.2">
      <c r="B59" s="402"/>
      <c r="C59" s="418"/>
      <c r="D59" s="421"/>
      <c r="E59" s="79" t="s">
        <v>23</v>
      </c>
      <c r="F59" s="74">
        <v>14</v>
      </c>
      <c r="G59" s="75"/>
      <c r="H59" s="76">
        <v>14</v>
      </c>
      <c r="I59" s="77">
        <v>5.77E-3</v>
      </c>
      <c r="J59" s="75"/>
      <c r="K59" s="75"/>
      <c r="L59" s="75"/>
      <c r="M59" s="75"/>
      <c r="N59" s="75"/>
      <c r="O59" s="76">
        <v>0</v>
      </c>
      <c r="P59" s="77">
        <v>0</v>
      </c>
      <c r="Q59" s="75"/>
      <c r="R59" s="75"/>
      <c r="S59" s="75"/>
      <c r="T59" s="75"/>
      <c r="U59" s="76">
        <v>0</v>
      </c>
      <c r="V59" s="77">
        <v>0</v>
      </c>
      <c r="W59" s="75"/>
      <c r="X59" s="75"/>
      <c r="Y59" s="75"/>
      <c r="Z59" s="76">
        <v>0</v>
      </c>
      <c r="AA59" s="77">
        <v>0</v>
      </c>
      <c r="AB59" s="75"/>
      <c r="AC59" s="75"/>
      <c r="AD59" s="75"/>
      <c r="AE59" s="76">
        <v>0</v>
      </c>
      <c r="AF59" s="76">
        <v>0</v>
      </c>
      <c r="AG59" s="77">
        <v>0</v>
      </c>
      <c r="AH59" s="75"/>
      <c r="AI59" s="75"/>
      <c r="AJ59" s="75"/>
      <c r="AK59" s="75"/>
      <c r="AL59" s="75"/>
      <c r="AM59" s="76">
        <v>0</v>
      </c>
      <c r="AN59" s="77">
        <v>0</v>
      </c>
    </row>
    <row r="60" spans="2:40" x14ac:dyDescent="0.2">
      <c r="B60" s="402"/>
      <c r="C60" s="418"/>
      <c r="D60" s="421"/>
      <c r="E60" s="79" t="s">
        <v>118</v>
      </c>
      <c r="F60" s="74">
        <v>20</v>
      </c>
      <c r="G60" s="75"/>
      <c r="H60" s="76">
        <v>20</v>
      </c>
      <c r="I60" s="77">
        <v>8.2500000000000004E-3</v>
      </c>
      <c r="J60" s="75"/>
      <c r="K60" s="75"/>
      <c r="L60" s="75"/>
      <c r="M60" s="75"/>
      <c r="N60" s="75"/>
      <c r="O60" s="76">
        <v>0</v>
      </c>
      <c r="P60" s="77">
        <v>0</v>
      </c>
      <c r="Q60" s="75"/>
      <c r="R60" s="75"/>
      <c r="S60" s="75"/>
      <c r="T60" s="75"/>
      <c r="U60" s="76">
        <v>0</v>
      </c>
      <c r="V60" s="77">
        <v>0</v>
      </c>
      <c r="W60" s="75"/>
      <c r="X60" s="75"/>
      <c r="Y60" s="75"/>
      <c r="Z60" s="76">
        <v>0</v>
      </c>
      <c r="AA60" s="77">
        <v>0</v>
      </c>
      <c r="AB60" s="75"/>
      <c r="AC60" s="75"/>
      <c r="AD60" s="75"/>
      <c r="AE60" s="76">
        <v>0</v>
      </c>
      <c r="AF60" s="76">
        <v>0</v>
      </c>
      <c r="AG60" s="77">
        <v>0</v>
      </c>
      <c r="AH60" s="75"/>
      <c r="AI60" s="75"/>
      <c r="AJ60" s="75"/>
      <c r="AK60" s="75"/>
      <c r="AL60" s="75"/>
      <c r="AM60" s="76">
        <v>0</v>
      </c>
      <c r="AN60" s="77">
        <v>0</v>
      </c>
    </row>
    <row r="61" spans="2:40" x14ac:dyDescent="0.2">
      <c r="B61" s="402"/>
      <c r="C61" s="418"/>
      <c r="D61" s="421"/>
      <c r="E61" s="79" t="s">
        <v>133</v>
      </c>
      <c r="F61" s="74"/>
      <c r="G61" s="75"/>
      <c r="H61" s="76">
        <v>0</v>
      </c>
      <c r="I61" s="77">
        <v>0</v>
      </c>
      <c r="J61" s="75">
        <v>6</v>
      </c>
      <c r="K61" s="75"/>
      <c r="L61" s="75"/>
      <c r="M61" s="75"/>
      <c r="N61" s="75"/>
      <c r="O61" s="76">
        <v>6</v>
      </c>
      <c r="P61" s="77">
        <v>1.74E-3</v>
      </c>
      <c r="Q61" s="75"/>
      <c r="R61" s="75"/>
      <c r="S61" s="75"/>
      <c r="T61" s="75"/>
      <c r="U61" s="76">
        <v>0</v>
      </c>
      <c r="V61" s="77">
        <v>0</v>
      </c>
      <c r="W61" s="75"/>
      <c r="X61" s="75"/>
      <c r="Y61" s="75"/>
      <c r="Z61" s="76">
        <v>0</v>
      </c>
      <c r="AA61" s="77">
        <v>0</v>
      </c>
      <c r="AB61" s="75"/>
      <c r="AC61" s="75"/>
      <c r="AD61" s="75"/>
      <c r="AE61" s="76">
        <v>0</v>
      </c>
      <c r="AF61" s="76">
        <v>0</v>
      </c>
      <c r="AG61" s="77">
        <v>0</v>
      </c>
      <c r="AH61" s="75"/>
      <c r="AI61" s="75"/>
      <c r="AJ61" s="75"/>
      <c r="AK61" s="75"/>
      <c r="AL61" s="75"/>
      <c r="AM61" s="76">
        <v>0</v>
      </c>
      <c r="AN61" s="77">
        <v>0</v>
      </c>
    </row>
    <row r="62" spans="2:40" x14ac:dyDescent="0.2">
      <c r="B62" s="402"/>
      <c r="C62" s="418"/>
      <c r="D62" s="422"/>
      <c r="E62" s="79" t="s">
        <v>61</v>
      </c>
      <c r="F62" s="74"/>
      <c r="G62" s="75"/>
      <c r="H62" s="76">
        <v>0</v>
      </c>
      <c r="I62" s="77">
        <v>0</v>
      </c>
      <c r="J62" s="75">
        <v>5</v>
      </c>
      <c r="K62" s="75"/>
      <c r="L62" s="75"/>
      <c r="M62" s="75"/>
      <c r="N62" s="75"/>
      <c r="O62" s="76">
        <v>5</v>
      </c>
      <c r="P62" s="77">
        <v>1.4499999999999999E-3</v>
      </c>
      <c r="Q62" s="75">
        <v>3.0000000000000001E-3</v>
      </c>
      <c r="R62" s="75"/>
      <c r="S62" s="75"/>
      <c r="T62" s="75"/>
      <c r="U62" s="76">
        <v>3.0000000000000001E-3</v>
      </c>
      <c r="V62" s="77">
        <v>0</v>
      </c>
      <c r="W62" s="75"/>
      <c r="X62" s="75"/>
      <c r="Y62" s="75"/>
      <c r="Z62" s="76">
        <v>0</v>
      </c>
      <c r="AA62" s="77">
        <v>0</v>
      </c>
      <c r="AB62" s="75"/>
      <c r="AC62" s="75"/>
      <c r="AD62" s="75"/>
      <c r="AE62" s="76">
        <v>0</v>
      </c>
      <c r="AF62" s="76">
        <v>0</v>
      </c>
      <c r="AG62" s="77">
        <v>0</v>
      </c>
      <c r="AH62" s="75"/>
      <c r="AI62" s="75"/>
      <c r="AJ62" s="75"/>
      <c r="AK62" s="75"/>
      <c r="AL62" s="75"/>
      <c r="AM62" s="76">
        <v>0</v>
      </c>
      <c r="AN62" s="77">
        <v>0</v>
      </c>
    </row>
    <row r="63" spans="2:40" ht="37" customHeight="1" x14ac:dyDescent="0.2">
      <c r="B63" s="402"/>
      <c r="C63" s="418"/>
      <c r="D63" s="100" t="s">
        <v>62</v>
      </c>
      <c r="E63" s="79" t="s">
        <v>63</v>
      </c>
      <c r="F63" s="74">
        <v>3</v>
      </c>
      <c r="G63" s="75"/>
      <c r="H63" s="76">
        <v>3</v>
      </c>
      <c r="I63" s="77">
        <v>1.24E-3</v>
      </c>
      <c r="J63" s="75"/>
      <c r="K63" s="75"/>
      <c r="L63" s="75"/>
      <c r="M63" s="75"/>
      <c r="N63" s="75"/>
      <c r="O63" s="76">
        <v>0</v>
      </c>
      <c r="P63" s="77">
        <v>0</v>
      </c>
      <c r="Q63" s="80" t="s">
        <v>96</v>
      </c>
      <c r="R63" s="75"/>
      <c r="S63" s="75"/>
      <c r="T63" s="75"/>
      <c r="U63" s="76">
        <v>0</v>
      </c>
      <c r="V63" s="77">
        <v>0</v>
      </c>
      <c r="W63" s="75"/>
      <c r="X63" s="75"/>
      <c r="Y63" s="75"/>
      <c r="Z63" s="76">
        <v>0</v>
      </c>
      <c r="AA63" s="77">
        <v>0</v>
      </c>
      <c r="AB63" s="75"/>
      <c r="AC63" s="75"/>
      <c r="AD63" s="75"/>
      <c r="AE63" s="76">
        <v>0</v>
      </c>
      <c r="AF63" s="76">
        <v>0</v>
      </c>
      <c r="AG63" s="77">
        <v>0</v>
      </c>
      <c r="AH63" s="75"/>
      <c r="AI63" s="75"/>
      <c r="AJ63" s="75"/>
      <c r="AK63" s="75"/>
      <c r="AL63" s="75"/>
      <c r="AM63" s="76">
        <v>0</v>
      </c>
      <c r="AN63" s="77">
        <v>0</v>
      </c>
    </row>
    <row r="64" spans="2:40" x14ac:dyDescent="0.2">
      <c r="B64" s="402"/>
      <c r="C64" s="419"/>
      <c r="D64" s="81" t="s">
        <v>8</v>
      </c>
      <c r="E64" s="79" t="s">
        <v>8</v>
      </c>
      <c r="F64" s="74"/>
      <c r="G64" s="75"/>
      <c r="H64" s="82">
        <v>75</v>
      </c>
      <c r="I64" s="83">
        <v>3.092E-2</v>
      </c>
      <c r="J64" s="75"/>
      <c r="K64" s="75"/>
      <c r="L64" s="75"/>
      <c r="M64" s="75"/>
      <c r="N64" s="75"/>
      <c r="O64" s="82">
        <v>31</v>
      </c>
      <c r="P64" s="83">
        <v>8.9899999999999997E-3</v>
      </c>
      <c r="Q64" s="80"/>
      <c r="R64" s="75"/>
      <c r="S64" s="75"/>
      <c r="T64" s="75"/>
      <c r="U64" s="82">
        <v>0.70199999999999996</v>
      </c>
      <c r="V64" s="83">
        <v>5.5999999999999995E-4</v>
      </c>
      <c r="W64" s="75"/>
      <c r="X64" s="75"/>
      <c r="Y64" s="75"/>
      <c r="Z64" s="82">
        <v>19.100000000000001</v>
      </c>
      <c r="AA64" s="83">
        <v>1.0670000000000001E-2</v>
      </c>
      <c r="AB64" s="75"/>
      <c r="AC64" s="75"/>
      <c r="AD64" s="75"/>
      <c r="AE64" s="82">
        <v>38</v>
      </c>
      <c r="AF64" s="82">
        <v>41.8</v>
      </c>
      <c r="AG64" s="83">
        <v>1.6570000000000001E-2</v>
      </c>
      <c r="AH64" s="84"/>
      <c r="AI64" s="84"/>
      <c r="AJ64" s="84"/>
      <c r="AK64" s="84"/>
      <c r="AL64" s="84"/>
      <c r="AM64" s="82">
        <v>2.3340000000000001</v>
      </c>
      <c r="AN64" s="83">
        <v>2.8800000000000002E-3</v>
      </c>
    </row>
    <row r="65" spans="2:40" x14ac:dyDescent="0.2">
      <c r="B65" s="402"/>
      <c r="C65" s="410" t="s">
        <v>31</v>
      </c>
      <c r="D65" s="87" t="s">
        <v>64</v>
      </c>
      <c r="E65" s="85" t="s">
        <v>101</v>
      </c>
      <c r="F65" s="74"/>
      <c r="G65" s="75"/>
      <c r="H65" s="76">
        <v>0</v>
      </c>
      <c r="I65" s="77">
        <v>0</v>
      </c>
      <c r="J65" s="75"/>
      <c r="K65" s="75"/>
      <c r="L65" s="75"/>
      <c r="M65" s="75"/>
      <c r="N65" s="75"/>
      <c r="O65" s="76">
        <v>0</v>
      </c>
      <c r="P65" s="77">
        <v>0</v>
      </c>
      <c r="Q65" s="80"/>
      <c r="R65" s="75"/>
      <c r="S65" s="75"/>
      <c r="T65" s="75"/>
      <c r="U65" s="76">
        <v>0</v>
      </c>
      <c r="V65" s="77">
        <v>0</v>
      </c>
      <c r="W65" s="75"/>
      <c r="X65" s="75"/>
      <c r="Y65" s="75"/>
      <c r="Z65" s="76">
        <v>0</v>
      </c>
      <c r="AA65" s="77">
        <v>0</v>
      </c>
      <c r="AB65" s="75">
        <v>11.8</v>
      </c>
      <c r="AC65" s="75"/>
      <c r="AD65" s="75"/>
      <c r="AE65" s="76">
        <v>11.8</v>
      </c>
      <c r="AF65" s="76">
        <v>12.98</v>
      </c>
      <c r="AG65" s="77">
        <v>5.1399999999999996E-3</v>
      </c>
      <c r="AH65" s="75">
        <v>64</v>
      </c>
      <c r="AI65" s="75"/>
      <c r="AJ65" s="75"/>
      <c r="AK65" s="75"/>
      <c r="AL65" s="75"/>
      <c r="AM65" s="76">
        <v>64</v>
      </c>
      <c r="AN65" s="77">
        <v>7.8990000000000005E-2</v>
      </c>
    </row>
    <row r="66" spans="2:40" x14ac:dyDescent="0.2">
      <c r="B66" s="402"/>
      <c r="C66" s="411"/>
      <c r="D66" s="87" t="s">
        <v>8</v>
      </c>
      <c r="E66" s="85" t="s">
        <v>8</v>
      </c>
      <c r="F66" s="74"/>
      <c r="G66" s="75"/>
      <c r="H66" s="82">
        <v>0</v>
      </c>
      <c r="I66" s="83">
        <v>0</v>
      </c>
      <c r="J66" s="75"/>
      <c r="K66" s="75"/>
      <c r="L66" s="75"/>
      <c r="M66" s="75"/>
      <c r="N66" s="75"/>
      <c r="O66" s="82">
        <v>0</v>
      </c>
      <c r="P66" s="77">
        <v>0</v>
      </c>
      <c r="Q66" s="75"/>
      <c r="R66" s="75"/>
      <c r="S66" s="75"/>
      <c r="T66" s="75"/>
      <c r="U66" s="82">
        <v>0</v>
      </c>
      <c r="V66" s="83">
        <v>0</v>
      </c>
      <c r="W66" s="75"/>
      <c r="X66" s="75"/>
      <c r="Y66" s="75"/>
      <c r="Z66" s="82">
        <v>0</v>
      </c>
      <c r="AA66" s="83">
        <v>0</v>
      </c>
      <c r="AB66" s="75"/>
      <c r="AC66" s="75"/>
      <c r="AD66" s="75"/>
      <c r="AE66" s="82">
        <v>11.8</v>
      </c>
      <c r="AF66" s="82">
        <v>12.98</v>
      </c>
      <c r="AG66" s="83">
        <v>5.1399999999999996E-3</v>
      </c>
      <c r="AH66" s="84"/>
      <c r="AI66" s="84"/>
      <c r="AJ66" s="84"/>
      <c r="AK66" s="84"/>
      <c r="AL66" s="84"/>
      <c r="AM66" s="82">
        <v>64</v>
      </c>
      <c r="AN66" s="83">
        <v>7.8990000000000005E-2</v>
      </c>
    </row>
    <row r="67" spans="2:40" x14ac:dyDescent="0.2">
      <c r="B67" s="402"/>
      <c r="C67" s="90" t="s">
        <v>138</v>
      </c>
      <c r="D67" s="90" t="s">
        <v>8</v>
      </c>
      <c r="E67" s="89" t="s">
        <v>8</v>
      </c>
      <c r="F67" s="74"/>
      <c r="G67" s="75"/>
      <c r="H67" s="82">
        <v>0</v>
      </c>
      <c r="I67" s="83">
        <v>0</v>
      </c>
      <c r="J67" s="75"/>
      <c r="K67" s="75"/>
      <c r="L67" s="75"/>
      <c r="M67" s="75"/>
      <c r="N67" s="75"/>
      <c r="O67" s="82">
        <v>0</v>
      </c>
      <c r="P67" s="77">
        <v>0</v>
      </c>
      <c r="Q67" s="75"/>
      <c r="R67" s="75"/>
      <c r="S67" s="75"/>
      <c r="T67" s="75"/>
      <c r="U67" s="82">
        <v>0</v>
      </c>
      <c r="V67" s="83">
        <v>0</v>
      </c>
      <c r="W67" s="75"/>
      <c r="X67" s="75"/>
      <c r="Y67" s="75"/>
      <c r="Z67" s="82">
        <v>0</v>
      </c>
      <c r="AA67" s="83">
        <v>0</v>
      </c>
      <c r="AB67" s="75"/>
      <c r="AC67" s="75"/>
      <c r="AD67" s="75"/>
      <c r="AE67" s="82">
        <v>0</v>
      </c>
      <c r="AF67" s="82">
        <v>0</v>
      </c>
      <c r="AG67" s="83">
        <v>0</v>
      </c>
      <c r="AH67" s="84"/>
      <c r="AI67" s="84"/>
      <c r="AJ67" s="84"/>
      <c r="AK67" s="84"/>
      <c r="AL67" s="84"/>
      <c r="AM67" s="82">
        <v>0</v>
      </c>
      <c r="AN67" s="83">
        <v>0</v>
      </c>
    </row>
    <row r="68" spans="2:40" x14ac:dyDescent="0.2">
      <c r="B68" s="403"/>
      <c r="C68" s="91" t="s">
        <v>65</v>
      </c>
      <c r="D68" s="91" t="s">
        <v>8</v>
      </c>
      <c r="E68" s="92" t="s">
        <v>57</v>
      </c>
      <c r="F68" s="93"/>
      <c r="G68" s="94"/>
      <c r="H68" s="95">
        <v>75</v>
      </c>
      <c r="I68" s="96">
        <v>3.092E-2</v>
      </c>
      <c r="J68" s="103"/>
      <c r="K68" s="103"/>
      <c r="L68" s="103"/>
      <c r="M68" s="103"/>
      <c r="N68" s="103"/>
      <c r="O68" s="98">
        <v>31</v>
      </c>
      <c r="P68" s="96">
        <v>8.9899999999999997E-3</v>
      </c>
      <c r="Q68" s="94"/>
      <c r="R68" s="94"/>
      <c r="S68" s="94"/>
      <c r="T68" s="94"/>
      <c r="U68" s="98">
        <v>0.70199999999999996</v>
      </c>
      <c r="V68" s="96">
        <v>5.5999999999999995E-4</v>
      </c>
      <c r="W68" s="94"/>
      <c r="X68" s="94"/>
      <c r="Y68" s="94"/>
      <c r="Z68" s="98">
        <v>19.100000000000001</v>
      </c>
      <c r="AA68" s="96">
        <v>1.0670000000000001E-2</v>
      </c>
      <c r="AB68" s="94"/>
      <c r="AC68" s="94"/>
      <c r="AD68" s="94"/>
      <c r="AE68" s="98">
        <v>49.8</v>
      </c>
      <c r="AF68" s="98">
        <v>54.78</v>
      </c>
      <c r="AG68" s="96">
        <v>2.171E-2</v>
      </c>
      <c r="AH68" s="98"/>
      <c r="AI68" s="98"/>
      <c r="AJ68" s="98"/>
      <c r="AK68" s="98"/>
      <c r="AL68" s="98"/>
      <c r="AM68" s="98">
        <v>66.334000000000003</v>
      </c>
      <c r="AN68" s="96">
        <v>8.1869999999999998E-2</v>
      </c>
    </row>
    <row r="69" spans="2:40" x14ac:dyDescent="0.2">
      <c r="B69" s="401" t="s">
        <v>66</v>
      </c>
      <c r="C69" s="404" t="s">
        <v>15</v>
      </c>
      <c r="D69" s="104" t="s">
        <v>67</v>
      </c>
      <c r="E69" s="105" t="s">
        <v>68</v>
      </c>
      <c r="F69" s="74">
        <v>300</v>
      </c>
      <c r="G69" s="75"/>
      <c r="H69" s="78">
        <v>300</v>
      </c>
      <c r="I69" s="77">
        <v>0.12368</v>
      </c>
      <c r="J69" s="75">
        <v>357</v>
      </c>
      <c r="K69" s="75"/>
      <c r="L69" s="75"/>
      <c r="M69" s="75"/>
      <c r="N69" s="75"/>
      <c r="O69" s="76">
        <v>357</v>
      </c>
      <c r="P69" s="77">
        <v>0.10351</v>
      </c>
      <c r="Q69" s="75">
        <v>100</v>
      </c>
      <c r="R69" s="75"/>
      <c r="S69" s="75"/>
      <c r="T69" s="75"/>
      <c r="U69" s="76">
        <v>100</v>
      </c>
      <c r="V69" s="77">
        <v>8.0329999999999999E-2</v>
      </c>
      <c r="W69" s="75">
        <v>200</v>
      </c>
      <c r="X69" s="75">
        <v>100</v>
      </c>
      <c r="Y69" s="75"/>
      <c r="Z69" s="76">
        <v>300</v>
      </c>
      <c r="AA69" s="77">
        <v>0.16763</v>
      </c>
      <c r="AB69" s="75">
        <v>330</v>
      </c>
      <c r="AC69" s="75"/>
      <c r="AD69" s="75"/>
      <c r="AE69" s="76">
        <v>330</v>
      </c>
      <c r="AF69" s="76">
        <v>363</v>
      </c>
      <c r="AG69" s="77">
        <v>0.14388000000000001</v>
      </c>
      <c r="AH69" s="75">
        <v>15</v>
      </c>
      <c r="AI69" s="75"/>
      <c r="AJ69" s="75"/>
      <c r="AK69" s="75"/>
      <c r="AL69" s="75"/>
      <c r="AM69" s="76">
        <v>15</v>
      </c>
      <c r="AN69" s="77">
        <v>1.8509999999999999E-2</v>
      </c>
    </row>
    <row r="70" spans="2:40" x14ac:dyDescent="0.2">
      <c r="B70" s="402"/>
      <c r="C70" s="405"/>
      <c r="D70" s="407" t="s">
        <v>69</v>
      </c>
      <c r="E70" s="105" t="s">
        <v>70</v>
      </c>
      <c r="F70" s="74"/>
      <c r="G70" s="75"/>
      <c r="H70" s="76">
        <v>0</v>
      </c>
      <c r="I70" s="77">
        <v>0</v>
      </c>
      <c r="J70" s="75"/>
      <c r="K70" s="75"/>
      <c r="L70" s="75"/>
      <c r="M70" s="75"/>
      <c r="N70" s="75"/>
      <c r="O70" s="76">
        <v>0</v>
      </c>
      <c r="P70" s="77">
        <v>0</v>
      </c>
      <c r="Q70" s="75"/>
      <c r="R70" s="75"/>
      <c r="S70" s="75"/>
      <c r="T70" s="75"/>
      <c r="U70" s="76">
        <v>0</v>
      </c>
      <c r="V70" s="77">
        <v>0</v>
      </c>
      <c r="W70" s="75"/>
      <c r="X70" s="75"/>
      <c r="Y70" s="75"/>
      <c r="Z70" s="76">
        <v>0</v>
      </c>
      <c r="AA70" s="77">
        <v>0</v>
      </c>
      <c r="AB70" s="75"/>
      <c r="AC70" s="75"/>
      <c r="AD70" s="75"/>
      <c r="AE70" s="76">
        <v>0</v>
      </c>
      <c r="AF70" s="76">
        <v>0</v>
      </c>
      <c r="AG70" s="77">
        <v>0</v>
      </c>
      <c r="AH70" s="75">
        <v>1.4E-2</v>
      </c>
      <c r="AI70" s="75"/>
      <c r="AJ70" s="75"/>
      <c r="AK70" s="75"/>
      <c r="AL70" s="75"/>
      <c r="AM70" s="76">
        <v>1.4E-2</v>
      </c>
      <c r="AN70" s="77">
        <v>2.0000000000000002E-5</v>
      </c>
    </row>
    <row r="71" spans="2:40" x14ac:dyDescent="0.2">
      <c r="B71" s="402"/>
      <c r="C71" s="405"/>
      <c r="D71" s="408"/>
      <c r="E71" s="105" t="s">
        <v>71</v>
      </c>
      <c r="F71" s="74"/>
      <c r="G71" s="75"/>
      <c r="H71" s="76">
        <v>0</v>
      </c>
      <c r="I71" s="77">
        <v>0</v>
      </c>
      <c r="J71" s="75"/>
      <c r="K71" s="75"/>
      <c r="L71" s="75"/>
      <c r="M71" s="75"/>
      <c r="N71" s="75"/>
      <c r="O71" s="76">
        <v>0</v>
      </c>
      <c r="P71" s="77">
        <v>0</v>
      </c>
      <c r="Q71" s="75">
        <v>0.78</v>
      </c>
      <c r="R71" s="75"/>
      <c r="S71" s="75"/>
      <c r="T71" s="75"/>
      <c r="U71" s="76">
        <v>0.78</v>
      </c>
      <c r="V71" s="77">
        <v>6.3000000000000003E-4</v>
      </c>
      <c r="W71" s="75"/>
      <c r="X71" s="75"/>
      <c r="Y71" s="75"/>
      <c r="Z71" s="76">
        <v>0</v>
      </c>
      <c r="AA71" s="77">
        <v>0</v>
      </c>
      <c r="AB71" s="80" t="s">
        <v>102</v>
      </c>
      <c r="AC71" s="75"/>
      <c r="AD71" s="75"/>
      <c r="AE71" s="76">
        <v>0</v>
      </c>
      <c r="AF71" s="76">
        <v>0</v>
      </c>
      <c r="AG71" s="77">
        <v>0</v>
      </c>
      <c r="AH71" s="75"/>
      <c r="AI71" s="75"/>
      <c r="AJ71" s="75"/>
      <c r="AK71" s="75"/>
      <c r="AL71" s="75"/>
      <c r="AM71" s="76">
        <v>0</v>
      </c>
      <c r="AN71" s="77">
        <v>0</v>
      </c>
    </row>
    <row r="72" spans="2:40" x14ac:dyDescent="0.2">
      <c r="B72" s="402"/>
      <c r="C72" s="405"/>
      <c r="D72" s="408"/>
      <c r="E72" s="105" t="s">
        <v>72</v>
      </c>
      <c r="F72" s="74" t="s">
        <v>85</v>
      </c>
      <c r="G72" s="75"/>
      <c r="H72" s="76">
        <v>0</v>
      </c>
      <c r="I72" s="77">
        <v>0</v>
      </c>
      <c r="J72" s="75"/>
      <c r="K72" s="75"/>
      <c r="L72" s="75"/>
      <c r="M72" s="75"/>
      <c r="N72" s="75"/>
      <c r="O72" s="76">
        <v>0</v>
      </c>
      <c r="P72" s="77">
        <v>0</v>
      </c>
      <c r="Q72" s="75">
        <v>0.2</v>
      </c>
      <c r="R72" s="75">
        <v>0.7</v>
      </c>
      <c r="S72" s="75"/>
      <c r="T72" s="75"/>
      <c r="U72" s="76">
        <v>0.9</v>
      </c>
      <c r="V72" s="77">
        <v>7.2000000000000005E-4</v>
      </c>
      <c r="W72" s="75"/>
      <c r="X72" s="75"/>
      <c r="Y72" s="75"/>
      <c r="Z72" s="76">
        <v>0</v>
      </c>
      <c r="AA72" s="77">
        <v>0</v>
      </c>
      <c r="AB72" s="75"/>
      <c r="AC72" s="75"/>
      <c r="AD72" s="75"/>
      <c r="AE72" s="76">
        <v>0</v>
      </c>
      <c r="AF72" s="76">
        <v>0</v>
      </c>
      <c r="AG72" s="77">
        <v>0</v>
      </c>
      <c r="AH72" s="75"/>
      <c r="AI72" s="75"/>
      <c r="AJ72" s="75"/>
      <c r="AK72" s="75"/>
      <c r="AL72" s="75"/>
      <c r="AM72" s="76">
        <v>0</v>
      </c>
      <c r="AN72" s="77">
        <v>0</v>
      </c>
    </row>
    <row r="73" spans="2:40" x14ac:dyDescent="0.2">
      <c r="B73" s="402"/>
      <c r="C73" s="405"/>
      <c r="D73" s="409"/>
      <c r="E73" s="105" t="s">
        <v>73</v>
      </c>
      <c r="F73" s="74"/>
      <c r="G73" s="75"/>
      <c r="H73" s="76">
        <v>0</v>
      </c>
      <c r="I73" s="77">
        <v>0</v>
      </c>
      <c r="J73" s="75"/>
      <c r="K73" s="75"/>
      <c r="L73" s="75"/>
      <c r="M73" s="75"/>
      <c r="N73" s="75"/>
      <c r="O73" s="76">
        <v>0</v>
      </c>
      <c r="P73" s="77">
        <v>0</v>
      </c>
      <c r="Q73" s="75"/>
      <c r="R73" s="75"/>
      <c r="S73" s="75"/>
      <c r="T73" s="75"/>
      <c r="U73" s="76">
        <v>0</v>
      </c>
      <c r="V73" s="77">
        <v>0</v>
      </c>
      <c r="W73" s="75"/>
      <c r="X73" s="75"/>
      <c r="Y73" s="75"/>
      <c r="Z73" s="76">
        <v>0</v>
      </c>
      <c r="AA73" s="77">
        <v>0</v>
      </c>
      <c r="AB73" s="75"/>
      <c r="AC73" s="75"/>
      <c r="AD73" s="75"/>
      <c r="AE73" s="76">
        <v>0</v>
      </c>
      <c r="AF73" s="76">
        <v>0</v>
      </c>
      <c r="AG73" s="77">
        <v>0</v>
      </c>
      <c r="AH73" s="75"/>
      <c r="AI73" s="75"/>
      <c r="AJ73" s="75"/>
      <c r="AK73" s="75"/>
      <c r="AL73" s="75"/>
      <c r="AM73" s="76">
        <v>0</v>
      </c>
      <c r="AN73" s="77">
        <v>0</v>
      </c>
    </row>
    <row r="74" spans="2:40" ht="20" customHeight="1" x14ac:dyDescent="0.2">
      <c r="B74" s="402"/>
      <c r="C74" s="405"/>
      <c r="D74" s="407" t="s">
        <v>74</v>
      </c>
      <c r="E74" s="106" t="s">
        <v>141</v>
      </c>
      <c r="F74" s="74">
        <v>27.5</v>
      </c>
      <c r="G74" s="75">
        <v>24.686</v>
      </c>
      <c r="H74" s="76">
        <v>52.19</v>
      </c>
      <c r="I74" s="77">
        <v>2.1510000000000001E-2</v>
      </c>
      <c r="J74" s="75">
        <v>400</v>
      </c>
      <c r="K74" s="75">
        <v>30</v>
      </c>
      <c r="L74" s="75"/>
      <c r="M74" s="75"/>
      <c r="N74" s="75"/>
      <c r="O74" s="76">
        <v>430</v>
      </c>
      <c r="P74" s="77">
        <v>0.12467</v>
      </c>
      <c r="Q74" s="75">
        <v>40</v>
      </c>
      <c r="R74" s="75">
        <v>1</v>
      </c>
      <c r="S74" s="75">
        <v>2.2999999999999998</v>
      </c>
      <c r="T74" s="75">
        <v>10</v>
      </c>
      <c r="U74" s="76">
        <v>53.3</v>
      </c>
      <c r="V74" s="77">
        <v>4.2819999999999997E-2</v>
      </c>
      <c r="W74" s="75">
        <v>200</v>
      </c>
      <c r="X74" s="75">
        <v>25</v>
      </c>
      <c r="Y74" s="75"/>
      <c r="Z74" s="76">
        <v>225</v>
      </c>
      <c r="AA74" s="77">
        <v>0.12572</v>
      </c>
      <c r="AB74" s="80" t="s">
        <v>103</v>
      </c>
      <c r="AC74" s="75"/>
      <c r="AD74" s="75"/>
      <c r="AE74" s="76">
        <v>0</v>
      </c>
      <c r="AF74" s="76">
        <v>0</v>
      </c>
      <c r="AG74" s="77">
        <v>0</v>
      </c>
      <c r="AH74" s="75">
        <v>2.7</v>
      </c>
      <c r="AI74" s="75">
        <v>1.3380000000000001</v>
      </c>
      <c r="AJ74" s="75">
        <v>12</v>
      </c>
      <c r="AK74" s="75">
        <v>0.75</v>
      </c>
      <c r="AL74" s="75">
        <v>0.13500000000000001</v>
      </c>
      <c r="AM74" s="76">
        <v>16.922999999999998</v>
      </c>
      <c r="AN74" s="77">
        <v>2.0889999999999999E-2</v>
      </c>
    </row>
    <row r="75" spans="2:40" ht="17" customHeight="1" x14ac:dyDescent="0.2">
      <c r="B75" s="402"/>
      <c r="C75" s="405"/>
      <c r="D75" s="408"/>
      <c r="E75" s="106" t="s">
        <v>112</v>
      </c>
      <c r="F75" s="74">
        <v>8.9999999999999993E-3</v>
      </c>
      <c r="G75" s="75"/>
      <c r="H75" s="76">
        <v>8.9999999999999993E-3</v>
      </c>
      <c r="I75" s="77">
        <v>0</v>
      </c>
      <c r="J75" s="75"/>
      <c r="K75" s="75"/>
      <c r="L75" s="75"/>
      <c r="M75" s="75"/>
      <c r="N75" s="75"/>
      <c r="O75" s="76">
        <v>0</v>
      </c>
      <c r="P75" s="77">
        <v>0</v>
      </c>
      <c r="Q75" s="75">
        <v>2</v>
      </c>
      <c r="R75" s="75"/>
      <c r="S75" s="75"/>
      <c r="T75" s="75"/>
      <c r="U75" s="76">
        <v>2</v>
      </c>
      <c r="V75" s="77">
        <v>1.6100000000000001E-3</v>
      </c>
      <c r="W75" s="75"/>
      <c r="X75" s="75"/>
      <c r="Y75" s="75"/>
      <c r="Z75" s="76">
        <v>0</v>
      </c>
      <c r="AA75" s="77">
        <v>0</v>
      </c>
      <c r="AB75" s="75"/>
      <c r="AC75" s="75"/>
      <c r="AD75" s="75"/>
      <c r="AE75" s="76">
        <v>0</v>
      </c>
      <c r="AF75" s="76">
        <v>0</v>
      </c>
      <c r="AG75" s="77">
        <v>0</v>
      </c>
      <c r="AH75" s="75"/>
      <c r="AI75" s="75"/>
      <c r="AJ75" s="75"/>
      <c r="AK75" s="75"/>
      <c r="AL75" s="75"/>
      <c r="AM75" s="76">
        <v>0</v>
      </c>
      <c r="AN75" s="77">
        <v>0</v>
      </c>
    </row>
    <row r="76" spans="2:40" ht="19" customHeight="1" x14ac:dyDescent="0.2">
      <c r="B76" s="402"/>
      <c r="C76" s="405"/>
      <c r="D76" s="409"/>
      <c r="E76" s="106" t="s">
        <v>110</v>
      </c>
      <c r="F76" s="74" t="s">
        <v>87</v>
      </c>
      <c r="G76" s="75" t="s">
        <v>134</v>
      </c>
      <c r="H76" s="76">
        <v>0</v>
      </c>
      <c r="I76" s="77">
        <v>0</v>
      </c>
      <c r="J76" s="75"/>
      <c r="K76" s="75"/>
      <c r="L76" s="75"/>
      <c r="M76" s="75"/>
      <c r="N76" s="75"/>
      <c r="O76" s="76">
        <v>0</v>
      </c>
      <c r="P76" s="77">
        <v>0</v>
      </c>
      <c r="Q76" s="75"/>
      <c r="R76" s="75"/>
      <c r="S76" s="75"/>
      <c r="T76" s="75"/>
      <c r="U76" s="76">
        <v>0</v>
      </c>
      <c r="V76" s="77">
        <v>0</v>
      </c>
      <c r="W76" s="75"/>
      <c r="X76" s="75"/>
      <c r="Y76" s="75"/>
      <c r="Z76" s="76">
        <v>0</v>
      </c>
      <c r="AA76" s="77">
        <v>0</v>
      </c>
      <c r="AB76" s="75"/>
      <c r="AC76" s="75"/>
      <c r="AD76" s="75"/>
      <c r="AE76" s="76">
        <v>0</v>
      </c>
      <c r="AF76" s="76">
        <v>0</v>
      </c>
      <c r="AG76" s="77">
        <v>0</v>
      </c>
      <c r="AH76" s="75"/>
      <c r="AI76" s="75"/>
      <c r="AJ76" s="75"/>
      <c r="AK76" s="75"/>
      <c r="AL76" s="75"/>
      <c r="AM76" s="76">
        <v>0</v>
      </c>
      <c r="AN76" s="77">
        <v>0</v>
      </c>
    </row>
    <row r="77" spans="2:40" x14ac:dyDescent="0.2">
      <c r="B77" s="402"/>
      <c r="C77" s="406"/>
      <c r="D77" s="104" t="s">
        <v>8</v>
      </c>
      <c r="E77" s="105" t="s">
        <v>8</v>
      </c>
      <c r="F77" s="74"/>
      <c r="G77" s="75"/>
      <c r="H77" s="82">
        <v>352.2</v>
      </c>
      <c r="I77" s="83">
        <v>0.14519000000000001</v>
      </c>
      <c r="J77" s="75"/>
      <c r="K77" s="75"/>
      <c r="L77" s="75"/>
      <c r="M77" s="75"/>
      <c r="N77" s="75"/>
      <c r="O77" s="82">
        <v>787</v>
      </c>
      <c r="P77" s="83">
        <v>0.22817999999999999</v>
      </c>
      <c r="Q77" s="75"/>
      <c r="R77" s="75"/>
      <c r="S77" s="75"/>
      <c r="T77" s="75"/>
      <c r="U77" s="82">
        <v>154.97999999999999</v>
      </c>
      <c r="V77" s="83">
        <v>0.1245</v>
      </c>
      <c r="W77" s="75"/>
      <c r="X77" s="75"/>
      <c r="Y77" s="75"/>
      <c r="Z77" s="82">
        <v>525</v>
      </c>
      <c r="AA77" s="83">
        <v>0.29335</v>
      </c>
      <c r="AB77" s="75"/>
      <c r="AC77" s="75"/>
      <c r="AD77" s="75"/>
      <c r="AE77" s="82">
        <v>330</v>
      </c>
      <c r="AF77" s="82">
        <v>363</v>
      </c>
      <c r="AG77" s="83">
        <v>0.14388000000000001</v>
      </c>
      <c r="AH77" s="84"/>
      <c r="AI77" s="84"/>
      <c r="AJ77" s="84"/>
      <c r="AK77" s="84"/>
      <c r="AL77" s="84"/>
      <c r="AM77" s="82">
        <v>31.937000000000001</v>
      </c>
      <c r="AN77" s="83">
        <v>3.9419999999999997E-2</v>
      </c>
    </row>
    <row r="78" spans="2:40" x14ac:dyDescent="0.2">
      <c r="B78" s="402"/>
      <c r="C78" s="410" t="s">
        <v>31</v>
      </c>
      <c r="D78" s="87" t="s">
        <v>75</v>
      </c>
      <c r="E78" s="85" t="s">
        <v>76</v>
      </c>
      <c r="F78" s="74"/>
      <c r="G78" s="75"/>
      <c r="H78" s="76">
        <v>0</v>
      </c>
      <c r="I78" s="77">
        <v>0</v>
      </c>
      <c r="J78" s="75"/>
      <c r="K78" s="75"/>
      <c r="L78" s="75"/>
      <c r="M78" s="75"/>
      <c r="N78" s="75"/>
      <c r="O78" s="76">
        <v>0</v>
      </c>
      <c r="P78" s="77">
        <v>0</v>
      </c>
      <c r="Q78" s="75">
        <v>1.2</v>
      </c>
      <c r="R78" s="75"/>
      <c r="S78" s="75"/>
      <c r="T78" s="75"/>
      <c r="U78" s="76">
        <v>1.2</v>
      </c>
      <c r="V78" s="77">
        <v>9.6000000000000002E-4</v>
      </c>
      <c r="W78" s="75"/>
      <c r="X78" s="75"/>
      <c r="Y78" s="75"/>
      <c r="Z78" s="76">
        <v>0</v>
      </c>
      <c r="AA78" s="77">
        <v>0</v>
      </c>
      <c r="AB78" s="75"/>
      <c r="AC78" s="75"/>
      <c r="AD78" s="75"/>
      <c r="AE78" s="76">
        <v>0</v>
      </c>
      <c r="AF78" s="76">
        <v>0</v>
      </c>
      <c r="AG78" s="77">
        <v>0</v>
      </c>
      <c r="AH78" s="75"/>
      <c r="AI78" s="75"/>
      <c r="AJ78" s="75"/>
      <c r="AK78" s="75"/>
      <c r="AL78" s="75"/>
      <c r="AM78" s="76">
        <v>0</v>
      </c>
      <c r="AN78" s="77">
        <v>0</v>
      </c>
    </row>
    <row r="79" spans="2:40" x14ac:dyDescent="0.2">
      <c r="B79" s="402"/>
      <c r="C79" s="411"/>
      <c r="D79" s="87" t="s">
        <v>8</v>
      </c>
      <c r="E79" s="85" t="s">
        <v>8</v>
      </c>
      <c r="F79" s="74"/>
      <c r="G79" s="75"/>
      <c r="H79" s="82">
        <v>0</v>
      </c>
      <c r="I79" s="83">
        <v>0</v>
      </c>
      <c r="J79" s="75"/>
      <c r="K79" s="75"/>
      <c r="L79" s="75"/>
      <c r="M79" s="75"/>
      <c r="N79" s="75"/>
      <c r="O79" s="82">
        <v>0</v>
      </c>
      <c r="P79" s="83">
        <v>0</v>
      </c>
      <c r="Q79" s="75"/>
      <c r="R79" s="75"/>
      <c r="S79" s="75"/>
      <c r="T79" s="75"/>
      <c r="U79" s="82">
        <v>1.2</v>
      </c>
      <c r="V79" s="83">
        <v>9.6000000000000002E-4</v>
      </c>
      <c r="W79" s="75"/>
      <c r="X79" s="75"/>
      <c r="Y79" s="75"/>
      <c r="Z79" s="82">
        <v>0</v>
      </c>
      <c r="AA79" s="77">
        <v>0</v>
      </c>
      <c r="AB79" s="75"/>
      <c r="AC79" s="75"/>
      <c r="AD79" s="75"/>
      <c r="AE79" s="82">
        <v>0</v>
      </c>
      <c r="AF79" s="82">
        <v>0</v>
      </c>
      <c r="AG79" s="83">
        <v>0</v>
      </c>
      <c r="AH79" s="84"/>
      <c r="AI79" s="84"/>
      <c r="AJ79" s="84"/>
      <c r="AK79" s="84"/>
      <c r="AL79" s="84"/>
      <c r="AM79" s="82">
        <v>0</v>
      </c>
      <c r="AN79" s="83">
        <v>0</v>
      </c>
    </row>
    <row r="80" spans="2:40" x14ac:dyDescent="0.2">
      <c r="B80" s="402"/>
      <c r="C80" s="412" t="s">
        <v>138</v>
      </c>
      <c r="D80" s="90" t="s">
        <v>77</v>
      </c>
      <c r="E80" s="89" t="s">
        <v>81</v>
      </c>
      <c r="F80" s="74"/>
      <c r="G80" s="75"/>
      <c r="H80" s="76">
        <v>0</v>
      </c>
      <c r="I80" s="77">
        <v>0</v>
      </c>
      <c r="J80" s="75">
        <v>73.7</v>
      </c>
      <c r="K80" s="75"/>
      <c r="L80" s="75"/>
      <c r="M80" s="75"/>
      <c r="N80" s="75"/>
      <c r="O80" s="76">
        <v>73.7</v>
      </c>
      <c r="P80" s="77">
        <v>2.137E-2</v>
      </c>
      <c r="Q80" s="75"/>
      <c r="R80" s="75"/>
      <c r="S80" s="75"/>
      <c r="T80" s="75"/>
      <c r="U80" s="76">
        <v>0</v>
      </c>
      <c r="V80" s="77">
        <v>0</v>
      </c>
      <c r="W80" s="75"/>
      <c r="X80" s="75"/>
      <c r="Y80" s="75"/>
      <c r="Z80" s="76">
        <v>0</v>
      </c>
      <c r="AA80" s="77">
        <v>0</v>
      </c>
      <c r="AB80" s="75"/>
      <c r="AC80" s="75"/>
      <c r="AD80" s="75"/>
      <c r="AE80" s="76">
        <v>0</v>
      </c>
      <c r="AF80" s="76">
        <v>0</v>
      </c>
      <c r="AG80" s="77">
        <v>0</v>
      </c>
      <c r="AH80" s="75"/>
      <c r="AI80" s="75"/>
      <c r="AJ80" s="75"/>
      <c r="AK80" s="75"/>
      <c r="AL80" s="75"/>
      <c r="AM80" s="76">
        <v>0</v>
      </c>
      <c r="AN80" s="77">
        <v>0</v>
      </c>
    </row>
    <row r="81" spans="2:40" x14ac:dyDescent="0.2">
      <c r="B81" s="402"/>
      <c r="C81" s="413"/>
      <c r="D81" s="90" t="s">
        <v>8</v>
      </c>
      <c r="E81" s="89" t="s">
        <v>8</v>
      </c>
      <c r="F81" s="74"/>
      <c r="G81" s="75"/>
      <c r="H81" s="82">
        <v>0</v>
      </c>
      <c r="I81" s="83">
        <v>0</v>
      </c>
      <c r="J81" s="75"/>
      <c r="K81" s="75"/>
      <c r="L81" s="75"/>
      <c r="M81" s="75"/>
      <c r="N81" s="75"/>
      <c r="O81" s="82">
        <v>73.7</v>
      </c>
      <c r="P81" s="83">
        <v>2.137E-2</v>
      </c>
      <c r="Q81" s="75"/>
      <c r="R81" s="75"/>
      <c r="S81" s="75"/>
      <c r="T81" s="75"/>
      <c r="U81" s="82">
        <v>0</v>
      </c>
      <c r="V81" s="83">
        <v>0</v>
      </c>
      <c r="W81" s="75"/>
      <c r="X81" s="75"/>
      <c r="Y81" s="75"/>
      <c r="Z81" s="82">
        <v>0</v>
      </c>
      <c r="AA81" s="83">
        <v>0</v>
      </c>
      <c r="AB81" s="75"/>
      <c r="AC81" s="75"/>
      <c r="AD81" s="75"/>
      <c r="AE81" s="82">
        <v>0</v>
      </c>
      <c r="AF81" s="82">
        <v>0</v>
      </c>
      <c r="AG81" s="83">
        <v>0</v>
      </c>
      <c r="AH81" s="84"/>
      <c r="AI81" s="84"/>
      <c r="AJ81" s="84"/>
      <c r="AK81" s="84"/>
      <c r="AL81" s="84"/>
      <c r="AM81" s="82">
        <v>0</v>
      </c>
      <c r="AN81" s="83">
        <v>0</v>
      </c>
    </row>
    <row r="82" spans="2:40" x14ac:dyDescent="0.2">
      <c r="B82" s="403"/>
      <c r="C82" s="91" t="s">
        <v>78</v>
      </c>
      <c r="D82" s="91" t="s">
        <v>8</v>
      </c>
      <c r="E82" s="92" t="s">
        <v>57</v>
      </c>
      <c r="F82" s="93"/>
      <c r="G82" s="94"/>
      <c r="H82" s="98">
        <v>352.2</v>
      </c>
      <c r="I82" s="96">
        <v>0.14519000000000001</v>
      </c>
      <c r="J82" s="103"/>
      <c r="K82" s="103"/>
      <c r="L82" s="103"/>
      <c r="M82" s="103"/>
      <c r="N82" s="103"/>
      <c r="O82" s="98">
        <v>860.7</v>
      </c>
      <c r="P82" s="96">
        <v>0.24954999999999999</v>
      </c>
      <c r="Q82" s="94"/>
      <c r="R82" s="94"/>
      <c r="S82" s="94"/>
      <c r="T82" s="94"/>
      <c r="U82" s="98">
        <v>156.18</v>
      </c>
      <c r="V82" s="96">
        <v>0.12547</v>
      </c>
      <c r="W82" s="94"/>
      <c r="X82" s="94"/>
      <c r="Y82" s="94"/>
      <c r="Z82" s="98">
        <v>525</v>
      </c>
      <c r="AA82" s="96">
        <v>0.29335</v>
      </c>
      <c r="AB82" s="94"/>
      <c r="AC82" s="94"/>
      <c r="AD82" s="94"/>
      <c r="AE82" s="98">
        <v>330</v>
      </c>
      <c r="AF82" s="98">
        <v>363</v>
      </c>
      <c r="AG82" s="96">
        <v>0.14388000000000001</v>
      </c>
      <c r="AH82" s="98"/>
      <c r="AI82" s="98"/>
      <c r="AJ82" s="98"/>
      <c r="AK82" s="98"/>
      <c r="AL82" s="98"/>
      <c r="AM82" s="98">
        <v>31.937000000000001</v>
      </c>
      <c r="AN82" s="96">
        <v>3.9419999999999997E-2</v>
      </c>
    </row>
    <row r="83" spans="2:40" ht="25" thickBot="1" x14ac:dyDescent="0.25">
      <c r="B83" s="107" t="s">
        <v>8</v>
      </c>
      <c r="C83" s="398" t="s">
        <v>79</v>
      </c>
      <c r="D83" s="399"/>
      <c r="E83" s="400"/>
      <c r="F83" s="108"/>
      <c r="G83" s="109"/>
      <c r="H83" s="110">
        <v>502.4</v>
      </c>
      <c r="I83" s="111">
        <v>0.20710999999999999</v>
      </c>
      <c r="J83" s="112"/>
      <c r="K83" s="113"/>
      <c r="L83" s="113"/>
      <c r="M83" s="113"/>
      <c r="N83" s="113"/>
      <c r="O83" s="110">
        <v>1217</v>
      </c>
      <c r="P83" s="114">
        <v>0.35286000000000001</v>
      </c>
      <c r="Q83" s="109"/>
      <c r="R83" s="109"/>
      <c r="S83" s="109"/>
      <c r="T83" s="109"/>
      <c r="U83" s="110">
        <v>213.58199999999999</v>
      </c>
      <c r="V83" s="114">
        <v>0.17158000000000001</v>
      </c>
      <c r="W83" s="109"/>
      <c r="X83" s="109"/>
      <c r="Y83" s="109"/>
      <c r="Z83" s="110">
        <v>689.8</v>
      </c>
      <c r="AA83" s="114">
        <v>0.38542999999999999</v>
      </c>
      <c r="AB83" s="109"/>
      <c r="AC83" s="109"/>
      <c r="AD83" s="109"/>
      <c r="AE83" s="110">
        <v>538.54999999999995</v>
      </c>
      <c r="AF83" s="110">
        <v>592.40499999999997</v>
      </c>
      <c r="AG83" s="114">
        <v>0.23480000000000001</v>
      </c>
      <c r="AH83" s="110"/>
      <c r="AI83" s="110"/>
      <c r="AJ83" s="110"/>
      <c r="AK83" s="110"/>
      <c r="AL83" s="110"/>
      <c r="AM83" s="110">
        <v>125.822</v>
      </c>
      <c r="AN83" s="114">
        <v>0.15529999999999999</v>
      </c>
    </row>
  </sheetData>
  <mergeCells count="36">
    <mergeCell ref="B3:D4"/>
    <mergeCell ref="F3:I3"/>
    <mergeCell ref="J3:P3"/>
    <mergeCell ref="Q3:V3"/>
    <mergeCell ref="W3:AA3"/>
    <mergeCell ref="AH3:AN3"/>
    <mergeCell ref="F4:G4"/>
    <mergeCell ref="J4:N4"/>
    <mergeCell ref="Q4:T4"/>
    <mergeCell ref="W4:Y4"/>
    <mergeCell ref="AB4:AD4"/>
    <mergeCell ref="AH4:AL4"/>
    <mergeCell ref="AB3:AG3"/>
    <mergeCell ref="D47:D52"/>
    <mergeCell ref="C54:C55"/>
    <mergeCell ref="B57:B68"/>
    <mergeCell ref="C57:C64"/>
    <mergeCell ref="D58:D62"/>
    <mergeCell ref="C65:C66"/>
    <mergeCell ref="B5:B56"/>
    <mergeCell ref="C5:C27"/>
    <mergeCell ref="D5:D8"/>
    <mergeCell ref="D9:D14"/>
    <mergeCell ref="D15:D20"/>
    <mergeCell ref="D21:D26"/>
    <mergeCell ref="C28:C53"/>
    <mergeCell ref="D28:D30"/>
    <mergeCell ref="D31:D35"/>
    <mergeCell ref="D36:D46"/>
    <mergeCell ref="C83:E83"/>
    <mergeCell ref="B69:B82"/>
    <mergeCell ref="C69:C77"/>
    <mergeCell ref="D70:D73"/>
    <mergeCell ref="D74:D76"/>
    <mergeCell ref="C78:C79"/>
    <mergeCell ref="C80:C8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Read me</vt:lpstr>
      <vt:lpstr>Sheet Supply-demand-mixed</vt:lpstr>
      <vt:lpstr>Sheet Safeguard-reallocation</vt:lpstr>
      <vt:lpstr>Figures Supply-demand-mixed</vt:lpstr>
      <vt:lpstr>Figures Safeguard-reallocation</vt:lpstr>
      <vt:lpstr>Feuil7</vt:lpstr>
      <vt:lpstr>Annexes Mesures d'Urgence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Lin, Willy</cp:lastModifiedBy>
  <dcterms:created xsi:type="dcterms:W3CDTF">2020-11-02T11:55:45Z</dcterms:created>
  <dcterms:modified xsi:type="dcterms:W3CDTF">2021-02-02T15:03:57Z</dcterms:modified>
</cp:coreProperties>
</file>