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2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5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21-Jean Flamand\Inégalités de Destin\Axe 2\FQP-EDP\"/>
    </mc:Choice>
  </mc:AlternateContent>
  <bookViews>
    <workbookView xWindow="-105" yWindow="-105" windowWidth="23250" windowHeight="12570"/>
  </bookViews>
  <sheets>
    <sheet name="Graphique première page" sheetId="16" r:id="rId1"/>
    <sheet name="Tableau 1" sheetId="1" r:id="rId2"/>
    <sheet name="Tableau 2" sheetId="3" r:id="rId3"/>
    <sheet name="Tableau 3" sheetId="2" r:id="rId4"/>
    <sheet name="Graphique 1" sheetId="12" r:id="rId5"/>
    <sheet name="Graphique 2" sheetId="7" r:id="rId6"/>
    <sheet name="Graphiques 3 et 4" sheetId="6" r:id="rId7"/>
    <sheet name="Graphiques 5 et 6" sheetId="9" r:id="rId8"/>
    <sheet name="Graphiques 7 et 8" sheetId="10" r:id="rId9"/>
    <sheet name="graphique 9 H" sheetId="13" r:id="rId10"/>
    <sheet name="graphique 9 F" sheetId="14" r:id="rId11"/>
  </sheets>
  <definedNames>
    <definedName name="_xlchart.v1.0" hidden="1">'Graphique première page'!$J$6:$J$10</definedName>
    <definedName name="_xlchart.v1.1" hidden="1">'Graphique première page'!$K$6:$K$10</definedName>
    <definedName name="_xlchart.v1.2" hidden="1">'Graphique première page'!$F$6:$F$10</definedName>
    <definedName name="_xlchart.v1.3" hidden="1">'Graphique première page'!$G$5</definedName>
    <definedName name="_xlchart.v1.4" hidden="1">'Graphique première page'!$G$6:$G$10</definedName>
  </definedNames>
  <calcPr calcId="162913"/>
</workbook>
</file>

<file path=xl/calcChain.xml><?xml version="1.0" encoding="utf-8"?>
<calcChain xmlns="http://schemas.openxmlformats.org/spreadsheetml/2006/main">
  <c r="J45" i="16" l="1"/>
  <c r="K45" i="16" s="1"/>
  <c r="G9" i="16" l="1"/>
  <c r="G8" i="16"/>
  <c r="G7" i="16"/>
  <c r="G6" i="16"/>
  <c r="G10" i="16" l="1"/>
  <c r="K6" i="16" l="1"/>
  <c r="K10" i="16" s="1"/>
  <c r="F42" i="10"/>
  <c r="G42" i="10"/>
  <c r="H42" i="10"/>
  <c r="I42" i="10"/>
  <c r="J42" i="10"/>
  <c r="K42" i="10"/>
  <c r="L42" i="10"/>
  <c r="E42" i="10"/>
  <c r="K37" i="10"/>
  <c r="L38" i="10" s="1"/>
  <c r="J37" i="10"/>
  <c r="I37" i="10"/>
  <c r="J38" i="10" s="1"/>
  <c r="H37" i="10"/>
  <c r="I38" i="10" s="1"/>
  <c r="G37" i="10"/>
  <c r="F37" i="10"/>
  <c r="G38" i="10" s="1"/>
  <c r="E37" i="10"/>
  <c r="F38" i="10" s="1"/>
  <c r="D37" i="10"/>
  <c r="E38" i="10" l="1"/>
  <c r="K38" i="10"/>
  <c r="K44" i="10" s="1"/>
  <c r="H38" i="10"/>
  <c r="H44" i="10" s="1"/>
  <c r="F43" i="10"/>
  <c r="G43" i="10"/>
  <c r="H43" i="10"/>
  <c r="I43" i="10"/>
  <c r="J43" i="10"/>
  <c r="K43" i="10"/>
  <c r="L43" i="10"/>
  <c r="F44" i="10"/>
  <c r="G44" i="10"/>
  <c r="I44" i="10"/>
  <c r="J44" i="10"/>
  <c r="L44" i="10"/>
  <c r="K8" i="10"/>
  <c r="L10" i="10" s="1"/>
  <c r="L11" i="10" s="1"/>
  <c r="M11" i="10" s="1"/>
  <c r="J8" i="10"/>
  <c r="I8" i="10"/>
  <c r="J10" i="10" s="1"/>
  <c r="H8" i="10"/>
  <c r="G8" i="10"/>
  <c r="F8" i="10"/>
  <c r="G10" i="10" s="1"/>
  <c r="E8" i="10"/>
  <c r="F10" i="10" s="1"/>
  <c r="D8" i="10"/>
  <c r="U3" i="9"/>
  <c r="V3" i="9"/>
  <c r="W3" i="9"/>
  <c r="X3" i="9"/>
  <c r="Y3" i="9"/>
  <c r="Z3" i="9"/>
  <c r="T3" i="9"/>
  <c r="G11" i="10" l="1"/>
  <c r="H10" i="10"/>
  <c r="H11" i="10" s="1"/>
  <c r="F11" i="10"/>
  <c r="J11" i="10"/>
  <c r="E10" i="10"/>
  <c r="E11" i="10" s="1"/>
  <c r="I10" i="10"/>
  <c r="I11" i="10" s="1"/>
  <c r="K10" i="10"/>
  <c r="K11" i="10" s="1"/>
  <c r="D13" i="13"/>
  <c r="F13" i="13" s="1"/>
  <c r="H13" i="13" s="1"/>
  <c r="D12" i="13"/>
  <c r="F12" i="13" s="1"/>
  <c r="H12" i="13" s="1"/>
  <c r="D11" i="13"/>
  <c r="F11" i="13" s="1"/>
  <c r="H11" i="13" s="1"/>
  <c r="D10" i="13"/>
  <c r="F10" i="13" s="1"/>
  <c r="H10" i="13" s="1"/>
  <c r="D9" i="13"/>
  <c r="F9" i="13" s="1"/>
  <c r="H9" i="13" s="1"/>
  <c r="D8" i="13"/>
  <c r="F8" i="13" s="1"/>
  <c r="H8" i="13" s="1"/>
  <c r="D7" i="13"/>
  <c r="F7" i="13" s="1"/>
  <c r="H7" i="13" s="1"/>
  <c r="D6" i="13"/>
  <c r="F6" i="13" s="1"/>
  <c r="H6" i="13" s="1"/>
  <c r="D5" i="13"/>
  <c r="F5" i="13" s="1"/>
  <c r="H5" i="13" s="1"/>
  <c r="D4" i="13"/>
  <c r="F4" i="13" s="1"/>
  <c r="H4" i="13" s="1"/>
  <c r="D3" i="13"/>
  <c r="F3" i="13" s="1"/>
  <c r="H3" i="13" s="1"/>
  <c r="N11" i="10" l="1"/>
  <c r="K85" i="10"/>
  <c r="K86" i="10" s="1"/>
  <c r="H83" i="10"/>
  <c r="F84" i="10"/>
  <c r="F85" i="10" s="1"/>
  <c r="K81" i="10"/>
  <c r="AE8" i="9"/>
  <c r="AF8" i="9"/>
  <c r="AF7" i="9"/>
  <c r="AE7" i="9"/>
  <c r="AF6" i="9"/>
  <c r="AE6" i="9"/>
  <c r="AF5" i="9"/>
  <c r="AE5" i="9"/>
  <c r="AX6" i="9"/>
  <c r="AX7" i="9"/>
  <c r="AX5" i="9"/>
  <c r="AW7" i="9"/>
  <c r="AW6" i="9"/>
  <c r="AW5" i="9"/>
  <c r="I18" i="2" l="1"/>
  <c r="G18" i="2"/>
  <c r="I17" i="2"/>
  <c r="G17" i="2"/>
  <c r="I16" i="2"/>
  <c r="G16" i="2"/>
  <c r="I15" i="2"/>
  <c r="G15" i="2"/>
  <c r="I14" i="2"/>
  <c r="G14" i="2"/>
  <c r="I13" i="2"/>
  <c r="G13" i="2"/>
  <c r="I12" i="2"/>
  <c r="G12" i="2"/>
  <c r="I11" i="2"/>
  <c r="G11" i="2"/>
  <c r="I7" i="2"/>
  <c r="G7" i="2"/>
  <c r="I8" i="2"/>
  <c r="G8" i="2"/>
  <c r="G12" i="7" l="1"/>
  <c r="G13" i="7"/>
  <c r="G14" i="7"/>
  <c r="G15" i="7"/>
  <c r="G16" i="7"/>
  <c r="F12" i="7"/>
  <c r="F13" i="7"/>
  <c r="F14" i="7"/>
  <c r="F15" i="7"/>
  <c r="F16" i="7"/>
  <c r="E12" i="7"/>
  <c r="E13" i="7"/>
  <c r="E14" i="7"/>
  <c r="E15" i="7"/>
  <c r="E16" i="7"/>
  <c r="D12" i="7"/>
  <c r="D13" i="7"/>
  <c r="D14" i="7"/>
  <c r="D15" i="7"/>
  <c r="D16" i="7"/>
  <c r="C12" i="7"/>
  <c r="C13" i="7"/>
  <c r="C14" i="7"/>
  <c r="C15" i="7"/>
  <c r="C16" i="7"/>
  <c r="B13" i="7"/>
  <c r="B14" i="7"/>
  <c r="B15" i="7"/>
  <c r="B16" i="7"/>
  <c r="G11" i="7"/>
  <c r="H9" i="7" l="1"/>
  <c r="H16" i="7" s="1"/>
  <c r="H7" i="7"/>
  <c r="H14" i="7" s="1"/>
  <c r="H8" i="7"/>
  <c r="H15" i="7" s="1"/>
  <c r="H5" i="7"/>
  <c r="H12" i="7" s="1"/>
  <c r="H6" i="7"/>
  <c r="H13" i="7" s="1"/>
  <c r="H4" i="7"/>
  <c r="H11" i="7" s="1"/>
  <c r="J12" i="12"/>
  <c r="G12" i="12"/>
  <c r="J11" i="12"/>
  <c r="G11" i="12"/>
  <c r="J10" i="12"/>
  <c r="G10" i="12"/>
  <c r="J7" i="12"/>
  <c r="G7" i="12"/>
  <c r="J6" i="12"/>
  <c r="G6" i="12"/>
  <c r="J5" i="12"/>
  <c r="G5" i="12"/>
  <c r="J4" i="12"/>
  <c r="G4" i="12"/>
  <c r="J3" i="12"/>
  <c r="G3" i="12"/>
  <c r="M43" i="10" l="1"/>
  <c r="E43" i="10"/>
  <c r="B12" i="7"/>
  <c r="F11" i="7"/>
  <c r="E11" i="7"/>
  <c r="D11" i="7"/>
  <c r="C11" i="7"/>
  <c r="B11" i="7"/>
  <c r="D9" i="6"/>
  <c r="AF7" i="3"/>
  <c r="AE7" i="3"/>
  <c r="AB7" i="3"/>
  <c r="AA7" i="3"/>
  <c r="Z7" i="3"/>
  <c r="Y7" i="3"/>
  <c r="V7" i="3"/>
  <c r="U7" i="3"/>
  <c r="AG6" i="3"/>
  <c r="AH6" i="3" s="1"/>
  <c r="AD6" i="3"/>
  <c r="AC6" i="3"/>
  <c r="W6" i="3"/>
  <c r="X6" i="3" s="1"/>
  <c r="AG5" i="3"/>
  <c r="AH5" i="3" s="1"/>
  <c r="AD5" i="3"/>
  <c r="AC5" i="3"/>
  <c r="X5" i="3"/>
  <c r="W5" i="3"/>
  <c r="AG4" i="3"/>
  <c r="AD4" i="3"/>
  <c r="AD7" i="3" s="1"/>
  <c r="AC4" i="3"/>
  <c r="W4" i="3"/>
  <c r="D21" i="1"/>
  <c r="E21" i="1" s="1"/>
  <c r="D18" i="1"/>
  <c r="D15" i="1"/>
  <c r="D11" i="1"/>
  <c r="D6" i="1"/>
  <c r="D3" i="1"/>
  <c r="E3" i="1" s="1"/>
  <c r="AC7" i="3" l="1"/>
  <c r="E44" i="10"/>
  <c r="W7" i="3"/>
  <c r="AG7" i="3"/>
  <c r="E24" i="1"/>
  <c r="X4" i="3"/>
  <c r="X7" i="3" s="1"/>
  <c r="AH4" i="3"/>
  <c r="AH7" i="3" s="1"/>
  <c r="N43" i="10"/>
  <c r="M44" i="10"/>
  <c r="N44" i="10" l="1"/>
</calcChain>
</file>

<file path=xl/sharedStrings.xml><?xml version="1.0" encoding="utf-8"?>
<sst xmlns="http://schemas.openxmlformats.org/spreadsheetml/2006/main" count="226" uniqueCount="157">
  <si>
    <t>Origine sociale</t>
  </si>
  <si>
    <t>PCS Ménage correspondante</t>
  </si>
  <si>
    <t>Répartition des individus selon l'origine sociale</t>
  </si>
  <si>
    <t>Favorisée</t>
  </si>
  <si>
    <t xml:space="preserve">I. Ménages à dominante cadre </t>
  </si>
  <si>
    <t xml:space="preserve">   I-a cadre avec cadre </t>
  </si>
  <si>
    <t xml:space="preserve">   I-b cadre avec profession intermédiaire </t>
  </si>
  <si>
    <t>II. Ménages à dominante intermédiaire (ou cadre)</t>
  </si>
  <si>
    <t xml:space="preserve">   II-d Profession intermédiaire avec profession intermédiaire</t>
  </si>
  <si>
    <t>Intermédiaire</t>
  </si>
  <si>
    <t>III. Ménages à dominante employée (ou intermédiaire)</t>
  </si>
  <si>
    <t>IV. Ménages à dominante petit indépendant</t>
  </si>
  <si>
    <t>V. Ménages à dominante ouvrière</t>
  </si>
  <si>
    <t>Modeste</t>
  </si>
  <si>
    <t>Ensemble</t>
  </si>
  <si>
    <t>Total</t>
  </si>
  <si>
    <t>Caractéristiques</t>
  </si>
  <si>
    <t>Ecarts de revenu d'activité mensuel</t>
  </si>
  <si>
    <t>Bruts</t>
  </si>
  <si>
    <t>Nets des autres caractéristiques</t>
  </si>
  <si>
    <t xml:space="preserve">En % du revenu moyen </t>
  </si>
  <si>
    <t xml:space="preserve">Origine sociale </t>
  </si>
  <si>
    <t>Sexe</t>
  </si>
  <si>
    <t>Ascendance migratoire</t>
  </si>
  <si>
    <t>Type de territoire de résidence à l'adolescence</t>
  </si>
  <si>
    <t>Région de résidence à l'adolescence</t>
  </si>
  <si>
    <t>Sans asc. migratoire</t>
  </si>
  <si>
    <t>Desc. immigrés Afrique</t>
  </si>
  <si>
    <t>Desc. d'autres immigrés</t>
  </si>
  <si>
    <t>rural</t>
  </si>
  <si>
    <t>péri-urbain</t>
  </si>
  <si>
    <t>urbain hors ZUS</t>
  </si>
  <si>
    <t>urbain ZUS</t>
  </si>
  <si>
    <t>Total urbain</t>
  </si>
  <si>
    <t>Ile-de-France</t>
  </si>
  <si>
    <t>Nord Pas-de-Calais/ Languedoc-Roussillon</t>
  </si>
  <si>
    <t>Autres régions</t>
  </si>
  <si>
    <t>h</t>
  </si>
  <si>
    <t>f</t>
  </si>
  <si>
    <t>Ecart relatif (axe de droite)</t>
  </si>
  <si>
    <t>D1</t>
  </si>
  <si>
    <t>C25</t>
  </si>
  <si>
    <t>Médiane</t>
  </si>
  <si>
    <t>C75</t>
  </si>
  <si>
    <t>D9</t>
  </si>
  <si>
    <t>Région</t>
  </si>
  <si>
    <t>Femmes</t>
  </si>
  <si>
    <t>Sans ascendance migratoire</t>
  </si>
  <si>
    <t>Rural</t>
  </si>
  <si>
    <t>Périurbain</t>
  </si>
  <si>
    <t>Hommes</t>
  </si>
  <si>
    <t>Ecart brut</t>
  </si>
  <si>
    <t>Spécialité</t>
  </si>
  <si>
    <t>Temps de travail</t>
  </si>
  <si>
    <t>Poste occupé</t>
  </si>
  <si>
    <t>Region de résidence</t>
  </si>
  <si>
    <t>Ecart inexpliqué</t>
  </si>
  <si>
    <t>Ecart expliqué</t>
  </si>
  <si>
    <t>Origine migratoire</t>
  </si>
  <si>
    <t>Défav_1-Sans ascendance migratoire</t>
  </si>
  <si>
    <t>Défav_2-Afr/Magh</t>
  </si>
  <si>
    <t>Origine sociale et migratoire données</t>
  </si>
  <si>
    <t>Défav_1-Sans ascendance migratoire_IDF</t>
  </si>
  <si>
    <t>Défav_1-Sans ascendance migratoire_NPDC-LR</t>
  </si>
  <si>
    <t>Fav_1-Sans ascendance migratoire_NPDC-LR</t>
  </si>
  <si>
    <t>Origine favorisée</t>
  </si>
  <si>
    <t>Origine modeste</t>
  </si>
  <si>
    <t>Type de territoire</t>
  </si>
  <si>
    <t>Lieu de résidence à l'adolescence</t>
  </si>
  <si>
    <t>Origine intermédiaire</t>
  </si>
  <si>
    <t>Nord-Pas-de-Calais/Languedoc-Roussillon</t>
  </si>
  <si>
    <t>Régions intermédiaires</t>
  </si>
  <si>
    <t>Ascendance Afrique Maghreb</t>
  </si>
  <si>
    <t>Catégorie de référence</t>
  </si>
  <si>
    <t>Catégorie comparée</t>
  </si>
  <si>
    <t>Urbain hors ZUS</t>
  </si>
  <si>
    <t>Ecart en euros</t>
  </si>
  <si>
    <t>Zones Urbaines Sensibles (ZUS)</t>
  </si>
  <si>
    <t>Moyenne</t>
  </si>
  <si>
    <t>ES</t>
  </si>
  <si>
    <t>IC</t>
  </si>
  <si>
    <t xml:space="preserve">Favorisée vs </t>
  </si>
  <si>
    <t>Urbain vs</t>
  </si>
  <si>
    <t>Zus</t>
  </si>
  <si>
    <t>Ile-de-France vs</t>
  </si>
  <si>
    <t>Sans ascendance vs</t>
  </si>
  <si>
    <t>Africaine</t>
  </si>
  <si>
    <t>Hommes vs</t>
  </si>
  <si>
    <t>Régions à faibles revenus</t>
  </si>
  <si>
    <t>en €</t>
  </si>
  <si>
    <t>fav</t>
  </si>
  <si>
    <t>interm</t>
  </si>
  <si>
    <t>defav</t>
  </si>
  <si>
    <t>all</t>
  </si>
  <si>
    <t>3-Spécialité du diplôme</t>
  </si>
  <si>
    <t>5-Temps de travail</t>
  </si>
  <si>
    <t>6-Poste occupé</t>
  </si>
  <si>
    <t>7-Region de résidence</t>
  </si>
  <si>
    <t>4-Taux d'emploi</t>
  </si>
  <si>
    <t>1-Niveau de diplôme</t>
  </si>
  <si>
    <t>2-Grande école</t>
  </si>
  <si>
    <t>Taux d"emploi</t>
  </si>
  <si>
    <t>Graphique 6</t>
  </si>
  <si>
    <t>Graphique 5</t>
  </si>
  <si>
    <t>Graphique 7</t>
  </si>
  <si>
    <t>Graphique 8</t>
  </si>
  <si>
    <t>Variation</t>
  </si>
  <si>
    <t>Parcours scolaire</t>
  </si>
  <si>
    <t>Autres ascendances</t>
  </si>
  <si>
    <t>Hommes d'origine sociale favorisée</t>
  </si>
  <si>
    <t>Femmes d'origin sociale favorisée</t>
  </si>
  <si>
    <t>Hommes d'origine sociale intermédiaire</t>
  </si>
  <si>
    <t>Femmes d'origine sociale intermédiaire</t>
  </si>
  <si>
    <t>Hommes d'origine sociale modeste</t>
  </si>
  <si>
    <t>Femmes d'origine sociale modeste</t>
  </si>
  <si>
    <t>Homme d'origine sociale favorisée</t>
  </si>
  <si>
    <t>Femme d'origine sociale favorisée</t>
  </si>
  <si>
    <t>Homme d'origine sociale modeste</t>
  </si>
  <si>
    <t>Femme d'origine sociale modeste</t>
  </si>
  <si>
    <t>Homme d'origine sociale intermédiaire</t>
  </si>
  <si>
    <t>Femme d'origine sociale intermédiaire</t>
  </si>
  <si>
    <t>Origine sociale favorisée vs origine sociale modeste (800€ d'écart)</t>
  </si>
  <si>
    <t>Homme origine sociale favorisée vs Homme origine sociale modeste (950€ d'écart)</t>
  </si>
  <si>
    <t>Femme origine sociale favorisée vs Femme origine sociale modeste (650€ d'écart)</t>
  </si>
  <si>
    <t>Homme origine sociale favorisée vs Femme origine sociale favorisée (800€ d'écart)</t>
  </si>
  <si>
    <t>Homme origine sociale intermédiaire vs Femme origine sociale intermédiaire (500€ d'écart)</t>
  </si>
  <si>
    <t>Homme origine sociale modeste vs Femme origine sociale modeste (550€ d'écart)</t>
  </si>
  <si>
    <t>Homme versus Femme toutes origines sociales (600€ d'écart)</t>
  </si>
  <si>
    <t>Parmi les personnes d'origine sociale modeste, sans ascendance migraoire vs ascendance africaine (150€ d'écart)</t>
  </si>
  <si>
    <t>Natifs d'Ile-de-France vs natifs du Nord-Pas-de-Calais/ Languedoc-Roussillon</t>
  </si>
  <si>
    <t>7-Region de résidence à l'âge adulte</t>
  </si>
  <si>
    <t>Femme d'origine
sociale favorisée</t>
  </si>
  <si>
    <t>Homme d'origine
sociale favorisé</t>
  </si>
  <si>
    <t>Femme d'origine
sociale défavorisée</t>
  </si>
  <si>
    <t>Homme origine sociale favorisée vs Femme origine sociale favorisée</t>
  </si>
  <si>
    <t>Homme origine sociale intermédiaire vs Femme origine sociale intermédiaire</t>
  </si>
  <si>
    <t>Homme origine sociale modeste vs Femme origine sociale modeste</t>
  </si>
  <si>
    <t>Origine sociale favorisée vs Origine sociale modeste</t>
  </si>
  <si>
    <t xml:space="preserve">Homme origine sociale favorisée vs Homme origine sociale modeste </t>
  </si>
  <si>
    <t xml:space="preserve">Femme origine sociale favorisée vs Femme origine sociale modeste     </t>
  </si>
  <si>
    <t>Homme vs Femme toutes origines sociales</t>
  </si>
  <si>
    <t>D'origine sociale favorisée (400€ d'écart)</t>
  </si>
  <si>
    <t>D'origine sociale modeste (450€ d'écart)</t>
  </si>
  <si>
    <t xml:space="preserve">   II-a cadre avec employé ou ouvrier</t>
  </si>
  <si>
    <t xml:space="preserve">   II-b cadre avec inactif ou sans conjoint</t>
  </si>
  <si>
    <t xml:space="preserve">   II-c Profession intermédiaire ou cadre avec petit indépendant</t>
  </si>
  <si>
    <t xml:space="preserve">   III-a Profession intermédiaire avec employé ou ouvrier</t>
  </si>
  <si>
    <t xml:space="preserve">   III-b Profession intermédiaire avec inactif ou sans conjoint</t>
  </si>
  <si>
    <t xml:space="preserve">   III-c Employé avec employé</t>
  </si>
  <si>
    <t xml:space="preserve">   IV-a Petit indépendant avec petit indépendant, avec inactif ou sans conjoint</t>
  </si>
  <si>
    <t xml:space="preserve">   IV-b Petit indépendant avec employé ou ouvrier</t>
  </si>
  <si>
    <t xml:space="preserve">   V-a Ouvrier avec employé</t>
  </si>
  <si>
    <t xml:space="preserve">   V-b Ouvrier avec ouvrier</t>
  </si>
  <si>
    <t>VI. Ménages monoactifs d'un employé ou ouvrier</t>
  </si>
  <si>
    <t xml:space="preserve">   VI-a Employé avec inactif ou sans conjoint</t>
  </si>
  <si>
    <t xml:space="preserve">   VI-b Ouvrier avec inactif ou sans conjoint</t>
  </si>
  <si>
    <t>Marché du travail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</si>
</sst>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#,##0\ &quot;€&quot;;[Red]\-#,##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#,##0\ &quot;€&quot;"/>
    <numFmt numFmtId="166" formatCode="_-* #,##0\ &quot;€&quot;_-;\-* #,##0\ &quot;€&quot;_-;_-* &quot;-&quot;??\ &quot;€&quot;_-;_-@_-"/>
    <numFmt numFmtId="167" formatCode="_-* #,##0_-;\-* #,##0_-;_-* &quot;-&quot;??_-;_-@_-"/>
    <numFmt numFmtId="168" formatCode="0.000%"/>
    <numFmt numFmtId="169" formatCode="0.0"/>
  </numFmts>
  <fonts count="26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64"/>
      <name val="Calibri"/>
      <family val="2"/>
      <scheme val="minor"/>
    </font>
    <font>
      <sz val="11"/>
      <color indexed="64"/>
      <name val="Calibri"/>
      <family val="2"/>
      <scheme val="minor"/>
    </font>
    <font>
      <sz val="11"/>
      <name val="Calibri"/>
      <family val="2"/>
      <scheme val="minor"/>
    </font>
    <font>
      <sz val="11"/>
      <color indexed="2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indexed="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4"/>
      <color indexed="64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64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rgb="FFFFC000"/>
        <bgColor rgb="FFFFC000"/>
      </patternFill>
    </fill>
    <fill>
      <patternFill patternType="solid">
        <fgColor indexed="2"/>
        <bgColor indexed="2"/>
      </patternFill>
    </fill>
    <fill>
      <patternFill patternType="solid">
        <fgColor theme="7"/>
        <bgColor theme="7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21" fillId="0" borderId="0" applyFont="0" applyFill="0" applyBorder="0" applyProtection="0"/>
    <xf numFmtId="44" fontId="21" fillId="0" borderId="0" applyFont="0" applyFill="0" applyBorder="0" applyProtection="0"/>
    <xf numFmtId="9" fontId="21" fillId="0" borderId="0" applyFont="0" applyFill="0" applyBorder="0" applyProtection="0"/>
    <xf numFmtId="0" fontId="7" fillId="0" borderId="0"/>
    <xf numFmtId="44" fontId="7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9">
    <xf numFmtId="0" fontId="0" fillId="0" borderId="0" xfId="0"/>
    <xf numFmtId="164" fontId="0" fillId="0" borderId="0" xfId="3" applyNumberFormat="1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164" fontId="9" fillId="0" borderId="4" xfId="3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164" fontId="0" fillId="0" borderId="5" xfId="3" applyNumberFormat="1" applyFont="1" applyBorder="1" applyAlignment="1">
      <alignment horizontal="center"/>
    </xf>
    <xf numFmtId="0" fontId="9" fillId="0" borderId="5" xfId="0" applyFont="1" applyBorder="1" applyAlignment="1">
      <alignment horizontal="left" vertical="center"/>
    </xf>
    <xf numFmtId="164" fontId="9" fillId="0" borderId="5" xfId="3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64" fontId="0" fillId="0" borderId="1" xfId="3" applyNumberFormat="1" applyFont="1" applyBorder="1" applyAlignment="1">
      <alignment horizontal="center"/>
    </xf>
    <xf numFmtId="0" fontId="9" fillId="0" borderId="6" xfId="0" applyFont="1" applyBorder="1" applyAlignment="1">
      <alignment horizontal="left" vertical="center"/>
    </xf>
    <xf numFmtId="164" fontId="9" fillId="0" borderId="6" xfId="3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9" fontId="9" fillId="0" borderId="7" xfId="3" applyFont="1" applyBorder="1" applyAlignment="1">
      <alignment horizontal="center" vertical="center"/>
    </xf>
    <xf numFmtId="9" fontId="9" fillId="0" borderId="7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9" fontId="0" fillId="0" borderId="17" xfId="3" applyFont="1" applyBorder="1" applyAlignment="1">
      <alignment horizontal="center" vertical="center"/>
    </xf>
    <xf numFmtId="9" fontId="0" fillId="0" borderId="4" xfId="3" applyFont="1" applyBorder="1" applyAlignment="1">
      <alignment horizontal="center" vertical="center"/>
    </xf>
    <xf numFmtId="9" fontId="0" fillId="0" borderId="18" xfId="3" applyFont="1" applyBorder="1" applyAlignment="1">
      <alignment horizontal="center" vertical="center"/>
    </xf>
    <xf numFmtId="9" fontId="12" fillId="0" borderId="4" xfId="3" applyFont="1" applyBorder="1" applyAlignment="1">
      <alignment horizontal="center" vertical="center"/>
    </xf>
    <xf numFmtId="9" fontId="0" fillId="0" borderId="9" xfId="3" applyFon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9" fontId="0" fillId="0" borderId="19" xfId="3" applyFont="1" applyBorder="1" applyAlignment="1">
      <alignment horizontal="center" vertical="center"/>
    </xf>
    <xf numFmtId="9" fontId="0" fillId="0" borderId="5" xfId="3" applyFont="1" applyBorder="1" applyAlignment="1">
      <alignment horizontal="center" vertical="center"/>
    </xf>
    <xf numFmtId="9" fontId="0" fillId="0" borderId="20" xfId="3" applyFont="1" applyBorder="1" applyAlignment="1">
      <alignment horizontal="center" vertical="center"/>
    </xf>
    <xf numFmtId="9" fontId="12" fillId="0" borderId="5" xfId="3" applyFont="1" applyBorder="1" applyAlignment="1">
      <alignment horizontal="center" vertical="center"/>
    </xf>
    <xf numFmtId="9" fontId="0" fillId="0" borderId="10" xfId="3" applyFon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9" fontId="0" fillId="0" borderId="15" xfId="3" applyFont="1" applyBorder="1" applyAlignment="1">
      <alignment horizontal="center" vertical="center"/>
    </xf>
    <xf numFmtId="9" fontId="0" fillId="0" borderId="1" xfId="3" applyFont="1" applyBorder="1" applyAlignment="1">
      <alignment horizontal="center" vertical="center"/>
    </xf>
    <xf numFmtId="9" fontId="0" fillId="0" borderId="16" xfId="3" applyFont="1" applyBorder="1" applyAlignment="1">
      <alignment horizontal="center" vertical="center"/>
    </xf>
    <xf numFmtId="9" fontId="12" fillId="0" borderId="1" xfId="3" applyFont="1" applyBorder="1" applyAlignment="1">
      <alignment horizontal="center" vertical="center"/>
    </xf>
    <xf numFmtId="9" fontId="0" fillId="0" borderId="3" xfId="3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0" fillId="0" borderId="22" xfId="3" applyFont="1" applyBorder="1" applyAlignment="1">
      <alignment horizontal="center" vertical="center"/>
    </xf>
    <xf numFmtId="9" fontId="0" fillId="0" borderId="23" xfId="3" applyFont="1" applyBorder="1" applyAlignment="1">
      <alignment horizontal="center" vertical="center"/>
    </xf>
    <xf numFmtId="9" fontId="0" fillId="0" borderId="24" xfId="3" applyFont="1" applyBorder="1" applyAlignment="1">
      <alignment horizontal="center" vertical="center"/>
    </xf>
    <xf numFmtId="9" fontId="12" fillId="0" borderId="23" xfId="3" applyFont="1" applyBorder="1" applyAlignment="1">
      <alignment horizontal="center" vertical="center"/>
    </xf>
    <xf numFmtId="9" fontId="0" fillId="0" borderId="25" xfId="3" applyFont="1" applyBorder="1" applyAlignment="1">
      <alignment horizontal="center" vertical="center"/>
    </xf>
    <xf numFmtId="0" fontId="11" fillId="2" borderId="0" xfId="0" applyFont="1" applyFill="1"/>
    <xf numFmtId="166" fontId="0" fillId="0" borderId="0" xfId="2" applyNumberFormat="1" applyFont="1"/>
    <xf numFmtId="0" fontId="11" fillId="0" borderId="0" xfId="0" applyFont="1"/>
    <xf numFmtId="9" fontId="0" fillId="0" borderId="0" xfId="3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6" fontId="14" fillId="0" borderId="0" xfId="2" applyNumberFormat="1" applyFont="1" applyAlignment="1">
      <alignment horizontal="right" vertical="center"/>
    </xf>
    <xf numFmtId="1" fontId="0" fillId="0" borderId="0" xfId="0" applyNumberFormat="1"/>
    <xf numFmtId="166" fontId="0" fillId="0" borderId="0" xfId="0" applyNumberFormat="1"/>
    <xf numFmtId="6" fontId="0" fillId="0" borderId="0" xfId="0" applyNumberFormat="1"/>
    <xf numFmtId="16" fontId="0" fillId="0" borderId="0" xfId="0" applyNumberFormat="1"/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9" fontId="0" fillId="0" borderId="0" xfId="0" applyNumberFormat="1"/>
    <xf numFmtId="0" fontId="18" fillId="0" borderId="0" xfId="0" applyFont="1" applyAlignment="1">
      <alignment horizontal="left" vertical="center" wrapText="1"/>
    </xf>
    <xf numFmtId="166" fontId="17" fillId="0" borderId="0" xfId="2" applyNumberFormat="1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1" fontId="11" fillId="0" borderId="0" xfId="0" applyNumberFormat="1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left" vertical="center"/>
    </xf>
    <xf numFmtId="166" fontId="0" fillId="0" borderId="0" xfId="2" applyNumberFormat="1" applyFont="1" applyAlignment="1">
      <alignment vertical="center" wrapText="1"/>
    </xf>
    <xf numFmtId="9" fontId="0" fillId="4" borderId="0" xfId="3" applyFont="1" applyFill="1"/>
    <xf numFmtId="9" fontId="15" fillId="3" borderId="0" xfId="3" applyFont="1" applyFill="1"/>
    <xf numFmtId="9" fontId="19" fillId="4" borderId="0" xfId="3" applyFont="1" applyFill="1"/>
    <xf numFmtId="167" fontId="0" fillId="0" borderId="0" xfId="1" applyNumberFormat="1" applyFont="1"/>
    <xf numFmtId="0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left" vertical="center" wrapText="1"/>
    </xf>
    <xf numFmtId="0" fontId="16" fillId="0" borderId="0" xfId="0" applyFont="1"/>
    <xf numFmtId="166" fontId="0" fillId="0" borderId="0" xfId="2" applyNumberFormat="1" applyFont="1" applyAlignment="1">
      <alignment horizontal="left" indent="2"/>
    </xf>
    <xf numFmtId="0" fontId="0" fillId="2" borderId="0" xfId="0" applyFill="1"/>
    <xf numFmtId="166" fontId="0" fillId="2" borderId="0" xfId="2" applyNumberFormat="1" applyFont="1" applyFill="1"/>
    <xf numFmtId="0" fontId="20" fillId="0" borderId="0" xfId="0" applyFont="1"/>
    <xf numFmtId="0" fontId="0" fillId="5" borderId="0" xfId="0" applyFill="1"/>
    <xf numFmtId="0" fontId="11" fillId="5" borderId="0" xfId="0" applyFont="1" applyFill="1"/>
    <xf numFmtId="9" fontId="0" fillId="5" borderId="0" xfId="3" applyFont="1" applyFill="1"/>
    <xf numFmtId="9" fontId="0" fillId="5" borderId="0" xfId="0" applyNumberFormat="1" applyFill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9" fontId="0" fillId="0" borderId="14" xfId="3" applyFont="1" applyBorder="1" applyAlignment="1">
      <alignment horizontal="center"/>
    </xf>
    <xf numFmtId="9" fontId="0" fillId="0" borderId="16" xfId="3" applyFont="1" applyBorder="1" applyAlignment="1">
      <alignment horizontal="center"/>
    </xf>
    <xf numFmtId="9" fontId="0" fillId="0" borderId="20" xfId="3" applyFont="1" applyBorder="1" applyAlignment="1">
      <alignment horizontal="center"/>
    </xf>
    <xf numFmtId="9" fontId="0" fillId="0" borderId="40" xfId="3" applyFont="1" applyBorder="1" applyAlignment="1">
      <alignment horizontal="center"/>
    </xf>
    <xf numFmtId="0" fontId="0" fillId="0" borderId="43" xfId="0" applyBorder="1" applyAlignment="1">
      <alignment horizontal="left" vertical="center"/>
    </xf>
    <xf numFmtId="0" fontId="0" fillId="0" borderId="50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52" xfId="0" applyBorder="1" applyAlignment="1">
      <alignment vertical="center"/>
    </xf>
    <xf numFmtId="0" fontId="0" fillId="0" borderId="52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55" xfId="0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5" fontId="22" fillId="0" borderId="38" xfId="0" applyNumberFormat="1" applyFont="1" applyBorder="1" applyAlignment="1">
      <alignment horizontal="center" vertical="center"/>
    </xf>
    <xf numFmtId="165" fontId="22" fillId="0" borderId="3" xfId="0" applyNumberFormat="1" applyFont="1" applyBorder="1" applyAlignment="1">
      <alignment horizontal="center" vertical="center"/>
    </xf>
    <xf numFmtId="165" fontId="22" fillId="0" borderId="8" xfId="0" applyNumberFormat="1" applyFont="1" applyBorder="1" applyAlignment="1">
      <alignment horizontal="center" vertical="center"/>
    </xf>
    <xf numFmtId="165" fontId="22" fillId="0" borderId="13" xfId="0" applyNumberFormat="1" applyFont="1" applyBorder="1" applyAlignment="1">
      <alignment horizontal="center" vertical="center" wrapText="1"/>
    </xf>
    <xf numFmtId="165" fontId="22" fillId="0" borderId="15" xfId="0" applyNumberFormat="1" applyFont="1" applyBorder="1" applyAlignment="1">
      <alignment horizontal="center" vertical="center"/>
    </xf>
    <xf numFmtId="165" fontId="22" fillId="0" borderId="13" xfId="0" applyNumberFormat="1" applyFont="1" applyBorder="1" applyAlignment="1">
      <alignment horizontal="center" vertical="center"/>
    </xf>
    <xf numFmtId="165" fontId="22" fillId="0" borderId="19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45" xfId="0" applyBorder="1" applyAlignment="1">
      <alignment vertical="center"/>
    </xf>
    <xf numFmtId="0" fontId="0" fillId="0" borderId="29" xfId="0" applyBorder="1" applyAlignment="1">
      <alignment horizontal="left" vertical="center"/>
    </xf>
    <xf numFmtId="165" fontId="22" fillId="0" borderId="39" xfId="0" applyNumberFormat="1" applyFont="1" applyBorder="1" applyAlignment="1">
      <alignment horizontal="center" vertical="center" wrapText="1"/>
    </xf>
    <xf numFmtId="0" fontId="7" fillId="0" borderId="0" xfId="4"/>
    <xf numFmtId="0" fontId="22" fillId="0" borderId="0" xfId="4" applyFont="1"/>
    <xf numFmtId="0" fontId="7" fillId="0" borderId="0" xfId="4" applyAlignment="1">
      <alignment horizontal="left" vertical="center" wrapText="1"/>
    </xf>
    <xf numFmtId="166" fontId="0" fillId="0" borderId="0" xfId="5" applyNumberFormat="1" applyFont="1" applyAlignment="1">
      <alignment vertical="center" wrapText="1"/>
    </xf>
    <xf numFmtId="0" fontId="7" fillId="0" borderId="0" xfId="4" applyAlignment="1">
      <alignment vertical="center" wrapText="1"/>
    </xf>
    <xf numFmtId="166" fontId="0" fillId="6" borderId="0" xfId="5" applyNumberFormat="1" applyFont="1" applyFill="1" applyAlignment="1">
      <alignment vertical="center" wrapText="1"/>
    </xf>
    <xf numFmtId="0" fontId="7" fillId="6" borderId="0" xfId="4" applyFill="1" applyAlignment="1">
      <alignment vertical="center" wrapText="1"/>
    </xf>
    <xf numFmtId="166" fontId="7" fillId="0" borderId="0" xfId="4" applyNumberFormat="1"/>
    <xf numFmtId="0" fontId="22" fillId="0" borderId="0" xfId="4" applyFont="1" applyAlignment="1">
      <alignment vertical="center" wrapText="1"/>
    </xf>
    <xf numFmtId="166" fontId="0" fillId="6" borderId="0" xfId="0" applyNumberFormat="1" applyFill="1"/>
    <xf numFmtId="0" fontId="0" fillId="6" borderId="0" xfId="0" applyFill="1"/>
    <xf numFmtId="9" fontId="0" fillId="6" borderId="0" xfId="3" applyFont="1" applyFill="1"/>
    <xf numFmtId="0" fontId="7" fillId="6" borderId="0" xfId="4" applyFill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0" xfId="4" applyFont="1" applyAlignment="1">
      <alignment horizontal="left" vertical="center" wrapText="1"/>
    </xf>
    <xf numFmtId="0" fontId="6" fillId="6" borderId="0" xfId="4" applyFont="1" applyFill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165" fontId="22" fillId="0" borderId="17" xfId="0" applyNumberFormat="1" applyFont="1" applyBorder="1" applyAlignment="1">
      <alignment horizontal="center" vertical="center"/>
    </xf>
    <xf numFmtId="9" fontId="0" fillId="0" borderId="18" xfId="3" applyFont="1" applyBorder="1" applyAlignment="1">
      <alignment horizontal="center"/>
    </xf>
    <xf numFmtId="0" fontId="0" fillId="0" borderId="60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165" fontId="22" fillId="0" borderId="61" xfId="0" applyNumberFormat="1" applyFont="1" applyBorder="1" applyAlignment="1">
      <alignment horizontal="center" vertical="center"/>
    </xf>
    <xf numFmtId="9" fontId="0" fillId="0" borderId="62" xfId="3" applyFont="1" applyBorder="1" applyAlignment="1">
      <alignment horizontal="center"/>
    </xf>
    <xf numFmtId="165" fontId="22" fillId="0" borderId="63" xfId="0" applyNumberFormat="1" applyFont="1" applyBorder="1" applyAlignment="1">
      <alignment horizontal="center" vertical="center"/>
    </xf>
    <xf numFmtId="166" fontId="7" fillId="0" borderId="0" xfId="4" applyNumberFormat="1" applyAlignment="1">
      <alignment vertical="center" wrapText="1"/>
    </xf>
    <xf numFmtId="0" fontId="4" fillId="0" borderId="0" xfId="6"/>
    <xf numFmtId="9" fontId="0" fillId="7" borderId="0" xfId="0" applyNumberFormat="1" applyFill="1"/>
    <xf numFmtId="9" fontId="24" fillId="0" borderId="0" xfId="0" applyNumberFormat="1" applyFont="1"/>
    <xf numFmtId="168" fontId="0" fillId="0" borderId="0" xfId="0" applyNumberFormat="1"/>
    <xf numFmtId="0" fontId="11" fillId="6" borderId="0" xfId="0" applyFont="1" applyFill="1" applyAlignment="1">
      <alignment vertical="center"/>
    </xf>
    <xf numFmtId="0" fontId="3" fillId="0" borderId="0" xfId="7"/>
    <xf numFmtId="0" fontId="11" fillId="0" borderId="0" xfId="7" applyFont="1"/>
    <xf numFmtId="167" fontId="0" fillId="0" borderId="0" xfId="8" applyNumberFormat="1" applyFont="1"/>
    <xf numFmtId="166" fontId="0" fillId="0" borderId="0" xfId="9" applyNumberFormat="1" applyFont="1" applyAlignment="1">
      <alignment vertical="center"/>
    </xf>
    <xf numFmtId="0" fontId="3" fillId="0" borderId="0" xfId="7" applyAlignment="1">
      <alignment wrapText="1"/>
    </xf>
    <xf numFmtId="44" fontId="0" fillId="0" borderId="0" xfId="9" applyFont="1"/>
    <xf numFmtId="166" fontId="3" fillId="0" borderId="0" xfId="7" applyNumberFormat="1"/>
    <xf numFmtId="9" fontId="0" fillId="0" borderId="0" xfId="10" applyFont="1"/>
    <xf numFmtId="1" fontId="3" fillId="0" borderId="0" xfId="7" applyNumberFormat="1"/>
    <xf numFmtId="166" fontId="0" fillId="0" borderId="0" xfId="9" applyNumberFormat="1" applyFont="1"/>
    <xf numFmtId="167" fontId="3" fillId="0" borderId="0" xfId="7" applyNumberFormat="1"/>
    <xf numFmtId="0" fontId="11" fillId="0" borderId="0" xfId="0" applyFont="1" applyAlignment="1">
      <alignment horizontal="center"/>
    </xf>
    <xf numFmtId="169" fontId="0" fillId="0" borderId="0" xfId="0" applyNumberFormat="1"/>
    <xf numFmtId="9" fontId="3" fillId="0" borderId="0" xfId="3" applyFont="1"/>
    <xf numFmtId="0" fontId="2" fillId="0" borderId="0" xfId="7" applyFont="1" applyAlignment="1">
      <alignment wrapText="1"/>
    </xf>
    <xf numFmtId="0" fontId="2" fillId="6" borderId="0" xfId="4" applyFont="1" applyFill="1" applyAlignment="1">
      <alignment horizontal="left" vertical="center" wrapText="1"/>
    </xf>
    <xf numFmtId="0" fontId="0" fillId="0" borderId="0" xfId="0" applyFill="1"/>
    <xf numFmtId="166" fontId="0" fillId="0" borderId="0" xfId="0" applyNumberFormat="1" applyFill="1"/>
    <xf numFmtId="9" fontId="0" fillId="0" borderId="0" xfId="3" applyFont="1" applyFill="1"/>
    <xf numFmtId="0" fontId="2" fillId="0" borderId="0" xfId="0" applyFont="1"/>
    <xf numFmtId="20" fontId="4" fillId="0" borderId="0" xfId="6" applyNumberFormat="1"/>
    <xf numFmtId="9" fontId="3" fillId="0" borderId="0" xfId="3" applyFont="1" applyFill="1"/>
    <xf numFmtId="166" fontId="3" fillId="0" borderId="0" xfId="2" applyNumberFormat="1" applyFont="1" applyFill="1"/>
    <xf numFmtId="0" fontId="3" fillId="0" borderId="0" xfId="7" applyFill="1"/>
    <xf numFmtId="167" fontId="3" fillId="0" borderId="0" xfId="7" applyNumberFormat="1" applyFill="1"/>
    <xf numFmtId="166" fontId="3" fillId="0" borderId="0" xfId="7" applyNumberFormat="1" applyFill="1"/>
    <xf numFmtId="0" fontId="11" fillId="0" borderId="0" xfId="0" applyFont="1" applyFill="1" applyAlignment="1">
      <alignment horizontal="center"/>
    </xf>
    <xf numFmtId="166" fontId="0" fillId="0" borderId="0" xfId="9" applyNumberFormat="1" applyFont="1" applyFill="1"/>
    <xf numFmtId="166" fontId="25" fillId="0" borderId="0" xfId="2" applyNumberFormat="1" applyFont="1" applyFill="1"/>
    <xf numFmtId="166" fontId="3" fillId="0" borderId="0" xfId="3" applyNumberFormat="1" applyFont="1" applyFill="1"/>
    <xf numFmtId="166" fontId="0" fillId="0" borderId="0" xfId="9" applyNumberFormat="1" applyFont="1" applyFill="1" applyAlignment="1">
      <alignment vertical="center"/>
    </xf>
    <xf numFmtId="1" fontId="3" fillId="0" borderId="0" xfId="7" applyNumberFormat="1" applyFill="1"/>
    <xf numFmtId="0" fontId="0" fillId="0" borderId="0" xfId="9" applyNumberFormat="1" applyFont="1" applyAlignment="1">
      <alignment vertical="center"/>
    </xf>
    <xf numFmtId="0" fontId="3" fillId="0" borderId="0" xfId="7" applyNumberFormat="1"/>
    <xf numFmtId="0" fontId="1" fillId="0" borderId="0" xfId="7" applyFont="1" applyAlignment="1">
      <alignment wrapText="1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8" fillId="0" borderId="2" xfId="3" applyNumberFormat="1" applyFont="1" applyBorder="1" applyAlignment="1">
      <alignment horizontal="center" vertical="center" wrapText="1"/>
    </xf>
    <xf numFmtId="164" fontId="8" fillId="0" borderId="3" xfId="3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2" fillId="0" borderId="0" xfId="4" applyFont="1" applyAlignment="1">
      <alignment horizontal="center" vertical="center" wrapText="1"/>
    </xf>
    <xf numFmtId="0" fontId="0" fillId="5" borderId="0" xfId="0" applyFill="1" applyAlignment="1">
      <alignment horizontal="center" wrapText="1"/>
    </xf>
  </cellXfs>
  <cellStyles count="11">
    <cellStyle name="Milliers" xfId="1" builtinId="3"/>
    <cellStyle name="Milliers 2" xfId="8"/>
    <cellStyle name="Monétaire" xfId="2" builtinId="4"/>
    <cellStyle name="Monétaire 2" xfId="5"/>
    <cellStyle name="Monétaire 3" xfId="9"/>
    <cellStyle name="Normal" xfId="0" builtinId="0"/>
    <cellStyle name="Normal 2" xfId="4"/>
    <cellStyle name="Normal 3" xfId="6"/>
    <cellStyle name="Normal 4" xfId="7"/>
    <cellStyle name="Pourcentage" xfId="3" builtinId="5"/>
    <cellStyle name="Pourcentag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0745052217309E-2"/>
          <c:y val="8.0177861698243799E-2"/>
          <c:w val="0.90531474263391498"/>
          <c:h val="0.77225203607199766"/>
        </c:manualLayout>
      </c:layout>
      <c:lineChart>
        <c:grouping val="standard"/>
        <c:varyColors val="0"/>
        <c:ser>
          <c:idx val="0"/>
          <c:order val="0"/>
          <c:tx>
            <c:strRef>
              <c:f>'Graphique 1'!$E$1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50800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'Graphique 1'!$G$3:$G$12</c:f>
                <c:numCache>
                  <c:formatCode>General</c:formatCode>
                  <c:ptCount val="10"/>
                  <c:pt idx="0">
                    <c:v>55.000000000000007</c:v>
                  </c:pt>
                  <c:pt idx="1">
                    <c:v>63.800000000000004</c:v>
                  </c:pt>
                  <c:pt idx="2">
                    <c:v>79.2</c:v>
                  </c:pt>
                  <c:pt idx="3">
                    <c:v>61.600000000000009</c:v>
                  </c:pt>
                  <c:pt idx="4">
                    <c:v>92.4</c:v>
                  </c:pt>
                  <c:pt idx="5">
                    <c:v>66</c:v>
                  </c:pt>
                  <c:pt idx="6">
                    <c:v>59.400000000000006</c:v>
                  </c:pt>
                  <c:pt idx="7">
                    <c:v>74.800000000000011</c:v>
                  </c:pt>
                  <c:pt idx="8">
                    <c:v>110.00000000000001</c:v>
                  </c:pt>
                  <c:pt idx="9">
                    <c:v>41.800000000000004</c:v>
                  </c:pt>
                </c:numCache>
              </c:numRef>
            </c:plus>
            <c:minus>
              <c:numRef>
                <c:f>'Graphique 1'!$G$3:$G$12</c:f>
                <c:numCache>
                  <c:formatCode>General</c:formatCode>
                  <c:ptCount val="10"/>
                  <c:pt idx="0">
                    <c:v>55.000000000000007</c:v>
                  </c:pt>
                  <c:pt idx="1">
                    <c:v>63.800000000000004</c:v>
                  </c:pt>
                  <c:pt idx="2">
                    <c:v>79.2</c:v>
                  </c:pt>
                  <c:pt idx="3">
                    <c:v>61.600000000000009</c:v>
                  </c:pt>
                  <c:pt idx="4">
                    <c:v>92.4</c:v>
                  </c:pt>
                  <c:pt idx="5">
                    <c:v>66</c:v>
                  </c:pt>
                  <c:pt idx="6">
                    <c:v>59.400000000000006</c:v>
                  </c:pt>
                  <c:pt idx="7">
                    <c:v>74.800000000000011</c:v>
                  </c:pt>
                  <c:pt idx="8">
                    <c:v>110.00000000000001</c:v>
                  </c:pt>
                  <c:pt idx="9">
                    <c:v>41.800000000000004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'Graphique 1'!$C$3:$D$12</c:f>
              <c:multiLvlStrCache>
                <c:ptCount val="10"/>
                <c:lvl>
                  <c:pt idx="0">
                    <c:v>Intermédiaire</c:v>
                  </c:pt>
                  <c:pt idx="1">
                    <c:v>Modeste</c:v>
                  </c:pt>
                  <c:pt idx="2">
                    <c:v>Périurbain</c:v>
                  </c:pt>
                  <c:pt idx="3">
                    <c:v>Rural</c:v>
                  </c:pt>
                  <c:pt idx="4">
                    <c:v>Zus</c:v>
                  </c:pt>
                  <c:pt idx="5">
                    <c:v>Régions à faibles revenus</c:v>
                  </c:pt>
                  <c:pt idx="6">
                    <c:v>Autres régions</c:v>
                  </c:pt>
                  <c:pt idx="7">
                    <c:v>Autres ascendances</c:v>
                  </c:pt>
                  <c:pt idx="8">
                    <c:v>Africaine</c:v>
                  </c:pt>
                  <c:pt idx="9">
                    <c:v>Femmes</c:v>
                  </c:pt>
                </c:lvl>
                <c:lvl>
                  <c:pt idx="0">
                    <c:v>Favorisée vs </c:v>
                  </c:pt>
                  <c:pt idx="2">
                    <c:v>Urbain vs</c:v>
                  </c:pt>
                  <c:pt idx="5">
                    <c:v>Ile-de-France vs</c:v>
                  </c:pt>
                  <c:pt idx="7">
                    <c:v>Sans ascendance vs</c:v>
                  </c:pt>
                  <c:pt idx="9">
                    <c:v>Hommes vs</c:v>
                  </c:pt>
                </c:lvl>
              </c:multiLvlStrCache>
            </c:multiLvlStrRef>
          </c:cat>
          <c:val>
            <c:numRef>
              <c:f>'Graphique 1'!$E$3:$E$12</c:f>
              <c:numCache>
                <c:formatCode>_-* #\ ##0\ "€"_-;\-* #\ ##0\ "€"_-;_-* "-"??\ "€"_-;_-@_-</c:formatCode>
                <c:ptCount val="10"/>
                <c:pt idx="0">
                  <c:v>728.2</c:v>
                </c:pt>
                <c:pt idx="1">
                  <c:v>995.5</c:v>
                </c:pt>
                <c:pt idx="2">
                  <c:v>35.200000000000017</c:v>
                </c:pt>
                <c:pt idx="3">
                  <c:v>162.80000000000001</c:v>
                </c:pt>
                <c:pt idx="4">
                  <c:v>229.9</c:v>
                </c:pt>
                <c:pt idx="5">
                  <c:v>446.6</c:v>
                </c:pt>
                <c:pt idx="6">
                  <c:v>287.10000000000002</c:v>
                </c:pt>
                <c:pt idx="7">
                  <c:v>-3.3</c:v>
                </c:pt>
                <c:pt idx="8">
                  <c:v>237.60000000000002</c:v>
                </c:pt>
                <c:pt idx="9">
                  <c:v>755.7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6C-4C66-BB91-8A7D35C60117}"/>
            </c:ext>
          </c:extLst>
        </c:ser>
        <c:ser>
          <c:idx val="1"/>
          <c:order val="1"/>
          <c:tx>
            <c:strRef>
              <c:f>'Graphique 1'!$H$1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50800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'Graphique 1'!$J$3:$J$12</c:f>
                <c:numCache>
                  <c:formatCode>General</c:formatCode>
                  <c:ptCount val="10"/>
                  <c:pt idx="0">
                    <c:v>60</c:v>
                  </c:pt>
                  <c:pt idx="1">
                    <c:v>66</c:v>
                  </c:pt>
                  <c:pt idx="2">
                    <c:v>82</c:v>
                  </c:pt>
                  <c:pt idx="3">
                    <c:v>70</c:v>
                  </c:pt>
                  <c:pt idx="4">
                    <c:v>104</c:v>
                  </c:pt>
                  <c:pt idx="5">
                    <c:v>68</c:v>
                  </c:pt>
                  <c:pt idx="6">
                    <c:v>60</c:v>
                  </c:pt>
                  <c:pt idx="7">
                    <c:v>76</c:v>
                  </c:pt>
                  <c:pt idx="8">
                    <c:v>108</c:v>
                  </c:pt>
                  <c:pt idx="9">
                    <c:v>42</c:v>
                  </c:pt>
                </c:numCache>
              </c:numRef>
            </c:plus>
            <c:minus>
              <c:numRef>
                <c:f>'Graphique 1'!$J$3:$J$12</c:f>
                <c:numCache>
                  <c:formatCode>General</c:formatCode>
                  <c:ptCount val="10"/>
                  <c:pt idx="0">
                    <c:v>60</c:v>
                  </c:pt>
                  <c:pt idx="1">
                    <c:v>66</c:v>
                  </c:pt>
                  <c:pt idx="2">
                    <c:v>82</c:v>
                  </c:pt>
                  <c:pt idx="3">
                    <c:v>70</c:v>
                  </c:pt>
                  <c:pt idx="4">
                    <c:v>104</c:v>
                  </c:pt>
                  <c:pt idx="5">
                    <c:v>68</c:v>
                  </c:pt>
                  <c:pt idx="6">
                    <c:v>60</c:v>
                  </c:pt>
                  <c:pt idx="7">
                    <c:v>76</c:v>
                  </c:pt>
                  <c:pt idx="8">
                    <c:v>108</c:v>
                  </c:pt>
                  <c:pt idx="9">
                    <c:v>42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'Graphique 1'!$C$3:$D$12</c:f>
              <c:multiLvlStrCache>
                <c:ptCount val="10"/>
                <c:lvl>
                  <c:pt idx="0">
                    <c:v>Intermédiaire</c:v>
                  </c:pt>
                  <c:pt idx="1">
                    <c:v>Modeste</c:v>
                  </c:pt>
                  <c:pt idx="2">
                    <c:v>Périurbain</c:v>
                  </c:pt>
                  <c:pt idx="3">
                    <c:v>Rural</c:v>
                  </c:pt>
                  <c:pt idx="4">
                    <c:v>Zus</c:v>
                  </c:pt>
                  <c:pt idx="5">
                    <c:v>Régions à faibles revenus</c:v>
                  </c:pt>
                  <c:pt idx="6">
                    <c:v>Autres régions</c:v>
                  </c:pt>
                  <c:pt idx="7">
                    <c:v>Autres ascendances</c:v>
                  </c:pt>
                  <c:pt idx="8">
                    <c:v>Africaine</c:v>
                  </c:pt>
                  <c:pt idx="9">
                    <c:v>Femmes</c:v>
                  </c:pt>
                </c:lvl>
                <c:lvl>
                  <c:pt idx="0">
                    <c:v>Favorisée vs </c:v>
                  </c:pt>
                  <c:pt idx="2">
                    <c:v>Urbain vs</c:v>
                  </c:pt>
                  <c:pt idx="5">
                    <c:v>Ile-de-France vs</c:v>
                  </c:pt>
                  <c:pt idx="7">
                    <c:v>Sans ascendance vs</c:v>
                  </c:pt>
                  <c:pt idx="9">
                    <c:v>Hommes vs</c:v>
                  </c:pt>
                </c:lvl>
              </c:multiLvlStrCache>
            </c:multiLvlStrRef>
          </c:cat>
          <c:val>
            <c:numRef>
              <c:f>'Graphique 1'!$H$3:$H$12</c:f>
              <c:numCache>
                <c:formatCode>_-* #\ ##0\ "€"_-;\-* #\ ##0\ "€"_-;_-* "-"??\ "€"_-;_-@_-</c:formatCode>
                <c:ptCount val="10"/>
                <c:pt idx="0">
                  <c:v>713</c:v>
                </c:pt>
                <c:pt idx="1">
                  <c:v>1055</c:v>
                </c:pt>
                <c:pt idx="2">
                  <c:v>58</c:v>
                </c:pt>
                <c:pt idx="3">
                  <c:v>105</c:v>
                </c:pt>
                <c:pt idx="4">
                  <c:v>268</c:v>
                </c:pt>
                <c:pt idx="5">
                  <c:v>486</c:v>
                </c:pt>
                <c:pt idx="6">
                  <c:v>283</c:v>
                </c:pt>
                <c:pt idx="7">
                  <c:v>11</c:v>
                </c:pt>
                <c:pt idx="8">
                  <c:v>103</c:v>
                </c:pt>
                <c:pt idx="9">
                  <c:v>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6C-4C66-BB91-8A7D35C60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219"/>
          <c:upBars>
            <c:spPr>
              <a:noFill/>
              <a:ln w="9525">
                <a:noFill/>
              </a:ln>
              <a:effectLst/>
            </c:spPr>
          </c:upBars>
          <c:downBars>
            <c:spPr>
              <a:noFill/>
              <a:ln w="9525">
                <a:noFill/>
              </a:ln>
              <a:effectLst/>
            </c:spPr>
          </c:downBars>
        </c:upDownBars>
        <c:marker val="1"/>
        <c:smooth val="0"/>
        <c:axId val="-772944272"/>
        <c:axId val="-772943728"/>
      </c:lineChart>
      <c:catAx>
        <c:axId val="-772944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72943728"/>
        <c:crosses val="autoZero"/>
        <c:auto val="1"/>
        <c:lblAlgn val="ctr"/>
        <c:lblOffset val="100"/>
        <c:noMultiLvlLbl val="0"/>
      </c:catAx>
      <c:valAx>
        <c:axId val="-77294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72944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 b="1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Hommes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v>Ensemble</c:v>
          </c:tx>
          <c:spPr>
            <a:ln w="19050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'graphique 9 H'!$I$15:$I$25</c:f>
                <c:numCache>
                  <c:formatCode>General</c:formatCode>
                  <c:ptCount val="11"/>
                  <c:pt idx="0">
                    <c:v>2.7254968852450712E-2</c:v>
                  </c:pt>
                  <c:pt idx="1">
                    <c:v>2.1824437872183817E-2</c:v>
                  </c:pt>
                  <c:pt idx="2">
                    <c:v>1.8448028458253492E-2</c:v>
                  </c:pt>
                  <c:pt idx="3">
                    <c:v>1.6597771398362243E-2</c:v>
                  </c:pt>
                  <c:pt idx="4">
                    <c:v>0</c:v>
                  </c:pt>
                  <c:pt idx="5">
                    <c:v>1.5814818043162687E-2</c:v>
                  </c:pt>
                  <c:pt idx="6">
                    <c:v>1.7085319460468807E-2</c:v>
                  </c:pt>
                  <c:pt idx="7">
                    <c:v>1.8480217289947629E-2</c:v>
                  </c:pt>
                  <c:pt idx="8">
                    <c:v>2.0316089000860162E-2</c:v>
                  </c:pt>
                  <c:pt idx="9">
                    <c:v>2.229645069744032E-2</c:v>
                  </c:pt>
                  <c:pt idx="10">
                    <c:v>2.6148745025697636E-2</c:v>
                  </c:pt>
                </c:numCache>
              </c:numRef>
            </c:plus>
            <c:minus>
              <c:numRef>
                <c:f>'graphique 9 H'!$I$15:$I$25</c:f>
                <c:numCache>
                  <c:formatCode>General</c:formatCode>
                  <c:ptCount val="11"/>
                  <c:pt idx="0">
                    <c:v>2.7254968852450712E-2</c:v>
                  </c:pt>
                  <c:pt idx="1">
                    <c:v>2.1824437872183817E-2</c:v>
                  </c:pt>
                  <c:pt idx="2">
                    <c:v>1.8448028458253492E-2</c:v>
                  </c:pt>
                  <c:pt idx="3">
                    <c:v>1.6597771398362243E-2</c:v>
                  </c:pt>
                  <c:pt idx="4">
                    <c:v>0</c:v>
                  </c:pt>
                  <c:pt idx="5">
                    <c:v>1.5814818043162687E-2</c:v>
                  </c:pt>
                  <c:pt idx="6">
                    <c:v>1.7085319460468807E-2</c:v>
                  </c:pt>
                  <c:pt idx="7">
                    <c:v>1.8480217289947629E-2</c:v>
                  </c:pt>
                  <c:pt idx="8">
                    <c:v>2.0316089000860162E-2</c:v>
                  </c:pt>
                  <c:pt idx="9">
                    <c:v>2.229645069744032E-2</c:v>
                  </c:pt>
                  <c:pt idx="10">
                    <c:v>2.6148745025697636E-2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accent4"/>
                </a:solidFill>
                <a:round/>
              </a:ln>
              <a:effectLst/>
            </c:spPr>
          </c:errBars>
          <c:xVal>
            <c:numRef>
              <c:f>'graphique 9 H'!$H$3:$H$13</c:f>
              <c:numCache>
                <c:formatCode>General</c:formatCode>
                <c:ptCount val="11"/>
                <c:pt idx="0">
                  <c:v>-4.8500000000000005</c:v>
                </c:pt>
                <c:pt idx="1">
                  <c:v>-3.8500000000000005</c:v>
                </c:pt>
                <c:pt idx="2">
                  <c:v>-2.8500000000000005</c:v>
                </c:pt>
                <c:pt idx="3">
                  <c:v>-1.8499999999999999</c:v>
                </c:pt>
                <c:pt idx="4">
                  <c:v>-0.84999999999999987</c:v>
                </c:pt>
                <c:pt idx="5">
                  <c:v>0.15000000000000002</c:v>
                </c:pt>
                <c:pt idx="6">
                  <c:v>1.1500000000000001</c:v>
                </c:pt>
                <c:pt idx="7">
                  <c:v>2.1499999999999995</c:v>
                </c:pt>
                <c:pt idx="8">
                  <c:v>3.1499999999999995</c:v>
                </c:pt>
                <c:pt idx="9">
                  <c:v>4.1499999999999995</c:v>
                </c:pt>
                <c:pt idx="10">
                  <c:v>5.1499999999999995</c:v>
                </c:pt>
              </c:numCache>
            </c:numRef>
          </c:xVal>
          <c:yVal>
            <c:numRef>
              <c:f>'graphique 9 H'!$I$3:$I$13</c:f>
              <c:numCache>
                <c:formatCode>General</c:formatCode>
                <c:ptCount val="11"/>
                <c:pt idx="0">
                  <c:v>-3.4510683533440972E-2</c:v>
                </c:pt>
                <c:pt idx="1">
                  <c:v>-2.1833305989970159E-2</c:v>
                </c:pt>
                <c:pt idx="2">
                  <c:v>-9.9414852939912878E-3</c:v>
                </c:pt>
                <c:pt idx="3">
                  <c:v>-6.5407155510552855E-3</c:v>
                </c:pt>
                <c:pt idx="4">
                  <c:v>0</c:v>
                </c:pt>
                <c:pt idx="5">
                  <c:v>1.4203913321556811E-2</c:v>
                </c:pt>
                <c:pt idx="6">
                  <c:v>2.3898939203913217E-2</c:v>
                </c:pt>
                <c:pt idx="7">
                  <c:v>2.7476362670367679E-2</c:v>
                </c:pt>
                <c:pt idx="8">
                  <c:v>4.0083630380682134E-2</c:v>
                </c:pt>
                <c:pt idx="9">
                  <c:v>4.5372182311804461E-2</c:v>
                </c:pt>
                <c:pt idx="10">
                  <c:v>3.4334276240762004E-2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6A2-42C9-A730-9120BD2FF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80918096"/>
        <c:axId val="-1074365136"/>
      </c:scatterChart>
      <c:valAx>
        <c:axId val="-1080918096"/>
        <c:scaling>
          <c:orientation val="minMax"/>
          <c:max val="5.3"/>
          <c:min val="-3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74365136"/>
        <c:crosses val="autoZero"/>
        <c:crossBetween val="midCat"/>
        <c:majorUnit val="1"/>
      </c:valAx>
      <c:valAx>
        <c:axId val="-1074365136"/>
        <c:scaling>
          <c:orientation val="minMax"/>
          <c:max val="0.30000000000000004"/>
          <c:min val="-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80918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Femmes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Origine sociale favorisée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'graphique 9 F'!$C$15:$C$25</c:f>
                <c:numCache>
                  <c:formatCode>General</c:formatCode>
                  <c:ptCount val="11"/>
                  <c:pt idx="0">
                    <c:v>0.11942459671867175</c:v>
                  </c:pt>
                  <c:pt idx="1">
                    <c:v>9.4913696230126521E-2</c:v>
                  </c:pt>
                  <c:pt idx="2">
                    <c:v>8.0498405455073654E-2</c:v>
                  </c:pt>
                  <c:pt idx="3">
                    <c:v>7.1849147114850784E-2</c:v>
                  </c:pt>
                  <c:pt idx="4">
                    <c:v>0</c:v>
                  </c:pt>
                  <c:pt idx="5">
                    <c:v>7.0629717488986207E-2</c:v>
                  </c:pt>
                  <c:pt idx="6">
                    <c:v>7.7837150777283121E-2</c:v>
                  </c:pt>
                  <c:pt idx="7">
                    <c:v>8.5175255590262622E-2</c:v>
                  </c:pt>
                  <c:pt idx="8">
                    <c:v>9.4912586603299029E-2</c:v>
                  </c:pt>
                  <c:pt idx="9">
                    <c:v>0.10422068136815536</c:v>
                  </c:pt>
                  <c:pt idx="10">
                    <c:v>0.12325305898534708</c:v>
                  </c:pt>
                </c:numCache>
              </c:numRef>
            </c:plus>
            <c:minus>
              <c:numRef>
                <c:f>'graphique 9 F'!$C$15:$C$25</c:f>
                <c:numCache>
                  <c:formatCode>General</c:formatCode>
                  <c:ptCount val="11"/>
                  <c:pt idx="0">
                    <c:v>0.11942459671867175</c:v>
                  </c:pt>
                  <c:pt idx="1">
                    <c:v>9.4913696230126521E-2</c:v>
                  </c:pt>
                  <c:pt idx="2">
                    <c:v>8.0498405455073654E-2</c:v>
                  </c:pt>
                  <c:pt idx="3">
                    <c:v>7.1849147114850784E-2</c:v>
                  </c:pt>
                  <c:pt idx="4">
                    <c:v>0</c:v>
                  </c:pt>
                  <c:pt idx="5">
                    <c:v>7.0629717488986207E-2</c:v>
                  </c:pt>
                  <c:pt idx="6">
                    <c:v>7.7837150777283121E-2</c:v>
                  </c:pt>
                  <c:pt idx="7">
                    <c:v>8.5175255590262622E-2</c:v>
                  </c:pt>
                  <c:pt idx="8">
                    <c:v>9.4912586603299029E-2</c:v>
                  </c:pt>
                  <c:pt idx="9">
                    <c:v>0.10422068136815536</c:v>
                  </c:pt>
                  <c:pt idx="10">
                    <c:v>0.12325305898534708</c:v>
                  </c:pt>
                </c:numCache>
              </c:numRef>
            </c:minus>
            <c:spPr>
              <a:noFill/>
              <a:ln w="3175" cap="flat" cmpd="sng" algn="ctr">
                <a:solidFill>
                  <a:schemeClr val="accent1"/>
                </a:solidFill>
                <a:round/>
              </a:ln>
              <a:effectLst/>
            </c:spPr>
          </c:errBars>
          <c:xVal>
            <c:numRef>
              <c:f>'graphique 9 F'!$B$5:$B$13</c:f>
              <c:numCache>
                <c:formatCode>General</c:formatCode>
                <c:ptCount val="9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</c:numCache>
            </c:numRef>
          </c:xVal>
          <c:yVal>
            <c:numRef>
              <c:f>'graphique 9 F'!$C$5:$C$13</c:f>
              <c:numCache>
                <c:formatCode>General</c:formatCode>
                <c:ptCount val="9"/>
                <c:pt idx="0">
                  <c:v>-2.0336568121505302E-2</c:v>
                </c:pt>
                <c:pt idx="1">
                  <c:v>-2.4192534039216489E-2</c:v>
                </c:pt>
                <c:pt idx="2">
                  <c:v>0</c:v>
                </c:pt>
                <c:pt idx="3">
                  <c:v>-0.10835213157207793</c:v>
                </c:pt>
                <c:pt idx="4">
                  <c:v>-0.15625033902569876</c:v>
                </c:pt>
                <c:pt idx="5">
                  <c:v>-0.1179096148375757</c:v>
                </c:pt>
                <c:pt idx="6">
                  <c:v>-0.13524572291908885</c:v>
                </c:pt>
                <c:pt idx="7">
                  <c:v>-0.12569501233850403</c:v>
                </c:pt>
                <c:pt idx="8">
                  <c:v>-0.19687955667570381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91-4A7C-BA88-8F36CE96A3F1}"/>
            </c:ext>
          </c:extLst>
        </c:ser>
        <c:ser>
          <c:idx val="1"/>
          <c:order val="1"/>
          <c:tx>
            <c:v>Origine sociale intermédiaire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'graphique 9 F'!$E$15:$E$25</c:f>
                <c:numCache>
                  <c:formatCode>General</c:formatCode>
                  <c:ptCount val="11"/>
                  <c:pt idx="0">
                    <c:v>6.2573406802460249E-2</c:v>
                  </c:pt>
                  <c:pt idx="1">
                    <c:v>4.9853916218881314E-2</c:v>
                  </c:pt>
                  <c:pt idx="2">
                    <c:v>4.2735854907146417E-2</c:v>
                  </c:pt>
                  <c:pt idx="3">
                    <c:v>3.899412105561146E-2</c:v>
                  </c:pt>
                  <c:pt idx="4">
                    <c:v>0</c:v>
                  </c:pt>
                  <c:pt idx="5">
                    <c:v>3.9904054808829859E-2</c:v>
                  </c:pt>
                  <c:pt idx="6">
                    <c:v>4.4481948657246431E-2</c:v>
                  </c:pt>
                  <c:pt idx="7">
                    <c:v>4.927168541104935E-2</c:v>
                  </c:pt>
                  <c:pt idx="8">
                    <c:v>5.5170331232643997E-2</c:v>
                  </c:pt>
                  <c:pt idx="9">
                    <c:v>6.0816278210840465E-2</c:v>
                  </c:pt>
                  <c:pt idx="10">
                    <c:v>7.2136043468457756E-2</c:v>
                  </c:pt>
                </c:numCache>
              </c:numRef>
            </c:plus>
            <c:minus>
              <c:numRef>
                <c:f>'graphique 9 F'!$E$15:$E$25</c:f>
                <c:numCache>
                  <c:formatCode>General</c:formatCode>
                  <c:ptCount val="11"/>
                  <c:pt idx="0">
                    <c:v>6.2573406802460249E-2</c:v>
                  </c:pt>
                  <c:pt idx="1">
                    <c:v>4.9853916218881314E-2</c:v>
                  </c:pt>
                  <c:pt idx="2">
                    <c:v>4.2735854907146417E-2</c:v>
                  </c:pt>
                  <c:pt idx="3">
                    <c:v>3.899412105561146E-2</c:v>
                  </c:pt>
                  <c:pt idx="4">
                    <c:v>0</c:v>
                  </c:pt>
                  <c:pt idx="5">
                    <c:v>3.9904054808829859E-2</c:v>
                  </c:pt>
                  <c:pt idx="6">
                    <c:v>4.4481948657246431E-2</c:v>
                  </c:pt>
                  <c:pt idx="7">
                    <c:v>4.927168541104935E-2</c:v>
                  </c:pt>
                  <c:pt idx="8">
                    <c:v>5.5170331232643997E-2</c:v>
                  </c:pt>
                  <c:pt idx="9">
                    <c:v>6.0816278210840465E-2</c:v>
                  </c:pt>
                  <c:pt idx="10">
                    <c:v>7.2136043468457756E-2</c:v>
                  </c:pt>
                </c:numCache>
              </c:numRef>
            </c:minus>
            <c:spPr>
              <a:noFill/>
              <a:ln w="3175" cap="flat" cmpd="sng" algn="ctr">
                <a:solidFill>
                  <a:schemeClr val="accent2"/>
                </a:solidFill>
                <a:round/>
              </a:ln>
              <a:effectLst/>
            </c:spPr>
          </c:errBars>
          <c:xVal>
            <c:numRef>
              <c:f>'graphique 9 F'!$D$5:$D$13</c:f>
              <c:numCache>
                <c:formatCode>General</c:formatCode>
                <c:ptCount val="9"/>
                <c:pt idx="0">
                  <c:v>-2.95</c:v>
                </c:pt>
                <c:pt idx="1">
                  <c:v>-1.95</c:v>
                </c:pt>
                <c:pt idx="2">
                  <c:v>-0.95</c:v>
                </c:pt>
                <c:pt idx="3">
                  <c:v>0.05</c:v>
                </c:pt>
                <c:pt idx="4">
                  <c:v>1.05</c:v>
                </c:pt>
                <c:pt idx="5">
                  <c:v>2.0499999999999998</c:v>
                </c:pt>
                <c:pt idx="6">
                  <c:v>3.05</c:v>
                </c:pt>
                <c:pt idx="7">
                  <c:v>4.05</c:v>
                </c:pt>
                <c:pt idx="8">
                  <c:v>5.05</c:v>
                </c:pt>
              </c:numCache>
            </c:numRef>
          </c:xVal>
          <c:yVal>
            <c:numRef>
              <c:f>'graphique 9 F'!$E$5:$E$13</c:f>
              <c:numCache>
                <c:formatCode>General</c:formatCode>
                <c:ptCount val="9"/>
                <c:pt idx="0">
                  <c:v>4.1825623708421937E-3</c:v>
                </c:pt>
                <c:pt idx="1">
                  <c:v>5.9752039232161876E-3</c:v>
                </c:pt>
                <c:pt idx="2">
                  <c:v>0</c:v>
                </c:pt>
                <c:pt idx="3">
                  <c:v>-8.1871247203844505E-2</c:v>
                </c:pt>
                <c:pt idx="4">
                  <c:v>-0.12058565140193829</c:v>
                </c:pt>
                <c:pt idx="5">
                  <c:v>-8.7643904352233626E-2</c:v>
                </c:pt>
                <c:pt idx="6">
                  <c:v>-0.10893929880282859</c:v>
                </c:pt>
                <c:pt idx="7">
                  <c:v>-9.7005697036822561E-2</c:v>
                </c:pt>
                <c:pt idx="8">
                  <c:v>-0.15939786469356595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91-4A7C-BA88-8F36CE96A3F1}"/>
            </c:ext>
          </c:extLst>
        </c:ser>
        <c:ser>
          <c:idx val="2"/>
          <c:order val="2"/>
          <c:tx>
            <c:v>Origine sociale modeste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'graphique 9 F'!$G$15:$G$25</c:f>
                <c:numCache>
                  <c:formatCode>General</c:formatCode>
                  <c:ptCount val="11"/>
                  <c:pt idx="0">
                    <c:v>0.10908092176568393</c:v>
                  </c:pt>
                  <c:pt idx="1">
                    <c:v>8.7366869804570479E-2</c:v>
                  </c:pt>
                  <c:pt idx="2">
                    <c:v>7.4405467936713501E-2</c:v>
                  </c:pt>
                  <c:pt idx="3">
                    <c:v>6.7419983419567578E-2</c:v>
                  </c:pt>
                  <c:pt idx="4">
                    <c:v>0</c:v>
                  </c:pt>
                  <c:pt idx="5">
                    <c:v>6.9405725289829287E-2</c:v>
                  </c:pt>
                  <c:pt idx="6">
                    <c:v>7.849234274779851E-2</c:v>
                  </c:pt>
                  <c:pt idx="7">
                    <c:v>8.7956975312641739E-2</c:v>
                  </c:pt>
                  <c:pt idx="8">
                    <c:v>9.8028404232783611E-2</c:v>
                  </c:pt>
                  <c:pt idx="9">
                    <c:v>0.10776414943081609</c:v>
                  </c:pt>
                  <c:pt idx="10">
                    <c:v>0.127859519893227</c:v>
                  </c:pt>
                </c:numCache>
              </c:numRef>
            </c:plus>
            <c:minus>
              <c:numRef>
                <c:f>'graphique 9 F'!$G$15:$G$25</c:f>
                <c:numCache>
                  <c:formatCode>General</c:formatCode>
                  <c:ptCount val="11"/>
                  <c:pt idx="0">
                    <c:v>0.10908092176568393</c:v>
                  </c:pt>
                  <c:pt idx="1">
                    <c:v>8.7366869804570479E-2</c:v>
                  </c:pt>
                  <c:pt idx="2">
                    <c:v>7.4405467936713501E-2</c:v>
                  </c:pt>
                  <c:pt idx="3">
                    <c:v>6.7419983419567578E-2</c:v>
                  </c:pt>
                  <c:pt idx="4">
                    <c:v>0</c:v>
                  </c:pt>
                  <c:pt idx="5">
                    <c:v>6.9405725289829287E-2</c:v>
                  </c:pt>
                  <c:pt idx="6">
                    <c:v>7.849234274779851E-2</c:v>
                  </c:pt>
                  <c:pt idx="7">
                    <c:v>8.7956975312641739E-2</c:v>
                  </c:pt>
                  <c:pt idx="8">
                    <c:v>9.8028404232783611E-2</c:v>
                  </c:pt>
                  <c:pt idx="9">
                    <c:v>0.10776414943081609</c:v>
                  </c:pt>
                  <c:pt idx="10">
                    <c:v>0.127859519893227</c:v>
                  </c:pt>
                </c:numCache>
              </c:numRef>
            </c:minus>
            <c:spPr>
              <a:noFill/>
              <a:ln w="3175" cap="flat" cmpd="sng" algn="ctr">
                <a:solidFill>
                  <a:schemeClr val="accent6">
                    <a:lumMod val="60000"/>
                    <a:lumOff val="40000"/>
                  </a:schemeClr>
                </a:solidFill>
                <a:round/>
              </a:ln>
              <a:effectLst/>
            </c:spPr>
          </c:errBars>
          <c:xVal>
            <c:numRef>
              <c:f>'graphique 9 F'!$F$5:$F$13</c:f>
              <c:numCache>
                <c:formatCode>General</c:formatCode>
                <c:ptCount val="9"/>
                <c:pt idx="0">
                  <c:v>-2.9000000000000004</c:v>
                </c:pt>
                <c:pt idx="1">
                  <c:v>-1.9</c:v>
                </c:pt>
                <c:pt idx="2">
                  <c:v>-0.89999999999999991</c:v>
                </c:pt>
                <c:pt idx="3">
                  <c:v>0.1</c:v>
                </c:pt>
                <c:pt idx="4">
                  <c:v>1.1000000000000001</c:v>
                </c:pt>
                <c:pt idx="5">
                  <c:v>2.0999999999999996</c:v>
                </c:pt>
                <c:pt idx="6">
                  <c:v>3.0999999999999996</c:v>
                </c:pt>
                <c:pt idx="7">
                  <c:v>4.0999999999999996</c:v>
                </c:pt>
                <c:pt idx="8">
                  <c:v>5.0999999999999996</c:v>
                </c:pt>
              </c:numCache>
            </c:numRef>
          </c:xVal>
          <c:yVal>
            <c:numRef>
              <c:f>'graphique 9 F'!$G$5:$G$13</c:f>
              <c:numCache>
                <c:formatCode>General</c:formatCode>
                <c:ptCount val="9"/>
                <c:pt idx="0">
                  <c:v>1.8682303164604657E-2</c:v>
                </c:pt>
                <c:pt idx="1">
                  <c:v>3.1609448180817346E-2</c:v>
                </c:pt>
                <c:pt idx="2">
                  <c:v>0</c:v>
                </c:pt>
                <c:pt idx="3">
                  <c:v>-9.6496008383287618E-2</c:v>
                </c:pt>
                <c:pt idx="4">
                  <c:v>-0.14966209056937896</c:v>
                </c:pt>
                <c:pt idx="5">
                  <c:v>-0.13788634743730965</c:v>
                </c:pt>
                <c:pt idx="6">
                  <c:v>-0.15199736976948042</c:v>
                </c:pt>
                <c:pt idx="7">
                  <c:v>-0.2116903158569825</c:v>
                </c:pt>
                <c:pt idx="8">
                  <c:v>-0.29073436786006784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A91-4A7C-BA88-8F36CE96A3F1}"/>
            </c:ext>
          </c:extLst>
        </c:ser>
        <c:ser>
          <c:idx val="3"/>
          <c:order val="3"/>
          <c:tx>
            <c:v>Ensemble</c:v>
          </c:tx>
          <c:spPr>
            <a:ln w="19050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'graphique 9 F'!$I$15:$I$25</c:f>
                <c:numCache>
                  <c:formatCode>General</c:formatCode>
                  <c:ptCount val="11"/>
                  <c:pt idx="0">
                    <c:v>2.3500537418716761E-2</c:v>
                  </c:pt>
                  <c:pt idx="1">
                    <c:v>1.8683494887070662E-2</c:v>
                  </c:pt>
                  <c:pt idx="2">
                    <c:v>1.5848501303706491E-2</c:v>
                  </c:pt>
                  <c:pt idx="3">
                    <c:v>1.4288414270464121E-2</c:v>
                  </c:pt>
                  <c:pt idx="4">
                    <c:v>0</c:v>
                  </c:pt>
                  <c:pt idx="5">
                    <c:v>1.4427847443131973E-2</c:v>
                  </c:pt>
                  <c:pt idx="6">
                    <c:v>1.6098818007164725E-2</c:v>
                  </c:pt>
                  <c:pt idx="7">
                    <c:v>1.7812929449898238E-2</c:v>
                  </c:pt>
                  <c:pt idx="8">
                    <c:v>1.98582042501638E-2</c:v>
                  </c:pt>
                  <c:pt idx="9">
                    <c:v>2.1888945124588534E-2</c:v>
                  </c:pt>
                  <c:pt idx="10">
                    <c:v>2.5747049305782393E-2</c:v>
                  </c:pt>
                </c:numCache>
              </c:numRef>
            </c:plus>
            <c:minus>
              <c:numRef>
                <c:f>'graphique 9 F'!$I$15:$I$25</c:f>
                <c:numCache>
                  <c:formatCode>General</c:formatCode>
                  <c:ptCount val="11"/>
                  <c:pt idx="0">
                    <c:v>2.3500537418716761E-2</c:v>
                  </c:pt>
                  <c:pt idx="1">
                    <c:v>1.8683494887070662E-2</c:v>
                  </c:pt>
                  <c:pt idx="2">
                    <c:v>1.5848501303706491E-2</c:v>
                  </c:pt>
                  <c:pt idx="3">
                    <c:v>1.4288414270464121E-2</c:v>
                  </c:pt>
                  <c:pt idx="4">
                    <c:v>0</c:v>
                  </c:pt>
                  <c:pt idx="5">
                    <c:v>1.4427847443131973E-2</c:v>
                  </c:pt>
                  <c:pt idx="6">
                    <c:v>1.6098818007164725E-2</c:v>
                  </c:pt>
                  <c:pt idx="7">
                    <c:v>1.7812929449898238E-2</c:v>
                  </c:pt>
                  <c:pt idx="8">
                    <c:v>1.98582042501638E-2</c:v>
                  </c:pt>
                  <c:pt idx="9">
                    <c:v>2.1888945124588534E-2</c:v>
                  </c:pt>
                  <c:pt idx="10">
                    <c:v>2.5747049305782393E-2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accent4"/>
                </a:solidFill>
                <a:round/>
              </a:ln>
              <a:effectLst/>
            </c:spPr>
          </c:errBars>
          <c:xVal>
            <c:numRef>
              <c:f>'graphique 9 F'!$H$5:$H$13</c:f>
              <c:numCache>
                <c:formatCode>General</c:formatCode>
                <c:ptCount val="9"/>
                <c:pt idx="0">
                  <c:v>-2.8500000000000005</c:v>
                </c:pt>
                <c:pt idx="1">
                  <c:v>-1.8499999999999999</c:v>
                </c:pt>
                <c:pt idx="2">
                  <c:v>-0.84999999999999987</c:v>
                </c:pt>
                <c:pt idx="3">
                  <c:v>0.15000000000000002</c:v>
                </c:pt>
                <c:pt idx="4">
                  <c:v>1.1500000000000001</c:v>
                </c:pt>
                <c:pt idx="5">
                  <c:v>2.1499999999999995</c:v>
                </c:pt>
                <c:pt idx="6">
                  <c:v>3.1499999999999995</c:v>
                </c:pt>
                <c:pt idx="7">
                  <c:v>4.1499999999999995</c:v>
                </c:pt>
                <c:pt idx="8">
                  <c:v>5.1499999999999995</c:v>
                </c:pt>
              </c:numCache>
            </c:numRef>
          </c:xVal>
          <c:yVal>
            <c:numRef>
              <c:f>'graphique 9 F'!$I$5:$I$13</c:f>
              <c:numCache>
                <c:formatCode>General</c:formatCode>
                <c:ptCount val="9"/>
                <c:pt idx="0">
                  <c:v>7.610616262385966E-3</c:v>
                </c:pt>
                <c:pt idx="1">
                  <c:v>1.0688032093728275E-2</c:v>
                </c:pt>
                <c:pt idx="2">
                  <c:v>0</c:v>
                </c:pt>
                <c:pt idx="3">
                  <c:v>-9.7217754269867174E-2</c:v>
                </c:pt>
                <c:pt idx="4">
                  <c:v>-0.16060116473447397</c:v>
                </c:pt>
                <c:pt idx="5">
                  <c:v>-0.1424973694974101</c:v>
                </c:pt>
                <c:pt idx="6">
                  <c:v>-0.17560906475557056</c:v>
                </c:pt>
                <c:pt idx="7">
                  <c:v>-0.18609790005121823</c:v>
                </c:pt>
                <c:pt idx="8">
                  <c:v>-0.22165045339549042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A91-4A7C-BA88-8F36CE96A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80917552"/>
        <c:axId val="-1080916464"/>
      </c:scatterChart>
      <c:valAx>
        <c:axId val="-1080917552"/>
        <c:scaling>
          <c:orientation val="minMax"/>
          <c:max val="5.3"/>
          <c:min val="-3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80916464"/>
        <c:crosses val="autoZero"/>
        <c:crossBetween val="midCat"/>
        <c:majorUnit val="1"/>
      </c:valAx>
      <c:valAx>
        <c:axId val="-1080916464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low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809175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8028072790509906E-2"/>
          <c:y val="8.3703960924024767E-2"/>
          <c:w val="0.89999996979362096"/>
          <c:h val="4.74425634931738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Femmes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v>Ensemble</c:v>
          </c:tx>
          <c:spPr>
            <a:ln w="19050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'graphique 9 F'!$I$15:$I$25</c:f>
                <c:numCache>
                  <c:formatCode>General</c:formatCode>
                  <c:ptCount val="11"/>
                  <c:pt idx="0">
                    <c:v>2.3500537418716761E-2</c:v>
                  </c:pt>
                  <c:pt idx="1">
                    <c:v>1.8683494887070662E-2</c:v>
                  </c:pt>
                  <c:pt idx="2">
                    <c:v>1.5848501303706491E-2</c:v>
                  </c:pt>
                  <c:pt idx="3">
                    <c:v>1.4288414270464121E-2</c:v>
                  </c:pt>
                  <c:pt idx="4">
                    <c:v>0</c:v>
                  </c:pt>
                  <c:pt idx="5">
                    <c:v>1.4427847443131973E-2</c:v>
                  </c:pt>
                  <c:pt idx="6">
                    <c:v>1.6098818007164725E-2</c:v>
                  </c:pt>
                  <c:pt idx="7">
                    <c:v>1.7812929449898238E-2</c:v>
                  </c:pt>
                  <c:pt idx="8">
                    <c:v>1.98582042501638E-2</c:v>
                  </c:pt>
                  <c:pt idx="9">
                    <c:v>2.1888945124588534E-2</c:v>
                  </c:pt>
                  <c:pt idx="10">
                    <c:v>2.5747049305782393E-2</c:v>
                  </c:pt>
                </c:numCache>
              </c:numRef>
            </c:plus>
            <c:minus>
              <c:numRef>
                <c:f>'graphique 9 F'!$I$15:$I$25</c:f>
                <c:numCache>
                  <c:formatCode>General</c:formatCode>
                  <c:ptCount val="11"/>
                  <c:pt idx="0">
                    <c:v>2.3500537418716761E-2</c:v>
                  </c:pt>
                  <c:pt idx="1">
                    <c:v>1.8683494887070662E-2</c:v>
                  </c:pt>
                  <c:pt idx="2">
                    <c:v>1.5848501303706491E-2</c:v>
                  </c:pt>
                  <c:pt idx="3">
                    <c:v>1.4288414270464121E-2</c:v>
                  </c:pt>
                  <c:pt idx="4">
                    <c:v>0</c:v>
                  </c:pt>
                  <c:pt idx="5">
                    <c:v>1.4427847443131973E-2</c:v>
                  </c:pt>
                  <c:pt idx="6">
                    <c:v>1.6098818007164725E-2</c:v>
                  </c:pt>
                  <c:pt idx="7">
                    <c:v>1.7812929449898238E-2</c:v>
                  </c:pt>
                  <c:pt idx="8">
                    <c:v>1.98582042501638E-2</c:v>
                  </c:pt>
                  <c:pt idx="9">
                    <c:v>2.1888945124588534E-2</c:v>
                  </c:pt>
                  <c:pt idx="10">
                    <c:v>2.5747049305782393E-2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accent4"/>
                </a:solidFill>
                <a:round/>
              </a:ln>
              <a:effectLst/>
            </c:spPr>
          </c:errBars>
          <c:xVal>
            <c:numRef>
              <c:f>'graphique 9 F'!$H$5:$H$13</c:f>
              <c:numCache>
                <c:formatCode>General</c:formatCode>
                <c:ptCount val="9"/>
                <c:pt idx="0">
                  <c:v>-2.8500000000000005</c:v>
                </c:pt>
                <c:pt idx="1">
                  <c:v>-1.8499999999999999</c:v>
                </c:pt>
                <c:pt idx="2">
                  <c:v>-0.84999999999999987</c:v>
                </c:pt>
                <c:pt idx="3">
                  <c:v>0.15000000000000002</c:v>
                </c:pt>
                <c:pt idx="4">
                  <c:v>1.1500000000000001</c:v>
                </c:pt>
                <c:pt idx="5">
                  <c:v>2.1499999999999995</c:v>
                </c:pt>
                <c:pt idx="6">
                  <c:v>3.1499999999999995</c:v>
                </c:pt>
                <c:pt idx="7">
                  <c:v>4.1499999999999995</c:v>
                </c:pt>
                <c:pt idx="8">
                  <c:v>5.1499999999999995</c:v>
                </c:pt>
              </c:numCache>
            </c:numRef>
          </c:xVal>
          <c:yVal>
            <c:numRef>
              <c:f>'graphique 9 F'!$I$5:$I$13</c:f>
              <c:numCache>
                <c:formatCode>General</c:formatCode>
                <c:ptCount val="9"/>
                <c:pt idx="0">
                  <c:v>7.610616262385966E-3</c:v>
                </c:pt>
                <c:pt idx="1">
                  <c:v>1.0688032093728275E-2</c:v>
                </c:pt>
                <c:pt idx="2">
                  <c:v>0</c:v>
                </c:pt>
                <c:pt idx="3">
                  <c:v>-9.7217754269867174E-2</c:v>
                </c:pt>
                <c:pt idx="4">
                  <c:v>-0.16060116473447397</c:v>
                </c:pt>
                <c:pt idx="5">
                  <c:v>-0.1424973694974101</c:v>
                </c:pt>
                <c:pt idx="6">
                  <c:v>-0.17560906475557056</c:v>
                </c:pt>
                <c:pt idx="7">
                  <c:v>-0.18609790005121823</c:v>
                </c:pt>
                <c:pt idx="8">
                  <c:v>-0.22165045339549042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789-4879-97FA-49B240DB9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80917552"/>
        <c:axId val="-1080916464"/>
      </c:scatterChart>
      <c:valAx>
        <c:axId val="-1080917552"/>
        <c:scaling>
          <c:orientation val="minMax"/>
          <c:max val="5.3"/>
          <c:min val="-3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80916464"/>
        <c:crosses val="autoZero"/>
        <c:crossBetween val="midCat"/>
        <c:majorUnit val="1"/>
      </c:valAx>
      <c:valAx>
        <c:axId val="-1080916464"/>
        <c:scaling>
          <c:orientation val="minMax"/>
          <c:max val="0.30000000000000004"/>
          <c:min val="-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low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809175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8028072790509906E-2"/>
          <c:y val="8.3703960924024767E-2"/>
          <c:w val="0.89999996979362096"/>
          <c:h val="4.74425634931738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'Graphique 2'!$B$10</c:f>
              <c:strCache>
                <c:ptCount val="1"/>
                <c:pt idx="0">
                  <c:v>D1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'Graphique 2'!$A$11:$A$16</c:f>
              <c:strCache>
                <c:ptCount val="6"/>
                <c:pt idx="0">
                  <c:v>Homme d'origine sociale favorisée</c:v>
                </c:pt>
                <c:pt idx="1">
                  <c:v>Femme d'origine sociale favorisée</c:v>
                </c:pt>
                <c:pt idx="2">
                  <c:v>Homme d'origine sociale intermédiaire</c:v>
                </c:pt>
                <c:pt idx="3">
                  <c:v>Femme d'origine sociale intermédiaire</c:v>
                </c:pt>
                <c:pt idx="4">
                  <c:v>Homme d'origine sociale modeste</c:v>
                </c:pt>
                <c:pt idx="5">
                  <c:v>Femme d'origine sociale modeste</c:v>
                </c:pt>
              </c:strCache>
            </c:strRef>
          </c:cat>
          <c:val>
            <c:numRef>
              <c:f>'Graphique 2'!$B$11:$B$16</c:f>
              <c:numCache>
                <c:formatCode>_-* #\ ##0\ "€"_-;\-* #\ ##0\ "€"_-;_-* "-"??\ "€"_-;_-@_-</c:formatCode>
                <c:ptCount val="6"/>
                <c:pt idx="0">
                  <c:v>776</c:v>
                </c:pt>
                <c:pt idx="1">
                  <c:v>590</c:v>
                </c:pt>
                <c:pt idx="2">
                  <c:v>755</c:v>
                </c:pt>
                <c:pt idx="3">
                  <c:v>398</c:v>
                </c:pt>
                <c:pt idx="4">
                  <c:v>413</c:v>
                </c:pt>
                <c:pt idx="5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AE-4C0F-B96F-AE354889F37F}"/>
            </c:ext>
          </c:extLst>
        </c:ser>
        <c:ser>
          <c:idx val="1"/>
          <c:order val="1"/>
          <c:tx>
            <c:strRef>
              <c:f>'Graphique 2'!$C$10</c:f>
              <c:strCache>
                <c:ptCount val="1"/>
                <c:pt idx="0">
                  <c:v>C25</c:v>
                </c:pt>
              </c:strCache>
            </c:strRef>
          </c:tx>
          <c:spPr>
            <a:noFill/>
            <a:ln w="9525" cmpd="sng">
              <a:noFill/>
            </a:ln>
            <a:effectLst/>
          </c:spPr>
          <c:invertIfNegative val="0"/>
          <c:errBars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rgbClr val="0070C0"/>
                </a:solidFill>
                <a:round/>
                <a:headEnd type="none"/>
                <a:tailEnd type="triangle" w="lg" len="lg"/>
              </a:ln>
              <a:effectLst/>
            </c:spPr>
          </c:errBars>
          <c:cat>
            <c:strRef>
              <c:f>'Graphique 2'!$A$11:$A$16</c:f>
              <c:strCache>
                <c:ptCount val="6"/>
                <c:pt idx="0">
                  <c:v>Homme d'origine sociale favorisée</c:v>
                </c:pt>
                <c:pt idx="1">
                  <c:v>Femme d'origine sociale favorisée</c:v>
                </c:pt>
                <c:pt idx="2">
                  <c:v>Homme d'origine sociale intermédiaire</c:v>
                </c:pt>
                <c:pt idx="3">
                  <c:v>Femme d'origine sociale intermédiaire</c:v>
                </c:pt>
                <c:pt idx="4">
                  <c:v>Homme d'origine sociale modeste</c:v>
                </c:pt>
                <c:pt idx="5">
                  <c:v>Femme d'origine sociale modeste</c:v>
                </c:pt>
              </c:strCache>
            </c:strRef>
          </c:cat>
          <c:val>
            <c:numRef>
              <c:f>'Graphique 2'!$C$11:$C$16</c:f>
              <c:numCache>
                <c:formatCode>_-* #\ ##0\ "€"_-;\-* #\ ##0\ "€"_-;_-* "-"??\ "€"_-;_-@_-</c:formatCode>
                <c:ptCount val="6"/>
                <c:pt idx="0">
                  <c:v>1060</c:v>
                </c:pt>
                <c:pt idx="1">
                  <c:v>952</c:v>
                </c:pt>
                <c:pt idx="2">
                  <c:v>921</c:v>
                </c:pt>
                <c:pt idx="3">
                  <c:v>893</c:v>
                </c:pt>
                <c:pt idx="4">
                  <c:v>1083</c:v>
                </c:pt>
                <c:pt idx="5">
                  <c:v>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AE-4C0F-B96F-AE354889F37F}"/>
            </c:ext>
          </c:extLst>
        </c:ser>
        <c:ser>
          <c:idx val="2"/>
          <c:order val="2"/>
          <c:tx>
            <c:strRef>
              <c:f>'Graphique 2'!$D$10</c:f>
              <c:strCache>
                <c:ptCount val="1"/>
                <c:pt idx="0">
                  <c:v>Médiane</c:v>
                </c:pt>
              </c:strCache>
            </c:strRef>
          </c:tx>
          <c:spPr>
            <a:noFill/>
            <a:ln w="22225">
              <a:solidFill>
                <a:schemeClr val="accent2"/>
              </a:solidFill>
            </a:ln>
            <a:effectLst/>
          </c:spPr>
          <c:invertIfNegative val="0"/>
          <c:cat>
            <c:strRef>
              <c:f>'Graphique 2'!$A$11:$A$16</c:f>
              <c:strCache>
                <c:ptCount val="6"/>
                <c:pt idx="0">
                  <c:v>Homme d'origine sociale favorisée</c:v>
                </c:pt>
                <c:pt idx="1">
                  <c:v>Femme d'origine sociale favorisée</c:v>
                </c:pt>
                <c:pt idx="2">
                  <c:v>Homme d'origine sociale intermédiaire</c:v>
                </c:pt>
                <c:pt idx="3">
                  <c:v>Femme d'origine sociale intermédiaire</c:v>
                </c:pt>
                <c:pt idx="4">
                  <c:v>Homme d'origine sociale modeste</c:v>
                </c:pt>
                <c:pt idx="5">
                  <c:v>Femme d'origine sociale modeste</c:v>
                </c:pt>
              </c:strCache>
            </c:strRef>
          </c:cat>
          <c:val>
            <c:numRef>
              <c:f>'Graphique 2'!$D$11:$D$16</c:f>
              <c:numCache>
                <c:formatCode>_-* #\ ##0\ "€"_-;\-* #\ ##0\ "€"_-;_-* "-"??\ "€"_-;_-@_-</c:formatCode>
                <c:ptCount val="6"/>
                <c:pt idx="0">
                  <c:v>700</c:v>
                </c:pt>
                <c:pt idx="1">
                  <c:v>520</c:v>
                </c:pt>
                <c:pt idx="2">
                  <c:v>405</c:v>
                </c:pt>
                <c:pt idx="3">
                  <c:v>400</c:v>
                </c:pt>
                <c:pt idx="4">
                  <c:v>381</c:v>
                </c:pt>
                <c:pt idx="5">
                  <c:v>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AE-4C0F-B96F-AE354889F37F}"/>
            </c:ext>
          </c:extLst>
        </c:ser>
        <c:ser>
          <c:idx val="3"/>
          <c:order val="3"/>
          <c:tx>
            <c:strRef>
              <c:f>'Graphique 2'!$E$10</c:f>
              <c:strCache>
                <c:ptCount val="1"/>
                <c:pt idx="0">
                  <c:v>C75</c:v>
                </c:pt>
              </c:strCache>
            </c:strRef>
          </c:tx>
          <c:spPr>
            <a:noFill/>
            <a:ln w="22225">
              <a:solidFill>
                <a:schemeClr val="accent2"/>
              </a:solidFill>
            </a:ln>
            <a:effectLst/>
          </c:spPr>
          <c:invertIfNegative val="0"/>
          <c:cat>
            <c:strRef>
              <c:f>'Graphique 2'!$A$11:$A$16</c:f>
              <c:strCache>
                <c:ptCount val="6"/>
                <c:pt idx="0">
                  <c:v>Homme d'origine sociale favorisée</c:v>
                </c:pt>
                <c:pt idx="1">
                  <c:v>Femme d'origine sociale favorisée</c:v>
                </c:pt>
                <c:pt idx="2">
                  <c:v>Homme d'origine sociale intermédiaire</c:v>
                </c:pt>
                <c:pt idx="3">
                  <c:v>Femme d'origine sociale intermédiaire</c:v>
                </c:pt>
                <c:pt idx="4">
                  <c:v>Homme d'origine sociale modeste</c:v>
                </c:pt>
                <c:pt idx="5">
                  <c:v>Femme d'origine sociale modeste</c:v>
                </c:pt>
              </c:strCache>
            </c:strRef>
          </c:cat>
          <c:val>
            <c:numRef>
              <c:f>'Graphique 2'!$E$11:$E$16</c:f>
              <c:numCache>
                <c:formatCode>_-* #\ ##0\ "€"_-;\-* #\ ##0\ "€"_-;_-* "-"??\ "€"_-;_-@_-</c:formatCode>
                <c:ptCount val="6"/>
                <c:pt idx="0">
                  <c:v>1231</c:v>
                </c:pt>
                <c:pt idx="1">
                  <c:v>764</c:v>
                </c:pt>
                <c:pt idx="2">
                  <c:v>654</c:v>
                </c:pt>
                <c:pt idx="3">
                  <c:v>511</c:v>
                </c:pt>
                <c:pt idx="4">
                  <c:v>539</c:v>
                </c:pt>
                <c:pt idx="5">
                  <c:v>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AE-4C0F-B96F-AE354889F37F}"/>
            </c:ext>
          </c:extLst>
        </c:ser>
        <c:ser>
          <c:idx val="4"/>
          <c:order val="4"/>
          <c:tx>
            <c:strRef>
              <c:f>'Graphique 2'!$F$10</c:f>
              <c:strCache>
                <c:ptCount val="1"/>
                <c:pt idx="0">
                  <c:v>D9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rgbClr val="0070C0"/>
                </a:solidFill>
                <a:round/>
                <a:headEnd type="triangle" w="lg" len="lg"/>
                <a:tailEnd type="none" w="lg" len="lg"/>
              </a:ln>
              <a:effectLst/>
            </c:spPr>
          </c:errBars>
          <c:cat>
            <c:strRef>
              <c:f>'Graphique 2'!$A$11:$A$16</c:f>
              <c:strCache>
                <c:ptCount val="6"/>
                <c:pt idx="0">
                  <c:v>Homme d'origine sociale favorisée</c:v>
                </c:pt>
                <c:pt idx="1">
                  <c:v>Femme d'origine sociale favorisée</c:v>
                </c:pt>
                <c:pt idx="2">
                  <c:v>Homme d'origine sociale intermédiaire</c:v>
                </c:pt>
                <c:pt idx="3">
                  <c:v>Femme d'origine sociale intermédiaire</c:v>
                </c:pt>
                <c:pt idx="4">
                  <c:v>Homme d'origine sociale modeste</c:v>
                </c:pt>
                <c:pt idx="5">
                  <c:v>Femme d'origine sociale modeste</c:v>
                </c:pt>
              </c:strCache>
            </c:strRef>
          </c:cat>
          <c:val>
            <c:numRef>
              <c:f>'Graphique 2'!$F$11:$F$16</c:f>
              <c:numCache>
                <c:formatCode>_-* #\ ##0\ "€"_-;\-* #\ ##0\ "€"_-;_-* "-"??\ "€"_-;_-@_-</c:formatCode>
                <c:ptCount val="6"/>
                <c:pt idx="0">
                  <c:v>1985</c:v>
                </c:pt>
                <c:pt idx="1">
                  <c:v>1491</c:v>
                </c:pt>
                <c:pt idx="2">
                  <c:v>1214</c:v>
                </c:pt>
                <c:pt idx="3">
                  <c:v>871</c:v>
                </c:pt>
                <c:pt idx="4">
                  <c:v>996</c:v>
                </c:pt>
                <c:pt idx="5">
                  <c:v>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AE-4C0F-B96F-AE354889F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3344559"/>
        <c:axId val="633331663"/>
      </c:barChart>
      <c:lineChart>
        <c:grouping val="stacked"/>
        <c:varyColors val="0"/>
        <c:ser>
          <c:idx val="5"/>
          <c:order val="5"/>
          <c:tx>
            <c:strRef>
              <c:f>'Graphique 2'!$G$10</c:f>
              <c:strCache>
                <c:ptCount val="1"/>
                <c:pt idx="0">
                  <c:v>Moyenne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15875">
                <a:solidFill>
                  <a:srgbClr val="002060"/>
                </a:solidFill>
              </a:ln>
              <a:effectLst/>
            </c:spPr>
          </c:marker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'Graphique 2'!$G$11:$G$16</c:f>
              <c:numCache>
                <c:formatCode>_-* #\ ##0\ "€"_-;\-* #\ ##0\ "€"_-;_-* "-"??\ "€"_-;_-@_-</c:formatCode>
                <c:ptCount val="6"/>
                <c:pt idx="0">
                  <c:v>3300</c:v>
                </c:pt>
                <c:pt idx="1">
                  <c:v>2412</c:v>
                </c:pt>
                <c:pt idx="2">
                  <c:v>2350</c:v>
                </c:pt>
                <c:pt idx="3">
                  <c:v>1824</c:v>
                </c:pt>
                <c:pt idx="4">
                  <c:v>2059</c:v>
                </c:pt>
                <c:pt idx="5">
                  <c:v>1500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EAE-4C0F-B96F-AE354889F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662511"/>
        <c:axId val="627666255"/>
      </c:lineChart>
      <c:catAx>
        <c:axId val="633344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3331663"/>
        <c:crosses val="autoZero"/>
        <c:auto val="1"/>
        <c:lblAlgn val="ctr"/>
        <c:lblOffset val="100"/>
        <c:noMultiLvlLbl val="0"/>
      </c:catAx>
      <c:valAx>
        <c:axId val="633331663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3344559"/>
        <c:crosses val="autoZero"/>
        <c:crossBetween val="between"/>
      </c:valAx>
      <c:valAx>
        <c:axId val="627666255"/>
        <c:scaling>
          <c:orientation val="minMax"/>
          <c:max val="6000"/>
        </c:scaling>
        <c:delete val="0"/>
        <c:axPos val="r"/>
        <c:numFmt formatCode="#,##0\ &quot;€&quot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62511"/>
        <c:crosses val="max"/>
        <c:crossBetween val="between"/>
      </c:valAx>
      <c:catAx>
        <c:axId val="627662511"/>
        <c:scaling>
          <c:orientation val="minMax"/>
        </c:scaling>
        <c:delete val="1"/>
        <c:axPos val="b"/>
        <c:majorTickMark val="out"/>
        <c:minorTickMark val="none"/>
        <c:tickLblPos val="nextTo"/>
        <c:crossAx val="62766625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'Graphiques 3 et 4'!$I$3</c:f>
              <c:strCache>
                <c:ptCount val="1"/>
                <c:pt idx="0">
                  <c:v>Ecart en euros</c:v>
                </c:pt>
              </c:strCache>
            </c:strRef>
          </c:tx>
          <c:spPr>
            <a:prstGeom prst="rect">
              <a:avLst/>
            </a:prstGeom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prstGeom prst="rect">
                <a:avLst/>
              </a:prstGeom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40A-4E34-8776-4EB02A5E3CE8}"/>
              </c:ext>
            </c:extLst>
          </c:dPt>
          <c:cat>
            <c:strRef>
              <c:f>'Graphiques 3 et 4'!$C$4:$C$7</c:f>
              <c:strCache>
                <c:ptCount val="4"/>
                <c:pt idx="0">
                  <c:v>Homme vs Femme toutes origines sociales</c:v>
                </c:pt>
                <c:pt idx="1">
                  <c:v>Homme origine sociale favorisée vs Femme origine sociale favorisée</c:v>
                </c:pt>
                <c:pt idx="2">
                  <c:v>Homme origine sociale intermédiaire vs Femme origine sociale intermédiaire</c:v>
                </c:pt>
                <c:pt idx="3">
                  <c:v>Homme origine sociale modeste vs Femme origine sociale modeste</c:v>
                </c:pt>
              </c:strCache>
            </c:strRef>
          </c:cat>
          <c:val>
            <c:numRef>
              <c:f>'Graphiques 3 et 4'!$I$4:$I$7</c:f>
              <c:numCache>
                <c:formatCode>_-* #\ ##0\ "€"_-;\-* #\ ##0\ "€"_-;_-* "-"??\ "€"_-;_-@_-</c:formatCode>
                <c:ptCount val="4"/>
                <c:pt idx="0">
                  <c:v>620.47000000000025</c:v>
                </c:pt>
                <c:pt idx="1">
                  <c:v>888</c:v>
                </c:pt>
                <c:pt idx="2">
                  <c:v>526</c:v>
                </c:pt>
                <c:pt idx="3">
                  <c:v>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0A-4E34-8776-4EB02A5E3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79101775"/>
        <c:axId val="1050810415"/>
      </c:barChart>
      <c:lineChart>
        <c:grouping val="stacked"/>
        <c:varyColors val="0"/>
        <c:ser>
          <c:idx val="0"/>
          <c:order val="0"/>
          <c:tx>
            <c:strRef>
              <c:f>'Graphiques 3 et 4'!$H$3</c:f>
              <c:strCache>
                <c:ptCount val="1"/>
                <c:pt idx="0">
                  <c:v>Ecart relatif (axe de droite)</c:v>
                </c:pt>
              </c:strCache>
            </c:strRef>
          </c:tx>
          <c:spPr bwMode="auto">
            <a:prstGeom prst="rect">
              <a:avLst/>
            </a:prstGeom>
            <a:ln w="28575" cap="rnd">
              <a:noFill/>
              <a:round/>
            </a:ln>
            <a:effectLst/>
          </c:spPr>
          <c:marker>
            <c:symbol val="circle"/>
            <c:size val="7"/>
            <c:spPr bwMode="auto">
              <a:prstGeom prst="rect">
                <a:avLst/>
              </a:prstGeom>
              <a:solidFill>
                <a:schemeClr val="accent1"/>
              </a:solidFill>
              <a:ln w="9525">
                <a:noFill/>
              </a:ln>
              <a:effectLst/>
            </c:spPr>
          </c:marker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40A-4E34-8776-4EB02A5E3CE8}"/>
              </c:ext>
            </c:extLst>
          </c:dPt>
          <c:cat>
            <c:strRef>
              <c:f>'Graphiques 3 et 4'!$C$4:$C$7</c:f>
              <c:strCache>
                <c:ptCount val="4"/>
                <c:pt idx="0">
                  <c:v>Homme vs Femme toutes origines sociales</c:v>
                </c:pt>
                <c:pt idx="1">
                  <c:v>Homme origine sociale favorisée vs Femme origine sociale favorisée</c:v>
                </c:pt>
                <c:pt idx="2">
                  <c:v>Homme origine sociale intermédiaire vs Femme origine sociale intermédiaire</c:v>
                </c:pt>
                <c:pt idx="3">
                  <c:v>Homme origine sociale modeste vs Femme origine sociale modeste</c:v>
                </c:pt>
              </c:strCache>
            </c:strRef>
          </c:cat>
          <c:val>
            <c:numRef>
              <c:f>'Graphiques 3 et 4'!$H$4:$H$7</c:f>
              <c:numCache>
                <c:formatCode>0%</c:formatCode>
                <c:ptCount val="4"/>
                <c:pt idx="0">
                  <c:v>0.2470938683509421</c:v>
                </c:pt>
                <c:pt idx="1">
                  <c:v>0.2690909090909091</c:v>
                </c:pt>
                <c:pt idx="2">
                  <c:v>0.22382978723404257</c:v>
                </c:pt>
                <c:pt idx="3">
                  <c:v>0.27149101505585238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0A-4E34-8776-4EB02A5E3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063183"/>
        <c:axId val="1153067343"/>
      </c:lineChart>
      <c:catAx>
        <c:axId val="979101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50810415"/>
        <c:crosses val="autoZero"/>
        <c:auto val="1"/>
        <c:lblAlgn val="ctr"/>
        <c:lblOffset val="100"/>
        <c:noMultiLvlLbl val="0"/>
      </c:catAx>
      <c:valAx>
        <c:axId val="1050810415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prstGeom prst="rect">
            <a:avLst/>
          </a:prstGeom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79101775"/>
        <c:crosses val="autoZero"/>
        <c:crossBetween val="between"/>
        <c:majorUnit val="100"/>
      </c:valAx>
      <c:valAx>
        <c:axId val="1153067343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10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900" b="1"/>
                  <a:t>En % du revenu</a:t>
                </a:r>
                <a:r>
                  <a:rPr lang="fr-FR" sz="900" b="1" baseline="0"/>
                  <a:t> moyen </a:t>
                </a:r>
                <a:r>
                  <a:rPr lang="fr-FR" sz="900" b="1"/>
                  <a:t>des hommmes </a:t>
                </a:r>
              </a:p>
            </c:rich>
          </c:tx>
          <c:layout/>
          <c:overlay val="0"/>
          <c:spPr>
            <a:prstGeom prst="rect">
              <a:avLst/>
            </a:prstGeom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1000" b="1" i="0" u="none" strike="noStrik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out"/>
        <c:minorTickMark val="none"/>
        <c:tickLblPos val="nextTo"/>
        <c:spPr>
          <a:prstGeom prst="rect">
            <a:avLst/>
          </a:prstGeom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3063183"/>
        <c:crosses val="max"/>
        <c:crossBetween val="between"/>
        <c:majorUnit val="5.000000000000001E-2"/>
      </c:valAx>
      <c:catAx>
        <c:axId val="115306318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53067343"/>
        <c:crosses val="autoZero"/>
        <c:auto val="1"/>
        <c:lblAlgn val="ctr"/>
        <c:lblOffset val="100"/>
        <c:noMultiLvlLbl val="0"/>
      </c:catAx>
      <c:spPr>
        <a:prstGeom prst="rect">
          <a:avLst/>
        </a:prstGeom>
        <a:noFill/>
        <a:ln>
          <a:noFill/>
        </a:ln>
        <a:effectLst/>
      </c:spPr>
    </c:plotArea>
    <c:legend>
      <c:legendPos val="t"/>
      <c:layout/>
      <c:overlay val="0"/>
      <c:spPr>
        <a:prstGeom prst="rect">
          <a:avLst/>
        </a:prstGeom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'Graphiques 3 et 4'!$K$3</c:f>
              <c:strCache>
                <c:ptCount val="1"/>
                <c:pt idx="0">
                  <c:v>Ecart en euros</c:v>
                </c:pt>
              </c:strCache>
            </c:strRef>
          </c:tx>
          <c:spPr>
            <a:prstGeom prst="rect">
              <a:avLst/>
            </a:prstGeom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rstGeom prst="rect">
                <a:avLst/>
              </a:prstGeom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7FF-4073-B98A-ECD6667D4198}"/>
              </c:ext>
            </c:extLst>
          </c:dPt>
          <c:dPt>
            <c:idx val="1"/>
            <c:invertIfNegative val="0"/>
            <c:bubble3D val="0"/>
            <c:spPr>
              <a:prstGeom prst="rect">
                <a:avLst/>
              </a:prstGeom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7FF-4073-B98A-ECD6667D4198}"/>
              </c:ext>
            </c:extLst>
          </c:dPt>
          <c:dPt>
            <c:idx val="2"/>
            <c:invertIfNegative val="0"/>
            <c:bubble3D val="0"/>
            <c:spPr>
              <a:prstGeom prst="rect">
                <a:avLst/>
              </a:prstGeom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7FF-4073-B98A-ECD6667D4198}"/>
              </c:ext>
            </c:extLst>
          </c:dPt>
          <c:cat>
            <c:strRef>
              <c:f>'Graphiques 3 et 4'!$J$4:$J$6</c:f>
              <c:strCache>
                <c:ptCount val="3"/>
                <c:pt idx="0">
                  <c:v>Origine sociale favorisée vs Origine sociale modeste</c:v>
                </c:pt>
                <c:pt idx="1">
                  <c:v>Homme origine sociale favorisée vs Homme origine sociale modeste </c:v>
                </c:pt>
                <c:pt idx="2">
                  <c:v>Femme origine sociale favorisée vs Femme origine sociale modeste     </c:v>
                </c:pt>
              </c:strCache>
            </c:strRef>
          </c:cat>
          <c:val>
            <c:numRef>
              <c:f>'Graphiques 3 et 4'!$K$4:$K$6</c:f>
              <c:numCache>
                <c:formatCode>_-* #\ ##0\ "€"_-;\-* #\ ##0\ "€"_-;_-* "-"??\ "€"_-;_-@_-</c:formatCode>
                <c:ptCount val="3"/>
                <c:pt idx="0">
                  <c:v>1077</c:v>
                </c:pt>
                <c:pt idx="1">
                  <c:v>1241</c:v>
                </c:pt>
                <c:pt idx="2">
                  <c:v>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FF-4073-B98A-ECD6667D4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79101775"/>
        <c:axId val="1050810415"/>
      </c:barChart>
      <c:lineChart>
        <c:grouping val="stacked"/>
        <c:varyColors val="0"/>
        <c:ser>
          <c:idx val="0"/>
          <c:order val="0"/>
          <c:tx>
            <c:strRef>
              <c:f>'Graphiques 3 et 4'!$L$3</c:f>
              <c:strCache>
                <c:ptCount val="1"/>
                <c:pt idx="0">
                  <c:v>Ecart relatif (axe de droite)</c:v>
                </c:pt>
              </c:strCache>
            </c:strRef>
          </c:tx>
          <c:spPr bwMode="auto">
            <a:prstGeom prst="rect">
              <a:avLst/>
            </a:prstGeom>
            <a:ln w="28575" cap="rnd">
              <a:noFill/>
              <a:round/>
            </a:ln>
            <a:effectLst/>
          </c:spPr>
          <c:marker>
            <c:symbol val="circle"/>
            <c:size val="7"/>
            <c:spPr bwMode="auto">
              <a:prstGeom prst="rect">
                <a:avLst/>
              </a:prstGeom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7-37FF-4073-B98A-ECD6667D419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8-37FF-4073-B98A-ECD6667D4198}"/>
              </c:ext>
            </c:extLst>
          </c:dPt>
          <c:cat>
            <c:strRef>
              <c:f>'Graphiques 3 et 4'!$J$4:$J$6</c:f>
              <c:strCache>
                <c:ptCount val="3"/>
                <c:pt idx="0">
                  <c:v>Origine sociale favorisée vs Origine sociale modeste</c:v>
                </c:pt>
                <c:pt idx="1">
                  <c:v>Homme origine sociale favorisée vs Homme origine sociale modeste </c:v>
                </c:pt>
                <c:pt idx="2">
                  <c:v>Femme origine sociale favorisée vs Femme origine sociale modeste     </c:v>
                </c:pt>
              </c:strCache>
            </c:strRef>
          </c:cat>
          <c:val>
            <c:numRef>
              <c:f>'Graphiques 3 et 4'!$L$4:$L$6</c:f>
              <c:numCache>
                <c:formatCode>0%</c:formatCode>
                <c:ptCount val="3"/>
                <c:pt idx="0">
                  <c:v>0.38</c:v>
                </c:pt>
                <c:pt idx="1">
                  <c:v>0.38</c:v>
                </c:pt>
                <c:pt idx="2">
                  <c:v>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7FF-4073-B98A-ECD6667D4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063183"/>
        <c:axId val="1153067343"/>
      </c:lineChart>
      <c:catAx>
        <c:axId val="979101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50810415"/>
        <c:crosses val="autoZero"/>
        <c:auto val="1"/>
        <c:lblAlgn val="ctr"/>
        <c:lblOffset val="100"/>
        <c:noMultiLvlLbl val="0"/>
      </c:catAx>
      <c:valAx>
        <c:axId val="1050810415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prstGeom prst="rect">
            <a:avLst/>
          </a:prstGeom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79101775"/>
        <c:crosses val="autoZero"/>
        <c:crossBetween val="between"/>
      </c:valAx>
      <c:valAx>
        <c:axId val="1153067343"/>
        <c:scaling>
          <c:orientation val="minMax"/>
          <c:min val="0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10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00" b="1"/>
                  <a:t>En % du revenu moyen  des personnes d'origine sociale favorisée</a:t>
                </a:r>
              </a:p>
            </c:rich>
          </c:tx>
          <c:layout/>
          <c:overlay val="0"/>
          <c:spPr>
            <a:prstGeom prst="rect">
              <a:avLst/>
            </a:prstGeom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1000" b="1" i="0" u="none" strike="noStrik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out"/>
        <c:minorTickMark val="none"/>
        <c:tickLblPos val="nextTo"/>
        <c:spPr>
          <a:prstGeom prst="rect">
            <a:avLst/>
          </a:prstGeom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3063183"/>
        <c:crosses val="max"/>
        <c:crossBetween val="between"/>
      </c:valAx>
      <c:catAx>
        <c:axId val="115306318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53067343"/>
        <c:crosses val="autoZero"/>
        <c:auto val="1"/>
        <c:lblAlgn val="ctr"/>
        <c:lblOffset val="100"/>
        <c:noMultiLvlLbl val="0"/>
      </c:catAx>
      <c:spPr>
        <a:prstGeom prst="rect">
          <a:avLst/>
        </a:prstGeom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08387821368307E-2"/>
          <c:y val="3.228834476739275E-2"/>
          <c:w val="0.63630107198952635"/>
          <c:h val="0.8348947472150010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'Graphiques 5 et 6'!$T$10</c:f>
              <c:strCache>
                <c:ptCount val="1"/>
                <c:pt idx="0">
                  <c:v>1-Niveau de diplôme</c:v>
                </c:pt>
              </c:strCache>
            </c:strRef>
          </c:tx>
          <c:spPr>
            <a:prstGeom prst="rect">
              <a:avLst/>
            </a:prstGeom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7247191011235949E-2"/>
                  <c:y val="-9.425769433187038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534-4B89-94F3-8CC46ECFB4D9}"/>
                </c:ext>
              </c:extLst>
            </c:dLbl>
            <c:dLbl>
              <c:idx val="1"/>
              <c:layout>
                <c:manualLayout>
                  <c:x val="7.3033707865168537E-2"/>
                  <c:y val="-1.0282776349614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534-4B89-94F3-8CC46ECFB4D9}"/>
                </c:ext>
              </c:extLst>
            </c:dLbl>
            <c:dLbl>
              <c:idx val="2"/>
              <c:layout>
                <c:manualLayout>
                  <c:x val="7.58426966292134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534-4B89-94F3-8CC46ECFB4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'Graphiques 5 et 6'!$AJ$5:$AJ$7</c:f>
              <c:strCache>
                <c:ptCount val="3"/>
                <c:pt idx="0">
                  <c:v>Origine sociale favorisée vs origine sociale modeste (800€ d'écart)</c:v>
                </c:pt>
                <c:pt idx="1">
                  <c:v>Homme origine sociale favorisée vs Homme origine sociale modeste (950€ d'écart)</c:v>
                </c:pt>
                <c:pt idx="2">
                  <c:v>Femme origine sociale favorisée vs Femme origine sociale modeste (650€ d'écart)</c:v>
                </c:pt>
              </c:strCache>
            </c:strRef>
          </c:cat>
          <c:val>
            <c:numRef>
              <c:f>'Graphiques 5 et 6'!$AL$5:$AL$7</c:f>
              <c:numCache>
                <c:formatCode>0%</c:formatCode>
                <c:ptCount val="3"/>
                <c:pt idx="0">
                  <c:v>0.64179908092608584</c:v>
                </c:pt>
                <c:pt idx="1">
                  <c:v>0.55827077620252641</c:v>
                </c:pt>
                <c:pt idx="2">
                  <c:v>0.75228856401147703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534-4B89-94F3-8CC46ECFB4D9}"/>
            </c:ext>
          </c:extLst>
        </c:ser>
        <c:ser>
          <c:idx val="2"/>
          <c:order val="1"/>
          <c:tx>
            <c:strRef>
              <c:f>'Graphiques 5 et 6'!$U$10</c:f>
              <c:strCache>
                <c:ptCount val="1"/>
                <c:pt idx="0">
                  <c:v>2-Grande école</c:v>
                </c:pt>
              </c:strCache>
            </c:strRef>
          </c:tx>
          <c:spPr>
            <a:prstGeom prst="rect">
              <a:avLst/>
            </a:prstGeom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9.6032576908377729E-2"/>
                  <c:y val="5.56305885493126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534-4B89-94F3-8CC46ECFB4D9}"/>
                </c:ext>
              </c:extLst>
            </c:dLbl>
            <c:dLbl>
              <c:idx val="1"/>
              <c:layout>
                <c:manualLayout>
                  <c:x val="7.865168539325842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534-4B89-94F3-8CC46ECFB4D9}"/>
                </c:ext>
              </c:extLst>
            </c:dLbl>
            <c:dLbl>
              <c:idx val="2"/>
              <c:layout>
                <c:manualLayout>
                  <c:x val="7.724719101123594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534-4B89-94F3-8CC46ECFB4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'Graphiques 5 et 6'!$AJ$5:$AJ$7</c:f>
              <c:strCache>
                <c:ptCount val="3"/>
                <c:pt idx="0">
                  <c:v>Origine sociale favorisée vs origine sociale modeste (800€ d'écart)</c:v>
                </c:pt>
                <c:pt idx="1">
                  <c:v>Homme origine sociale favorisée vs Homme origine sociale modeste (950€ d'écart)</c:v>
                </c:pt>
                <c:pt idx="2">
                  <c:v>Femme origine sociale favorisée vs Femme origine sociale modeste (650€ d'écart)</c:v>
                </c:pt>
              </c:strCache>
            </c:strRef>
          </c:cat>
          <c:val>
            <c:numRef>
              <c:f>'Graphiques 5 et 6'!$AM$5:$AM$7</c:f>
              <c:numCache>
                <c:formatCode>0%</c:formatCode>
                <c:ptCount val="3"/>
                <c:pt idx="0">
                  <c:v>4.3249064022137899E-2</c:v>
                </c:pt>
                <c:pt idx="1">
                  <c:v>4.3897635711033618E-2</c:v>
                </c:pt>
                <c:pt idx="2">
                  <c:v>3.9182644866481417E-2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534-4B89-94F3-8CC46ECFB4D9}"/>
            </c:ext>
          </c:extLst>
        </c:ser>
        <c:ser>
          <c:idx val="3"/>
          <c:order val="2"/>
          <c:tx>
            <c:strRef>
              <c:f>'Graphiques 5 et 6'!$V$10</c:f>
              <c:strCache>
                <c:ptCount val="1"/>
                <c:pt idx="0">
                  <c:v>3-Spécialité du diplôme</c:v>
                </c:pt>
              </c:strCache>
            </c:strRef>
          </c:tx>
          <c:spPr>
            <a:prstGeom prst="rect">
              <a:avLst/>
            </a:prstGeom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9.4096726178666421E-2"/>
                  <c:y val="3.0608419710248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C89-461F-825B-D355AD0A9138}"/>
                </c:ext>
              </c:extLst>
            </c:dLbl>
            <c:dLbl>
              <c:idx val="1"/>
              <c:layout>
                <c:manualLayout>
                  <c:x val="6.98101586076387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C89-461F-825B-D355AD0A91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'Graphiques 5 et 6'!$AJ$5:$AJ$7</c:f>
              <c:strCache>
                <c:ptCount val="3"/>
                <c:pt idx="0">
                  <c:v>Origine sociale favorisée vs origine sociale modeste (800€ d'écart)</c:v>
                </c:pt>
                <c:pt idx="1">
                  <c:v>Homme origine sociale favorisée vs Homme origine sociale modeste (950€ d'écart)</c:v>
                </c:pt>
                <c:pt idx="2">
                  <c:v>Femme origine sociale favorisée vs Femme origine sociale modeste (650€ d'écart)</c:v>
                </c:pt>
              </c:strCache>
            </c:strRef>
          </c:cat>
          <c:val>
            <c:numRef>
              <c:f>'Graphiques 5 et 6'!$AN$5:$AN$7</c:f>
              <c:numCache>
                <c:formatCode>0%</c:formatCode>
                <c:ptCount val="3"/>
                <c:pt idx="0">
                  <c:v>2.3627962886443039E-2</c:v>
                </c:pt>
                <c:pt idx="1">
                  <c:v>4.6142280855929765E-2</c:v>
                </c:pt>
                <c:pt idx="2">
                  <c:v>-4.5088126793277747E-3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534-4B89-94F3-8CC46ECFB4D9}"/>
            </c:ext>
          </c:extLst>
        </c:ser>
        <c:ser>
          <c:idx val="4"/>
          <c:order val="3"/>
          <c:tx>
            <c:strRef>
              <c:f>'Graphiques 5 et 6'!$W$10</c:f>
              <c:strCache>
                <c:ptCount val="1"/>
                <c:pt idx="0">
                  <c:v>4-Taux d'emploi</c:v>
                </c:pt>
              </c:strCache>
            </c:strRef>
          </c:tx>
          <c:spPr>
            <a:prstGeom prst="rect">
              <a:avLst/>
            </a:prstGeom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10248458399814657"/>
                  <c:y val="-6.84550024467284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534-4B89-94F3-8CC46ECFB4D9}"/>
                </c:ext>
              </c:extLst>
            </c:dLbl>
            <c:dLbl>
              <c:idx val="1"/>
              <c:layout>
                <c:manualLayout>
                  <c:x val="7.8651685393258425E-2"/>
                  <c:y val="2.57069408740359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534-4B89-94F3-8CC46ECFB4D9}"/>
                </c:ext>
              </c:extLst>
            </c:dLbl>
            <c:dLbl>
              <c:idx val="2"/>
              <c:layout>
                <c:manualLayout>
                  <c:x val="8.42696629213483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534-4B89-94F3-8CC46ECFB4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'Graphiques 5 et 6'!$AJ$5:$AJ$7</c:f>
              <c:strCache>
                <c:ptCount val="3"/>
                <c:pt idx="0">
                  <c:v>Origine sociale favorisée vs origine sociale modeste (800€ d'écart)</c:v>
                </c:pt>
                <c:pt idx="1">
                  <c:v>Homme origine sociale favorisée vs Homme origine sociale modeste (950€ d'écart)</c:v>
                </c:pt>
                <c:pt idx="2">
                  <c:v>Femme origine sociale favorisée vs Femme origine sociale modeste (650€ d'écart)</c:v>
                </c:pt>
              </c:strCache>
            </c:strRef>
          </c:cat>
          <c:val>
            <c:numRef>
              <c:f>'Graphiques 5 et 6'!$AO$5:$AO$7</c:f>
              <c:numCache>
                <c:formatCode>0%</c:formatCode>
                <c:ptCount val="3"/>
                <c:pt idx="0">
                  <c:v>1.6190225761616776E-2</c:v>
                </c:pt>
                <c:pt idx="1">
                  <c:v>-6.6809956907047819E-3</c:v>
                </c:pt>
                <c:pt idx="2">
                  <c:v>4.9004873161178686E-2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534-4B89-94F3-8CC46ECFB4D9}"/>
            </c:ext>
          </c:extLst>
        </c:ser>
        <c:ser>
          <c:idx val="5"/>
          <c:order val="4"/>
          <c:tx>
            <c:strRef>
              <c:f>'Graphiques 5 et 6'!$X$10</c:f>
              <c:strCache>
                <c:ptCount val="1"/>
                <c:pt idx="0">
                  <c:v>5-Temps de travail</c:v>
                </c:pt>
              </c:strCache>
            </c:strRef>
          </c:tx>
          <c:spPr>
            <a:prstGeom prst="rect">
              <a:avLst/>
            </a:prstGeom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'Graphiques 5 et 6'!$AJ$5:$AJ$7</c:f>
              <c:strCache>
                <c:ptCount val="3"/>
                <c:pt idx="0">
                  <c:v>Origine sociale favorisée vs origine sociale modeste (800€ d'écart)</c:v>
                </c:pt>
                <c:pt idx="1">
                  <c:v>Homme origine sociale favorisée vs Homme origine sociale modeste (950€ d'écart)</c:v>
                </c:pt>
                <c:pt idx="2">
                  <c:v>Femme origine sociale favorisée vs Femme origine sociale modeste (650€ d'écart)</c:v>
                </c:pt>
              </c:strCache>
            </c:strRef>
          </c:cat>
          <c:val>
            <c:numRef>
              <c:f>'Graphiques 5 et 6'!$AP$5:$AP$7</c:f>
              <c:numCache>
                <c:formatCode>0%</c:formatCode>
                <c:ptCount val="3"/>
                <c:pt idx="0">
                  <c:v>-6.3859359152549028E-3</c:v>
                </c:pt>
                <c:pt idx="1">
                  <c:v>-3.3680265122237929E-2</c:v>
                </c:pt>
                <c:pt idx="2">
                  <c:v>2.5899105828057874E-2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534-4B89-94F3-8CC46ECFB4D9}"/>
            </c:ext>
          </c:extLst>
        </c:ser>
        <c:ser>
          <c:idx val="6"/>
          <c:order val="5"/>
          <c:tx>
            <c:strRef>
              <c:f>'Graphiques 5 et 6'!$Y$10</c:f>
              <c:strCache>
                <c:ptCount val="1"/>
                <c:pt idx="0">
                  <c:v>6-Poste occupé</c:v>
                </c:pt>
              </c:strCache>
            </c:strRef>
          </c:tx>
          <c:spPr>
            <a:prstGeom prst="rect">
              <a:avLst/>
            </a:prstGeom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9.610591472867254E-2"/>
                  <c:y val="8.90786956715159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0534-4B89-94F3-8CC46ECFB4D9}"/>
                </c:ext>
              </c:extLst>
            </c:dLbl>
            <c:dLbl>
              <c:idx val="1"/>
              <c:layout>
                <c:manualLayout>
                  <c:x val="7.7247191011235949E-2"/>
                  <c:y val="-5.14138817480719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0534-4B89-94F3-8CC46ECFB4D9}"/>
                </c:ext>
              </c:extLst>
            </c:dLbl>
            <c:dLbl>
              <c:idx val="2"/>
              <c:layout>
                <c:manualLayout>
                  <c:x val="8.1460674157303375E-2"/>
                  <c:y val="-4.712884716593519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0534-4B89-94F3-8CC46ECFB4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'Graphiques 5 et 6'!$AJ$5:$AJ$7</c:f>
              <c:strCache>
                <c:ptCount val="3"/>
                <c:pt idx="0">
                  <c:v>Origine sociale favorisée vs origine sociale modeste (800€ d'écart)</c:v>
                </c:pt>
                <c:pt idx="1">
                  <c:v>Homme origine sociale favorisée vs Homme origine sociale modeste (950€ d'écart)</c:v>
                </c:pt>
                <c:pt idx="2">
                  <c:v>Femme origine sociale favorisée vs Femme origine sociale modeste (650€ d'écart)</c:v>
                </c:pt>
              </c:strCache>
            </c:strRef>
          </c:cat>
          <c:val>
            <c:numRef>
              <c:f>'Graphiques 5 et 6'!$AQ$5:$AQ$7</c:f>
              <c:numCache>
                <c:formatCode>0%</c:formatCode>
                <c:ptCount val="3"/>
                <c:pt idx="0">
                  <c:v>0.13986451798705285</c:v>
                </c:pt>
                <c:pt idx="1">
                  <c:v>8.7816447319660818E-2</c:v>
                </c:pt>
                <c:pt idx="2">
                  <c:v>0.21161057217895582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0534-4B89-94F3-8CC46ECFB4D9}"/>
            </c:ext>
          </c:extLst>
        </c:ser>
        <c:ser>
          <c:idx val="7"/>
          <c:order val="6"/>
          <c:tx>
            <c:strRef>
              <c:f>'Graphiques 5 et 6'!$Z$10</c:f>
              <c:strCache>
                <c:ptCount val="1"/>
                <c:pt idx="0">
                  <c:v>7-Region de résidence</c:v>
                </c:pt>
              </c:strCache>
            </c:strRef>
          </c:tx>
          <c:spPr>
            <a:prstGeom prst="rect">
              <a:avLst/>
            </a:prstGeom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'Graphiques 5 et 6'!$AJ$5:$AJ$7</c:f>
              <c:strCache>
                <c:ptCount val="3"/>
                <c:pt idx="0">
                  <c:v>Origine sociale favorisée vs origine sociale modeste (800€ d'écart)</c:v>
                </c:pt>
                <c:pt idx="1">
                  <c:v>Homme origine sociale favorisée vs Homme origine sociale modeste (950€ d'écart)</c:v>
                </c:pt>
                <c:pt idx="2">
                  <c:v>Femme origine sociale favorisée vs Femme origine sociale modeste (650€ d'écart)</c:v>
                </c:pt>
              </c:strCache>
            </c:strRef>
          </c:cat>
          <c:val>
            <c:numRef>
              <c:f>'Graphiques 5 et 6'!$AR$5:$AR$7</c:f>
              <c:numCache>
                <c:formatCode>0%</c:formatCode>
                <c:ptCount val="3"/>
                <c:pt idx="0">
                  <c:v>7.6255587693925715E-3</c:v>
                </c:pt>
                <c:pt idx="1">
                  <c:v>6.7445233834849223E-3</c:v>
                </c:pt>
                <c:pt idx="2">
                  <c:v>7.4084194865722429E-3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0534-4B89-94F3-8CC46ECFB4D9}"/>
            </c:ext>
          </c:extLst>
        </c:ser>
        <c:ser>
          <c:idx val="8"/>
          <c:order val="7"/>
          <c:tx>
            <c:strRef>
              <c:f>'Graphiques 5 et 6'!$AA$10</c:f>
              <c:strCache>
                <c:ptCount val="1"/>
                <c:pt idx="0">
                  <c:v>Ecart inexpliqué</c:v>
                </c:pt>
              </c:strCache>
            </c:strRef>
          </c:tx>
          <c:spPr>
            <a:prstGeom prst="rect">
              <a:avLst/>
            </a:prstGeom>
            <a:pattFill prst="diagBrick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5842696629213488E-2"/>
                  <c:y val="-2.57069408740359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0534-4B89-94F3-8CC46ECFB4D9}"/>
                </c:ext>
              </c:extLst>
            </c:dLbl>
            <c:dLbl>
              <c:idx val="1"/>
              <c:layout>
                <c:manualLayout>
                  <c:x val="7.7247191011235949E-2"/>
                  <c:y val="-2.5706940874035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0534-4B89-94F3-8CC46ECFB4D9}"/>
                </c:ext>
              </c:extLst>
            </c:dLbl>
            <c:dLbl>
              <c:idx val="2"/>
              <c:layout>
                <c:manualLayout>
                  <c:x val="8.7078651685393263E-2"/>
                  <c:y val="2.57069408740362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0534-4B89-94F3-8CC46ECFB4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'Graphiques 5 et 6'!$AJ$5:$AJ$7</c:f>
              <c:strCache>
                <c:ptCount val="3"/>
                <c:pt idx="0">
                  <c:v>Origine sociale favorisée vs origine sociale modeste (800€ d'écart)</c:v>
                </c:pt>
                <c:pt idx="1">
                  <c:v>Homme origine sociale favorisée vs Homme origine sociale modeste (950€ d'écart)</c:v>
                </c:pt>
                <c:pt idx="2">
                  <c:v>Femme origine sociale favorisée vs Femme origine sociale modeste (650€ d'écart)</c:v>
                </c:pt>
              </c:strCache>
            </c:strRef>
          </c:cat>
          <c:val>
            <c:numRef>
              <c:f>'Graphiques 5 et 6'!$AS$5:$AS$7</c:f>
              <c:numCache>
                <c:formatCode>0%</c:formatCode>
                <c:ptCount val="3"/>
                <c:pt idx="0">
                  <c:v>0.13402952556252584</c:v>
                </c:pt>
                <c:pt idx="1">
                  <c:v>0.29748959734030722</c:v>
                </c:pt>
                <c:pt idx="2">
                  <c:v>-8.0885366853395271E-2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0534-4B89-94F3-8CC46ECFB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388607"/>
        <c:axId val="123392351"/>
      </c:barChart>
      <c:catAx>
        <c:axId val="123388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3392351"/>
        <c:crosses val="autoZero"/>
        <c:auto val="1"/>
        <c:lblAlgn val="ctr"/>
        <c:lblOffset val="100"/>
        <c:noMultiLvlLbl val="0"/>
      </c:catAx>
      <c:valAx>
        <c:axId val="123392351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prstGeom prst="rect">
            <a:avLst/>
          </a:prstGeom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3388607"/>
        <c:crosses val="autoZero"/>
        <c:crossBetween val="between"/>
      </c:valAx>
      <c:spPr>
        <a:prstGeom prst="rect">
          <a:avLst/>
        </a:prstGeom>
        <a:noFill/>
        <a:ln>
          <a:noFill/>
        </a:ln>
        <a:effectLst/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975043231669455E-2"/>
          <c:y val="1.7422422313164869E-2"/>
          <c:w val="0.61335975387182562"/>
          <c:h val="0.76446653663038233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'Graphiques 5 et 6'!$Z$4</c:f>
              <c:strCache>
                <c:ptCount val="1"/>
                <c:pt idx="0">
                  <c:v>7-Region de résidence à l'âge adulte</c:v>
                </c:pt>
              </c:strCache>
            </c:strRef>
          </c:tx>
          <c:spPr>
            <a:prstGeom prst="rect">
              <a:avLst/>
            </a:prstGeom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'Graphiques 5 et 6'!$R$5:$R$8</c:f>
              <c:strCache>
                <c:ptCount val="4"/>
                <c:pt idx="0">
                  <c:v>Homme versus Femme toutes origines sociales (600€ d'écart)</c:v>
                </c:pt>
                <c:pt idx="1">
                  <c:v>Homme origine sociale favorisée vs Femme origine sociale favorisée (800€ d'écart)</c:v>
                </c:pt>
                <c:pt idx="2">
                  <c:v>Homme origine sociale intermédiaire vs Femme origine sociale intermédiaire (500€ d'écart)</c:v>
                </c:pt>
                <c:pt idx="3">
                  <c:v>Homme origine sociale modeste vs Femme origine sociale modeste (550€ d'écart)</c:v>
                </c:pt>
              </c:strCache>
            </c:strRef>
          </c:cat>
          <c:val>
            <c:numRef>
              <c:f>'Graphiques 5 et 6'!$Z$5:$Z$8</c:f>
              <c:numCache>
                <c:formatCode>0%</c:formatCode>
                <c:ptCount val="4"/>
                <c:pt idx="0">
                  <c:v>-7.1689482128836045E-3</c:v>
                </c:pt>
                <c:pt idx="1">
                  <c:v>-4.7984069288996055E-3</c:v>
                </c:pt>
                <c:pt idx="2">
                  <c:v>-8.1357693999120316E-3</c:v>
                </c:pt>
                <c:pt idx="3">
                  <c:v>-1.0108072778123967E-2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95-4070-B984-A6D5BA3EAF0E}"/>
            </c:ext>
          </c:extLst>
        </c:ser>
        <c:ser>
          <c:idx val="6"/>
          <c:order val="1"/>
          <c:tx>
            <c:strRef>
              <c:f>'Graphiques 5 et 6'!$Y$4</c:f>
              <c:strCache>
                <c:ptCount val="1"/>
                <c:pt idx="0">
                  <c:v>6-Poste occupé</c:v>
                </c:pt>
              </c:strCache>
            </c:strRef>
          </c:tx>
          <c:spPr>
            <a:prstGeom prst="rect">
              <a:avLst/>
            </a:prstGeom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8207208802396611E-2"/>
                  <c:y val="-6.70041612925577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A95-4070-B984-A6D5BA3EAF0E}"/>
                </c:ext>
              </c:extLst>
            </c:dLbl>
            <c:dLbl>
              <c:idx val="1"/>
              <c:layout>
                <c:manualLayout>
                  <c:x val="5.820720880239661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A95-4070-B984-A6D5BA3EAF0E}"/>
                </c:ext>
              </c:extLst>
            </c:dLbl>
            <c:dLbl>
              <c:idx val="2"/>
              <c:layout>
                <c:manualLayout>
                  <c:x val="6.208768938922305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A95-4070-B984-A6D5BA3EAF0E}"/>
                </c:ext>
              </c:extLst>
            </c:dLbl>
            <c:dLbl>
              <c:idx val="3"/>
              <c:layout>
                <c:manualLayout>
                  <c:x val="5.6266968508983245E-2"/>
                  <c:y val="-2.23347204308534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A95-4070-B984-A6D5BA3EAF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'Graphiques 5 et 6'!$R$5:$R$8</c:f>
              <c:strCache>
                <c:ptCount val="4"/>
                <c:pt idx="0">
                  <c:v>Homme versus Femme toutes origines sociales (600€ d'écart)</c:v>
                </c:pt>
                <c:pt idx="1">
                  <c:v>Homme origine sociale favorisée vs Femme origine sociale favorisée (800€ d'écart)</c:v>
                </c:pt>
                <c:pt idx="2">
                  <c:v>Homme origine sociale intermédiaire vs Femme origine sociale intermédiaire (500€ d'écart)</c:v>
                </c:pt>
                <c:pt idx="3">
                  <c:v>Homme origine sociale modeste vs Femme origine sociale modeste (550€ d'écart)</c:v>
                </c:pt>
              </c:strCache>
            </c:strRef>
          </c:cat>
          <c:val>
            <c:numRef>
              <c:f>'Graphiques 5 et 6'!$Y$5:$Y$8</c:f>
              <c:numCache>
                <c:formatCode>0%</c:formatCode>
                <c:ptCount val="4"/>
                <c:pt idx="0">
                  <c:v>0.11770730208582252</c:v>
                </c:pt>
                <c:pt idx="1">
                  <c:v>9.1445640047504245E-2</c:v>
                </c:pt>
                <c:pt idx="2">
                  <c:v>0.11977771558789445</c:v>
                </c:pt>
                <c:pt idx="3">
                  <c:v>0.1802124975299822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A95-4070-B984-A6D5BA3EAF0E}"/>
            </c:ext>
          </c:extLst>
        </c:ser>
        <c:ser>
          <c:idx val="5"/>
          <c:order val="2"/>
          <c:tx>
            <c:strRef>
              <c:f>'Graphiques 5 et 6'!$X$4</c:f>
              <c:strCache>
                <c:ptCount val="1"/>
                <c:pt idx="0">
                  <c:v>5-Temps de travail</c:v>
                </c:pt>
              </c:strCache>
            </c:strRef>
          </c:tx>
          <c:spPr>
            <a:prstGeom prst="rect">
              <a:avLst/>
            </a:prstGeom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0147449095809831E-2"/>
                  <c:y val="-2.233472043085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A95-4070-B984-A6D5BA3EAF0E}"/>
                </c:ext>
              </c:extLst>
            </c:dLbl>
            <c:dLbl>
              <c:idx val="1"/>
              <c:layout>
                <c:manualLayout>
                  <c:x val="5.8207208802396611E-2"/>
                  <c:y val="-4.46694408617051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A95-4070-B984-A6D5BA3EAF0E}"/>
                </c:ext>
              </c:extLst>
            </c:dLbl>
            <c:dLbl>
              <c:idx val="2"/>
              <c:layout>
                <c:manualLayout>
                  <c:x val="6.014744909580976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A95-4070-B984-A6D5BA3EAF0E}"/>
                </c:ext>
              </c:extLst>
            </c:dLbl>
            <c:dLbl>
              <c:idx val="3"/>
              <c:layout>
                <c:manualLayout>
                  <c:x val="5.62669685089832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A95-4070-B984-A6D5BA3EAF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'Graphiques 5 et 6'!$R$5:$R$8</c:f>
              <c:strCache>
                <c:ptCount val="4"/>
                <c:pt idx="0">
                  <c:v>Homme versus Femme toutes origines sociales (600€ d'écart)</c:v>
                </c:pt>
                <c:pt idx="1">
                  <c:v>Homme origine sociale favorisée vs Femme origine sociale favorisée (800€ d'écart)</c:v>
                </c:pt>
                <c:pt idx="2">
                  <c:v>Homme origine sociale intermédiaire vs Femme origine sociale intermédiaire (500€ d'écart)</c:v>
                </c:pt>
                <c:pt idx="3">
                  <c:v>Homme origine sociale modeste vs Femme origine sociale modeste (550€ d'écart)</c:v>
                </c:pt>
              </c:strCache>
            </c:strRef>
          </c:cat>
          <c:val>
            <c:numRef>
              <c:f>'Graphiques 5 et 6'!$X$5:$X$8</c:f>
              <c:numCache>
                <c:formatCode>0%</c:formatCode>
                <c:ptCount val="4"/>
                <c:pt idx="0">
                  <c:v>0.22889427508278432</c:v>
                </c:pt>
                <c:pt idx="1">
                  <c:v>0.13365962500449846</c:v>
                </c:pt>
                <c:pt idx="2">
                  <c:v>0.27527685603486174</c:v>
                </c:pt>
                <c:pt idx="3">
                  <c:v>0.2181671708036298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A95-4070-B984-A6D5BA3EAF0E}"/>
            </c:ext>
          </c:extLst>
        </c:ser>
        <c:ser>
          <c:idx val="4"/>
          <c:order val="3"/>
          <c:tx>
            <c:strRef>
              <c:f>'Graphiques 5 et 6'!$W$4</c:f>
              <c:strCache>
                <c:ptCount val="1"/>
                <c:pt idx="0">
                  <c:v>4-Taux d'emploi</c:v>
                </c:pt>
              </c:strCache>
            </c:strRef>
          </c:tx>
          <c:spPr>
            <a:prstGeom prst="rect">
              <a:avLst/>
            </a:prstGeom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52968483622768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A95-4070-B984-A6D5BA3EAF0E}"/>
                </c:ext>
              </c:extLst>
            </c:dLbl>
            <c:dLbl>
              <c:idx val="1"/>
              <c:layout>
                <c:manualLayout>
                  <c:x val="5.5296848362276781E-2"/>
                  <c:y val="-2.233472043085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A95-4070-B984-A6D5BA3EAF0E}"/>
                </c:ext>
              </c:extLst>
            </c:dLbl>
            <c:dLbl>
              <c:idx val="2"/>
              <c:layout>
                <c:manualLayout>
                  <c:x val="6.1117569242516372E-2"/>
                  <c:y val="-8.189302887786834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A95-4070-B984-A6D5BA3EAF0E}"/>
                </c:ext>
              </c:extLst>
            </c:dLbl>
            <c:dLbl>
              <c:idx val="3"/>
              <c:layout>
                <c:manualLayout>
                  <c:x val="5.723708865568985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A95-4070-B984-A6D5BA3EAF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'Graphiques 5 et 6'!$R$5:$R$8</c:f>
              <c:strCache>
                <c:ptCount val="4"/>
                <c:pt idx="0">
                  <c:v>Homme versus Femme toutes origines sociales (600€ d'écart)</c:v>
                </c:pt>
                <c:pt idx="1">
                  <c:v>Homme origine sociale favorisée vs Femme origine sociale favorisée (800€ d'écart)</c:v>
                </c:pt>
                <c:pt idx="2">
                  <c:v>Homme origine sociale intermédiaire vs Femme origine sociale intermédiaire (500€ d'écart)</c:v>
                </c:pt>
                <c:pt idx="3">
                  <c:v>Homme origine sociale modeste vs Femme origine sociale modeste (550€ d'écart)</c:v>
                </c:pt>
              </c:strCache>
            </c:strRef>
          </c:cat>
          <c:val>
            <c:numRef>
              <c:f>'Graphiques 5 et 6'!$W$5:$W$8</c:f>
              <c:numCache>
                <c:formatCode>0%</c:formatCode>
                <c:ptCount val="4"/>
                <c:pt idx="0">
                  <c:v>5.7573481719182085E-2</c:v>
                </c:pt>
                <c:pt idx="1">
                  <c:v>1.188805316634887E-2</c:v>
                </c:pt>
                <c:pt idx="2">
                  <c:v>7.320193499380323E-2</c:v>
                </c:pt>
                <c:pt idx="3">
                  <c:v>0.24242654547112738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A95-4070-B984-A6D5BA3EAF0E}"/>
            </c:ext>
          </c:extLst>
        </c:ser>
        <c:ser>
          <c:idx val="3"/>
          <c:order val="4"/>
          <c:tx>
            <c:strRef>
              <c:f>'Graphiques 5 et 6'!$V$4</c:f>
              <c:strCache>
                <c:ptCount val="1"/>
                <c:pt idx="0">
                  <c:v>3-Spécialité du diplôme</c:v>
                </c:pt>
              </c:strCache>
            </c:strRef>
          </c:tx>
          <c:spPr>
            <a:prstGeom prst="rect">
              <a:avLst/>
            </a:prstGeom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8207208802396611E-2"/>
                  <c:y val="-2.23347204308534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A95-4070-B984-A6D5BA3EAF0E}"/>
                </c:ext>
              </c:extLst>
            </c:dLbl>
            <c:dLbl>
              <c:idx val="1"/>
              <c:layout>
                <c:manualLayout>
                  <c:x val="5.335660806886356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A95-4070-B984-A6D5BA3EAF0E}"/>
                </c:ext>
              </c:extLst>
            </c:dLbl>
            <c:dLbl>
              <c:idx val="2"/>
              <c:layout>
                <c:manualLayout>
                  <c:x val="5.9177328949103152E-2"/>
                  <c:y val="-1.1167360215426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A95-4070-B984-A6D5BA3EAF0E}"/>
                </c:ext>
              </c:extLst>
            </c:dLbl>
            <c:dLbl>
              <c:idx val="3"/>
              <c:layout>
                <c:manualLayout>
                  <c:x val="5.432672821557002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A95-4070-B984-A6D5BA3EAF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'Graphiques 5 et 6'!$R$5:$R$8</c:f>
              <c:strCache>
                <c:ptCount val="4"/>
                <c:pt idx="0">
                  <c:v>Homme versus Femme toutes origines sociales (600€ d'écart)</c:v>
                </c:pt>
                <c:pt idx="1">
                  <c:v>Homme origine sociale favorisée vs Femme origine sociale favorisée (800€ d'écart)</c:v>
                </c:pt>
                <c:pt idx="2">
                  <c:v>Homme origine sociale intermédiaire vs Femme origine sociale intermédiaire (500€ d'écart)</c:v>
                </c:pt>
                <c:pt idx="3">
                  <c:v>Homme origine sociale modeste vs Femme origine sociale modeste (550€ d'écart)</c:v>
                </c:pt>
              </c:strCache>
            </c:strRef>
          </c:cat>
          <c:val>
            <c:numRef>
              <c:f>'Graphiques 5 et 6'!$V$5:$V$8</c:f>
              <c:numCache>
                <c:formatCode>0%</c:formatCode>
                <c:ptCount val="4"/>
                <c:pt idx="0">
                  <c:v>0.10301095824941096</c:v>
                </c:pt>
                <c:pt idx="1">
                  <c:v>0.10443732680749984</c:v>
                </c:pt>
                <c:pt idx="2">
                  <c:v>0.11354095870147538</c:v>
                </c:pt>
                <c:pt idx="3">
                  <c:v>4.069069297298937E-2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A95-4070-B984-A6D5BA3EAF0E}"/>
            </c:ext>
          </c:extLst>
        </c:ser>
        <c:ser>
          <c:idx val="2"/>
          <c:order val="5"/>
          <c:tx>
            <c:strRef>
              <c:f>'Graphiques 5 et 6'!$U$4</c:f>
              <c:strCache>
                <c:ptCount val="1"/>
                <c:pt idx="0">
                  <c:v>2-Grande école</c:v>
                </c:pt>
              </c:strCache>
            </c:strRef>
          </c:tx>
          <c:spPr>
            <a:prstGeom prst="rect">
              <a:avLst/>
            </a:prstGeom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1416367775450306E-2"/>
                  <c:y val="1.6378605775573669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A95-4070-B984-A6D5BA3EAF0E}"/>
                </c:ext>
              </c:extLst>
            </c:dLbl>
            <c:dLbl>
              <c:idx val="1"/>
              <c:layout>
                <c:manualLayout>
                  <c:x val="5.6266968508983391E-2"/>
                  <c:y val="2.233472043085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A95-4070-B984-A6D5BA3EAF0E}"/>
                </c:ext>
              </c:extLst>
            </c:dLbl>
            <c:dLbl>
              <c:idx val="2"/>
              <c:layout>
                <c:manualLayout>
                  <c:x val="5.6266968508983391E-2"/>
                  <c:y val="-8.189302887786834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A95-4070-B984-A6D5BA3EAF0E}"/>
                </c:ext>
              </c:extLst>
            </c:dLbl>
            <c:dLbl>
              <c:idx val="3"/>
              <c:layout>
                <c:manualLayout>
                  <c:x val="5.626696850898339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A95-4070-B984-A6D5BA3EAF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'Graphiques 5 et 6'!$R$5:$R$8</c:f>
              <c:strCache>
                <c:ptCount val="4"/>
                <c:pt idx="0">
                  <c:v>Homme versus Femme toutes origines sociales (600€ d'écart)</c:v>
                </c:pt>
                <c:pt idx="1">
                  <c:v>Homme origine sociale favorisée vs Femme origine sociale favorisée (800€ d'écart)</c:v>
                </c:pt>
                <c:pt idx="2">
                  <c:v>Homme origine sociale intermédiaire vs Femme origine sociale intermédiaire (500€ d'écart)</c:v>
                </c:pt>
                <c:pt idx="3">
                  <c:v>Homme origine sociale modeste vs Femme origine sociale modeste (550€ d'écart)</c:v>
                </c:pt>
              </c:strCache>
            </c:strRef>
          </c:cat>
          <c:val>
            <c:numRef>
              <c:f>'Graphiques 5 et 6'!$U$5:$U$8</c:f>
              <c:numCache>
                <c:formatCode>0%</c:formatCode>
                <c:ptCount val="4"/>
                <c:pt idx="0">
                  <c:v>1.7819956986310816E-2</c:v>
                </c:pt>
                <c:pt idx="1">
                  <c:v>2.7650819927783919E-2</c:v>
                </c:pt>
                <c:pt idx="2">
                  <c:v>1.2153680086354949E-2</c:v>
                </c:pt>
                <c:pt idx="3">
                  <c:v>-0.11666083995804752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6A95-4070-B984-A6D5BA3EAF0E}"/>
            </c:ext>
          </c:extLst>
        </c:ser>
        <c:ser>
          <c:idx val="1"/>
          <c:order val="6"/>
          <c:tx>
            <c:strRef>
              <c:f>'Graphiques 5 et 6'!$T$4</c:f>
              <c:strCache>
                <c:ptCount val="1"/>
                <c:pt idx="0">
                  <c:v>1-Niveau de diplôme</c:v>
                </c:pt>
              </c:strCache>
            </c:strRef>
          </c:tx>
          <c:spPr>
            <a:prstGeom prst="rect">
              <a:avLst/>
            </a:prstGeom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2787258248009068E-2"/>
                  <c:y val="7.08800945067926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DA1-40D8-BE24-9EDB2370443D}"/>
                </c:ext>
              </c:extLst>
            </c:dLbl>
            <c:dLbl>
              <c:idx val="1"/>
              <c:layout>
                <c:manualLayout>
                  <c:x val="6.0068259385665464E-2"/>
                  <c:y val="-2.3626698168930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DA1-40D8-BE24-9EDB2370443D}"/>
                </c:ext>
              </c:extLst>
            </c:dLbl>
            <c:dLbl>
              <c:idx val="2"/>
              <c:layout>
                <c:manualLayout>
                  <c:x val="5.8248009101251358E-2"/>
                  <c:y val="8.663022585965169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DA1-40D8-BE24-9EDB237044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'Graphiques 5 et 6'!$R$5:$R$8</c:f>
              <c:strCache>
                <c:ptCount val="4"/>
                <c:pt idx="0">
                  <c:v>Homme versus Femme toutes origines sociales (600€ d'écart)</c:v>
                </c:pt>
                <c:pt idx="1">
                  <c:v>Homme origine sociale favorisée vs Femme origine sociale favorisée (800€ d'écart)</c:v>
                </c:pt>
                <c:pt idx="2">
                  <c:v>Homme origine sociale intermédiaire vs Femme origine sociale intermédiaire (500€ d'écart)</c:v>
                </c:pt>
                <c:pt idx="3">
                  <c:v>Homme origine sociale modeste vs Femme origine sociale modeste (550€ d'écart)</c:v>
                </c:pt>
              </c:strCache>
            </c:strRef>
          </c:cat>
          <c:val>
            <c:numRef>
              <c:f>'Graphiques 5 et 6'!$T$5:$T$8</c:f>
              <c:numCache>
                <c:formatCode>0%</c:formatCode>
                <c:ptCount val="4"/>
                <c:pt idx="0">
                  <c:v>-0.21102311132352439</c:v>
                </c:pt>
                <c:pt idx="1">
                  <c:v>-0.10324972109259718</c:v>
                </c:pt>
                <c:pt idx="2">
                  <c:v>-0.2841322512293607</c:v>
                </c:pt>
                <c:pt idx="3">
                  <c:v>7.8280563620057707E-3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6A95-4070-B984-A6D5BA3EAF0E}"/>
            </c:ext>
          </c:extLst>
        </c:ser>
        <c:ser>
          <c:idx val="8"/>
          <c:order val="7"/>
          <c:tx>
            <c:strRef>
              <c:f>'Graphiques 5 et 6'!$AA$4</c:f>
              <c:strCache>
                <c:ptCount val="1"/>
                <c:pt idx="0">
                  <c:v>Ecart inexpliqué</c:v>
                </c:pt>
              </c:strCache>
            </c:strRef>
          </c:tx>
          <c:spPr>
            <a:prstGeom prst="rect">
              <a:avLst/>
            </a:prstGeom>
            <a:pattFill prst="diagBrick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6426321146037836E-2"/>
                  <c:y val="-6.1806652245114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6A95-4070-B984-A6D5BA3EAF0E}"/>
                </c:ext>
              </c:extLst>
            </c:dLbl>
            <c:dLbl>
              <c:idx val="1"/>
              <c:layout>
                <c:manualLayout>
                  <c:x val="5.820720880239661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6A95-4070-B984-A6D5BA3EAF0E}"/>
                </c:ext>
              </c:extLst>
            </c:dLbl>
            <c:dLbl>
              <c:idx val="2"/>
              <c:layout>
                <c:manualLayout>
                  <c:x val="6.3057809535929654E-2"/>
                  <c:y val="-1.34008322585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6A95-4070-B984-A6D5BA3EAF0E}"/>
                </c:ext>
              </c:extLst>
            </c:dLbl>
            <c:dLbl>
              <c:idx val="3"/>
              <c:layout>
                <c:manualLayout>
                  <c:x val="5.8207208802396611E-2"/>
                  <c:y val="-2.01012483877673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6A95-4070-B984-A6D5BA3EAF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accentCallout2">
                    <a:avLst/>
                  </a:prstGeom>
                </c15:spPr>
                <c15:showLeaderLines val="1"/>
              </c:ext>
            </c:extLst>
          </c:dLbls>
          <c:cat>
            <c:strRef>
              <c:f>'Graphiques 5 et 6'!$R$5:$R$8</c:f>
              <c:strCache>
                <c:ptCount val="4"/>
                <c:pt idx="0">
                  <c:v>Homme versus Femme toutes origines sociales (600€ d'écart)</c:v>
                </c:pt>
                <c:pt idx="1">
                  <c:v>Homme origine sociale favorisée vs Femme origine sociale favorisée (800€ d'écart)</c:v>
                </c:pt>
                <c:pt idx="2">
                  <c:v>Homme origine sociale intermédiaire vs Femme origine sociale intermédiaire (500€ d'écart)</c:v>
                </c:pt>
                <c:pt idx="3">
                  <c:v>Homme origine sociale modeste vs Femme origine sociale modeste (550€ d'écart)</c:v>
                </c:pt>
              </c:strCache>
            </c:strRef>
          </c:cat>
          <c:val>
            <c:numRef>
              <c:f>'Graphiques 5 et 6'!$AA$5:$AA$8</c:f>
              <c:numCache>
                <c:formatCode>0%</c:formatCode>
                <c:ptCount val="4"/>
                <c:pt idx="0">
                  <c:v>0.69318608541289728</c:v>
                </c:pt>
                <c:pt idx="1">
                  <c:v>0.73896666306786141</c:v>
                </c:pt>
                <c:pt idx="2">
                  <c:v>0.69831687522488306</c:v>
                </c:pt>
                <c:pt idx="3">
                  <c:v>0.43744394959643695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6A95-4070-B984-A6D5BA3EA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37611311"/>
        <c:axId val="2037611727"/>
      </c:barChart>
      <c:catAx>
        <c:axId val="2037611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7611727"/>
        <c:crosses val="autoZero"/>
        <c:auto val="1"/>
        <c:lblAlgn val="ctr"/>
        <c:lblOffset val="100"/>
        <c:noMultiLvlLbl val="0"/>
      </c:catAx>
      <c:valAx>
        <c:axId val="2037611727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prstGeom prst="rect">
            <a:avLst/>
          </a:prstGeom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7611311"/>
        <c:crosses val="autoZero"/>
        <c:crossBetween val="between"/>
      </c:valAx>
      <c:spPr>
        <a:prstGeom prst="rect">
          <a:avLst/>
        </a:prstGeom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344089645502808"/>
          <c:y val="0.10515210832010617"/>
          <c:w val="0.15118955756136215"/>
          <c:h val="0.81828642407078145"/>
        </c:manualLayout>
      </c:layout>
      <c:overlay val="0"/>
      <c:spPr>
        <a:prstGeom prst="rect">
          <a:avLst/>
        </a:prstGeom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xfrm>
      <a:off x="8124187" y="7805842"/>
      <a:ext cx="13090315" cy="5297593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80954328475118E-2"/>
          <c:y val="3.3675625861627166E-2"/>
          <c:w val="0.59354698028902209"/>
          <c:h val="0.895304721023835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'Graphiques 7 et 8'!$E$2</c:f>
              <c:strCache>
                <c:ptCount val="1"/>
                <c:pt idx="0">
                  <c:v>1-Niveau de diplôme</c:v>
                </c:pt>
              </c:strCache>
            </c:strRef>
          </c:tx>
          <c:spPr>
            <a:prstGeom prst="rect">
              <a:avLst/>
            </a:prstGeom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1246830758242549E-2"/>
                  <c:y val="-3.40136054421768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89-43F2-B2BF-ED1327460CC0}"/>
                </c:ext>
              </c:extLst>
            </c:dLbl>
            <c:dLbl>
              <c:idx val="1"/>
              <c:layout>
                <c:manualLayout>
                  <c:x val="7.7353701966091953E-2"/>
                  <c:y val="-3.40136054421768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B50-4CC6-90F4-E727EEEB57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 bwMode="auto"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'Graphiques 7 et 8'!$B$43:$C$44</c:f>
              <c:multiLvlStrCache>
                <c:ptCount val="2"/>
                <c:lvl>
                  <c:pt idx="0">
                    <c:v>D'origine sociale favorisée (400€ d'écart)</c:v>
                  </c:pt>
                  <c:pt idx="1">
                    <c:v>D'origine sociale modeste (450€ d'écart)</c:v>
                  </c:pt>
                </c:lvl>
                <c:lvl>
                  <c:pt idx="0">
                    <c:v>Natifs d'Ile-de-France vs natifs du Nord-Pas-de-Calais/ Languedoc-Roussillon</c:v>
                  </c:pt>
                </c:lvl>
              </c:multiLvlStrCache>
            </c:multiLvlStrRef>
          </c:cat>
          <c:val>
            <c:numRef>
              <c:f>'Graphiques 7 et 8'!$E$43:$E$44</c:f>
              <c:numCache>
                <c:formatCode>0%</c:formatCode>
                <c:ptCount val="2"/>
                <c:pt idx="0">
                  <c:v>0.2332531341015576</c:v>
                </c:pt>
                <c:pt idx="1">
                  <c:v>1.2734826589595091E-2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03-420B-BFFD-0CEC5A296945}"/>
            </c:ext>
          </c:extLst>
        </c:ser>
        <c:ser>
          <c:idx val="2"/>
          <c:order val="1"/>
          <c:tx>
            <c:strRef>
              <c:f>'Graphiques 7 et 8'!$F$2</c:f>
              <c:strCache>
                <c:ptCount val="1"/>
                <c:pt idx="0">
                  <c:v>2-Grande école</c:v>
                </c:pt>
              </c:strCache>
            </c:strRef>
          </c:tx>
          <c:spPr>
            <a:prstGeom prst="rect">
              <a:avLst/>
            </a:prstGeom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124683075824263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C89-43F2-B2BF-ED1327460CC0}"/>
                </c:ext>
              </c:extLst>
            </c:dLbl>
            <c:dLbl>
              <c:idx val="1"/>
              <c:layout>
                <c:manualLayout>
                  <c:x val="7.7353701966091884E-2"/>
                  <c:y val="-1.247151125683591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B50-4CC6-90F4-E727EEEB57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 bwMode="auto"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'Graphiques 7 et 8'!$B$43:$C$44</c:f>
              <c:multiLvlStrCache>
                <c:ptCount val="2"/>
                <c:lvl>
                  <c:pt idx="0">
                    <c:v>D'origine sociale favorisée (400€ d'écart)</c:v>
                  </c:pt>
                  <c:pt idx="1">
                    <c:v>D'origine sociale modeste (450€ d'écart)</c:v>
                  </c:pt>
                </c:lvl>
                <c:lvl>
                  <c:pt idx="0">
                    <c:v>Natifs d'Ile-de-France vs natifs du Nord-Pas-de-Calais/ Languedoc-Roussillon</c:v>
                  </c:pt>
                </c:lvl>
              </c:multiLvlStrCache>
            </c:multiLvlStrRef>
          </c:cat>
          <c:val>
            <c:numRef>
              <c:f>'Graphiques 7 et 8'!$F$43:$F$44</c:f>
              <c:numCache>
                <c:formatCode>0%</c:formatCode>
                <c:ptCount val="2"/>
                <c:pt idx="0">
                  <c:v>5.3691275167785206E-2</c:v>
                </c:pt>
                <c:pt idx="1">
                  <c:v>4.9223265895953928E-3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03-420B-BFFD-0CEC5A296945}"/>
            </c:ext>
          </c:extLst>
        </c:ser>
        <c:ser>
          <c:idx val="3"/>
          <c:order val="2"/>
          <c:tx>
            <c:strRef>
              <c:f>'Graphiques 7 et 8'!$G$2</c:f>
              <c:strCache>
                <c:ptCount val="1"/>
                <c:pt idx="0">
                  <c:v>3-Spécialité du diplôme</c:v>
                </c:pt>
              </c:strCache>
            </c:strRef>
          </c:tx>
          <c:spPr>
            <a:prstGeom prst="rect">
              <a:avLst/>
            </a:prstGeom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1246830758242549E-2"/>
                  <c:y val="6.80272108843537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C89-43F2-B2BF-ED1327460CC0}"/>
                </c:ext>
              </c:extLst>
            </c:dLbl>
            <c:dLbl>
              <c:idx val="1"/>
              <c:layout>
                <c:manualLayout>
                  <c:x val="7.5318078230142249E-2"/>
                  <c:y val="-6.23575562841795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B50-4CC6-90F4-E727EEEB57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 bwMode="auto"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'Graphiques 7 et 8'!$B$43:$C$44</c:f>
              <c:multiLvlStrCache>
                <c:ptCount val="2"/>
                <c:lvl>
                  <c:pt idx="0">
                    <c:v>D'origine sociale favorisée (400€ d'écart)</c:v>
                  </c:pt>
                  <c:pt idx="1">
                    <c:v>D'origine sociale modeste (450€ d'écart)</c:v>
                  </c:pt>
                </c:lvl>
                <c:lvl>
                  <c:pt idx="0">
                    <c:v>Natifs d'Ile-de-France vs natifs du Nord-Pas-de-Calais/ Languedoc-Roussillon</c:v>
                  </c:pt>
                </c:lvl>
              </c:multiLvlStrCache>
            </c:multiLvlStrRef>
          </c:cat>
          <c:val>
            <c:numRef>
              <c:f>'Graphiques 7 et 8'!$G$43:$G$44</c:f>
              <c:numCache>
                <c:formatCode>0%</c:formatCode>
                <c:ptCount val="2"/>
                <c:pt idx="0">
                  <c:v>3.3202481955172884E-2</c:v>
                </c:pt>
                <c:pt idx="1">
                  <c:v>-9.9801300578033787E-3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03-420B-BFFD-0CEC5A296945}"/>
            </c:ext>
          </c:extLst>
        </c:ser>
        <c:ser>
          <c:idx val="4"/>
          <c:order val="3"/>
          <c:tx>
            <c:strRef>
              <c:f>'Graphiques 7 et 8'!$H$2</c:f>
              <c:strCache>
                <c:ptCount val="1"/>
                <c:pt idx="0">
                  <c:v>4-Taux d'emploi</c:v>
                </c:pt>
              </c:strCache>
            </c:strRef>
          </c:tx>
          <c:spPr>
            <a:prstGeom prst="rect">
              <a:avLst/>
            </a:prstGeom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53180782301421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C89-43F2-B2BF-ED1327460CC0}"/>
                </c:ext>
              </c:extLst>
            </c:dLbl>
            <c:dLbl>
              <c:idx val="1"/>
              <c:layout>
                <c:manualLayout>
                  <c:x val="7.3282454494192378E-2"/>
                  <c:y val="-1.247151125683591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B50-4CC6-90F4-E727EEEB57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 bwMode="auto"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'Graphiques 7 et 8'!$B$43:$C$44</c:f>
              <c:multiLvlStrCache>
                <c:ptCount val="2"/>
                <c:lvl>
                  <c:pt idx="0">
                    <c:v>D'origine sociale favorisée (400€ d'écart)</c:v>
                  </c:pt>
                  <c:pt idx="1">
                    <c:v>D'origine sociale modeste (450€ d'écart)</c:v>
                  </c:pt>
                </c:lvl>
                <c:lvl>
                  <c:pt idx="0">
                    <c:v>Natifs d'Ile-de-France vs natifs du Nord-Pas-de-Calais/ Languedoc-Roussillon</c:v>
                  </c:pt>
                </c:lvl>
              </c:multiLvlStrCache>
            </c:multiLvlStrRef>
          </c:cat>
          <c:val>
            <c:numRef>
              <c:f>'Graphiques 7 et 8'!$H$43:$H$44</c:f>
              <c:numCache>
                <c:formatCode>0%</c:formatCode>
                <c:ptCount val="2"/>
                <c:pt idx="0">
                  <c:v>7.4433329112321089E-2</c:v>
                </c:pt>
                <c:pt idx="1">
                  <c:v>0.17444906069364152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03-420B-BFFD-0CEC5A296945}"/>
            </c:ext>
          </c:extLst>
        </c:ser>
        <c:ser>
          <c:idx val="5"/>
          <c:order val="4"/>
          <c:tx>
            <c:strRef>
              <c:f>'Graphiques 7 et 8'!$I$2</c:f>
              <c:strCache>
                <c:ptCount val="1"/>
                <c:pt idx="0">
                  <c:v>5-Temps de travail</c:v>
                </c:pt>
              </c:strCache>
            </c:strRef>
          </c:tx>
          <c:spPr>
            <a:prstGeom prst="rect">
              <a:avLst/>
            </a:prstGeom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735370196609195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C89-43F2-B2BF-ED1327460CC0}"/>
                </c:ext>
              </c:extLst>
            </c:dLbl>
            <c:dLbl>
              <c:idx val="1"/>
              <c:layout>
                <c:manualLayout>
                  <c:x val="7.9389325702041741E-2"/>
                  <c:y val="-6.23575562841795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B50-4CC6-90F4-E727EEEB57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 bwMode="auto"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'Graphiques 7 et 8'!$B$43:$C$44</c:f>
              <c:multiLvlStrCache>
                <c:ptCount val="2"/>
                <c:lvl>
                  <c:pt idx="0">
                    <c:v>D'origine sociale favorisée (400€ d'écart)</c:v>
                  </c:pt>
                  <c:pt idx="1">
                    <c:v>D'origine sociale modeste (450€ d'écart)</c:v>
                  </c:pt>
                </c:lvl>
                <c:lvl>
                  <c:pt idx="0">
                    <c:v>Natifs d'Ile-de-France vs natifs du Nord-Pas-de-Calais/ Languedoc-Roussillon</c:v>
                  </c:pt>
                </c:lvl>
              </c:multiLvlStrCache>
            </c:multiLvlStrRef>
          </c:cat>
          <c:val>
            <c:numRef>
              <c:f>'Graphiques 7 et 8'!$I$43:$I$44</c:f>
              <c:numCache>
                <c:formatCode>0%</c:formatCode>
                <c:ptCount val="2"/>
                <c:pt idx="0">
                  <c:v>-7.9473217677599073E-2</c:v>
                </c:pt>
                <c:pt idx="1">
                  <c:v>5.9790462427745723E-2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03-420B-BFFD-0CEC5A296945}"/>
            </c:ext>
          </c:extLst>
        </c:ser>
        <c:ser>
          <c:idx val="6"/>
          <c:order val="5"/>
          <c:tx>
            <c:strRef>
              <c:f>'Graphiques 7 et 8'!$J$2</c:f>
              <c:strCache>
                <c:ptCount val="1"/>
                <c:pt idx="0">
                  <c:v>6-Poste occupé</c:v>
                </c:pt>
              </c:strCache>
            </c:strRef>
          </c:tx>
          <c:spPr>
            <a:prstGeom prst="rect">
              <a:avLst/>
            </a:prstGeom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5318078230142138E-2"/>
                  <c:y val="-6.23575562841795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C89-43F2-B2BF-ED1327460CC0}"/>
                </c:ext>
              </c:extLst>
            </c:dLbl>
            <c:dLbl>
              <c:idx val="1"/>
              <c:layout>
                <c:manualLayout>
                  <c:x val="8.1424949437991459E-2"/>
                  <c:y val="-3.40136054421774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B50-4CC6-90F4-E727EEEB57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 bwMode="auto"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'Graphiques 7 et 8'!$B$43:$C$44</c:f>
              <c:multiLvlStrCache>
                <c:ptCount val="2"/>
                <c:lvl>
                  <c:pt idx="0">
                    <c:v>D'origine sociale favorisée (400€ d'écart)</c:v>
                  </c:pt>
                  <c:pt idx="1">
                    <c:v>D'origine sociale modeste (450€ d'écart)</c:v>
                  </c:pt>
                </c:lvl>
                <c:lvl>
                  <c:pt idx="0">
                    <c:v>Natifs d'Ile-de-France vs natifs du Nord-Pas-de-Calais/ Languedoc-Roussillon</c:v>
                  </c:pt>
                </c:lvl>
              </c:multiLvlStrCache>
            </c:multiLvlStrRef>
          </c:cat>
          <c:val>
            <c:numRef>
              <c:f>'Graphiques 7 et 8'!$J$43:$J$44</c:f>
              <c:numCache>
                <c:formatCode>0%</c:formatCode>
                <c:ptCount val="2"/>
                <c:pt idx="0">
                  <c:v>0.21914651133341775</c:v>
                </c:pt>
                <c:pt idx="1">
                  <c:v>0.21100523843930646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03-420B-BFFD-0CEC5A296945}"/>
            </c:ext>
          </c:extLst>
        </c:ser>
        <c:ser>
          <c:idx val="7"/>
          <c:order val="6"/>
          <c:tx>
            <c:strRef>
              <c:f>'Graphiques 7 et 8'!$K$2</c:f>
              <c:strCache>
                <c:ptCount val="1"/>
                <c:pt idx="0">
                  <c:v>7-Region de résidence</c:v>
                </c:pt>
              </c:strCache>
            </c:strRef>
          </c:tx>
          <c:spPr>
            <a:prstGeom prst="rect">
              <a:avLst/>
            </a:prstGeom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9.5674315589639986E-2"/>
                  <c:y val="3.117877814208977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89-43F2-B2BF-ED1327460CC0}"/>
                </c:ext>
              </c:extLst>
            </c:dLbl>
            <c:dLbl>
              <c:idx val="1"/>
              <c:layout>
                <c:manualLayout>
                  <c:x val="8.753182064584082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B50-4CC6-90F4-E727EEEB57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 bwMode="auto"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'Graphiques 7 et 8'!$B$43:$C$44</c:f>
              <c:multiLvlStrCache>
                <c:ptCount val="2"/>
                <c:lvl>
                  <c:pt idx="0">
                    <c:v>D'origine sociale favorisée (400€ d'écart)</c:v>
                  </c:pt>
                  <c:pt idx="1">
                    <c:v>D'origine sociale modeste (450€ d'écart)</c:v>
                  </c:pt>
                </c:lvl>
                <c:lvl>
                  <c:pt idx="0">
                    <c:v>Natifs d'Ile-de-France vs natifs du Nord-Pas-de-Calais/ Languedoc-Roussillon</c:v>
                  </c:pt>
                </c:lvl>
              </c:multiLvlStrCache>
            </c:multiLvlStrRef>
          </c:cat>
          <c:val>
            <c:numRef>
              <c:f>'Graphiques 7 et 8'!$K$43:$K$44</c:f>
              <c:numCache>
                <c:formatCode>0%</c:formatCode>
                <c:ptCount val="2"/>
                <c:pt idx="0">
                  <c:v>0.43444345954159808</c:v>
                </c:pt>
                <c:pt idx="1">
                  <c:v>0.31525469653179194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E03-420B-BFFD-0CEC5A296945}"/>
            </c:ext>
          </c:extLst>
        </c:ser>
        <c:ser>
          <c:idx val="8"/>
          <c:order val="7"/>
          <c:tx>
            <c:strRef>
              <c:f>'Graphiques 7 et 8'!$L$2</c:f>
              <c:strCache>
                <c:ptCount val="1"/>
                <c:pt idx="0">
                  <c:v>Ecart inexpliqué</c:v>
                </c:pt>
              </c:strCache>
            </c:strRef>
          </c:tx>
          <c:spPr>
            <a:prstGeom prst="rect">
              <a:avLst/>
            </a:prstGeom>
            <a:pattFill prst="diagBrick">
              <a:fgClr>
                <a:schemeClr val="accent5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53180782301421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89-43F2-B2BF-ED1327460CC0}"/>
                </c:ext>
              </c:extLst>
            </c:dLbl>
            <c:dLbl>
              <c:idx val="1"/>
              <c:layout>
                <c:manualLayout>
                  <c:x val="8.3460573173941399E-2"/>
                  <c:y val="1.247151125683591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B50-4CC6-90F4-E727EEEB57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 bwMode="auto"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'Graphiques 7 et 8'!$B$43:$C$44</c:f>
              <c:multiLvlStrCache>
                <c:ptCount val="2"/>
                <c:lvl>
                  <c:pt idx="0">
                    <c:v>D'origine sociale favorisée (400€ d'écart)</c:v>
                  </c:pt>
                  <c:pt idx="1">
                    <c:v>D'origine sociale modeste (450€ d'écart)</c:v>
                  </c:pt>
                </c:lvl>
                <c:lvl>
                  <c:pt idx="0">
                    <c:v>Natifs d'Ile-de-France vs natifs du Nord-Pas-de-Calais/ Languedoc-Roussillon</c:v>
                  </c:pt>
                </c:lvl>
              </c:multiLvlStrCache>
            </c:multiLvlStrRef>
          </c:cat>
          <c:val>
            <c:numRef>
              <c:f>'Graphiques 7 et 8'!$L$43:$L$44</c:f>
              <c:numCache>
                <c:formatCode>0%</c:formatCode>
                <c:ptCount val="2"/>
                <c:pt idx="0">
                  <c:v>3.1303026465746481E-2</c:v>
                </c:pt>
                <c:pt idx="1">
                  <c:v>0.23182351878612725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E03-420B-BFFD-0CEC5A296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35071311"/>
        <c:axId val="435071727"/>
      </c:barChart>
      <c:catAx>
        <c:axId val="435071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 bwMode="auto">
          <a:prstGeom prst="rect">
            <a:avLst/>
          </a:prstGeom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5071727"/>
        <c:crosses val="autoZero"/>
        <c:auto val="1"/>
        <c:lblAlgn val="ctr"/>
        <c:lblOffset val="100"/>
        <c:noMultiLvlLbl val="0"/>
      </c:catAx>
      <c:valAx>
        <c:axId val="435071727"/>
        <c:scaling>
          <c:orientation val="minMax"/>
          <c:max val="1.4"/>
          <c:min val="-0.4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prstGeom prst="rect">
            <a:avLst/>
          </a:prstGeom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5071311"/>
        <c:crosses val="autoZero"/>
        <c:crossBetween val="between"/>
      </c:valAx>
      <c:spPr>
        <a:prstGeom prst="rect">
          <a:avLst/>
        </a:prstGeom>
        <a:noFill/>
        <a:ln>
          <a:noFill/>
        </a:ln>
        <a:effectLst/>
      </c:spPr>
    </c:plotArea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718610928761E-2"/>
          <c:y val="3.9447742894464725E-2"/>
          <c:w val="0.54285809140852503"/>
          <c:h val="0.8773595934256397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'Graphiques 7 et 8'!$E$2</c:f>
              <c:strCache>
                <c:ptCount val="1"/>
                <c:pt idx="0">
                  <c:v>1-Niveau de diplôme</c:v>
                </c:pt>
              </c:strCache>
            </c:strRef>
          </c:tx>
          <c:spPr>
            <a:prstGeom prst="rect">
              <a:avLst/>
            </a:prstGeom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14497192445125065"/>
                  <c:y val="-3.41006059167517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3CA-4798-A6BD-2565CFF0DF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 bwMode="auto"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'Graphiques 7 et 8'!$C$11</c:f>
              <c:strCache>
                <c:ptCount val="1"/>
                <c:pt idx="0">
                  <c:v>Parmi les personnes d'origine sociale modeste, sans ascendance migraoire vs ascendance africaine (150€ d'écart)</c:v>
                </c:pt>
              </c:strCache>
            </c:strRef>
          </c:cat>
          <c:val>
            <c:numRef>
              <c:f>'Graphiques 7 et 8'!$E$11</c:f>
              <c:numCache>
                <c:formatCode>0%</c:formatCode>
                <c:ptCount val="1"/>
                <c:pt idx="0">
                  <c:v>-7.6027019575407306E-2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CA-4798-A6BD-2565CFF0DF59}"/>
            </c:ext>
          </c:extLst>
        </c:ser>
        <c:ser>
          <c:idx val="2"/>
          <c:order val="1"/>
          <c:tx>
            <c:strRef>
              <c:f>'Graphiques 7 et 8'!$F$2</c:f>
              <c:strCache>
                <c:ptCount val="1"/>
                <c:pt idx="0">
                  <c:v>2-Grande école</c:v>
                </c:pt>
              </c:strCache>
            </c:strRef>
          </c:tx>
          <c:spPr>
            <a:prstGeom prst="rect">
              <a:avLst/>
            </a:prstGeom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14497192445125065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3CA-4798-A6BD-2565CFF0DF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 bwMode="auto"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'Graphiques 7 et 8'!$C$11</c:f>
              <c:strCache>
                <c:ptCount val="1"/>
                <c:pt idx="0">
                  <c:v>Parmi les personnes d'origine sociale modeste, sans ascendance migraoire vs ascendance africaine (150€ d'écart)</c:v>
                </c:pt>
              </c:strCache>
            </c:strRef>
          </c:cat>
          <c:val>
            <c:numRef>
              <c:f>'Graphiques 7 et 8'!$F$11</c:f>
              <c:numCache>
                <c:formatCode>0%</c:formatCode>
                <c:ptCount val="1"/>
                <c:pt idx="0">
                  <c:v>-1.1717673007996692E-3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CA-4798-A6BD-2565CFF0DF59}"/>
            </c:ext>
          </c:extLst>
        </c:ser>
        <c:ser>
          <c:idx val="3"/>
          <c:order val="2"/>
          <c:tx>
            <c:strRef>
              <c:f>'Graphiques 7 et 8'!$G$2</c:f>
              <c:strCache>
                <c:ptCount val="1"/>
                <c:pt idx="0">
                  <c:v>3-Spécialité du diplôme</c:v>
                </c:pt>
              </c:strCache>
            </c:strRef>
          </c:tx>
          <c:spPr>
            <a:prstGeom prst="rect">
              <a:avLst/>
            </a:prstGeom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14088820826952528"/>
                  <c:y val="-1.3640242366700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3CA-4798-A6BD-2565CFF0DF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 bwMode="auto"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'Graphiques 7 et 8'!$C$11</c:f>
              <c:strCache>
                <c:ptCount val="1"/>
                <c:pt idx="0">
                  <c:v>Parmi les personnes d'origine sociale modeste, sans ascendance migraoire vs ascendance africaine (150€ d'écart)</c:v>
                </c:pt>
              </c:strCache>
            </c:strRef>
          </c:cat>
          <c:val>
            <c:numRef>
              <c:f>'Graphiques 7 et 8'!$G$11</c:f>
              <c:numCache>
                <c:formatCode>0%</c:formatCode>
                <c:ptCount val="1"/>
                <c:pt idx="0">
                  <c:v>9.2845326716294696E-2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CA-4798-A6BD-2565CFF0DF59}"/>
            </c:ext>
          </c:extLst>
        </c:ser>
        <c:ser>
          <c:idx val="4"/>
          <c:order val="3"/>
          <c:tx>
            <c:strRef>
              <c:f>'Graphiques 7 et 8'!$H$2</c:f>
              <c:strCache>
                <c:ptCount val="1"/>
                <c:pt idx="0">
                  <c:v>4-Taux d'emploi</c:v>
                </c:pt>
              </c:strCache>
            </c:strRef>
          </c:tx>
          <c:spPr>
            <a:prstGeom prst="rect">
              <a:avLst/>
            </a:prstGeom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15518121490556405"/>
                  <c:y val="-1.02301817750251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3CA-4798-A6BD-2565CFF0DF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 bwMode="auto"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'Graphiques 7 et 8'!$C$11</c:f>
              <c:strCache>
                <c:ptCount val="1"/>
                <c:pt idx="0">
                  <c:v>Parmi les personnes d'origine sociale modeste, sans ascendance migraoire vs ascendance africaine (150€ d'écart)</c:v>
                </c:pt>
              </c:strCache>
            </c:strRef>
          </c:cat>
          <c:val>
            <c:numRef>
              <c:f>'Graphiques 7 et 8'!$H$11</c:f>
              <c:numCache>
                <c:formatCode>0%</c:formatCode>
                <c:ptCount val="1"/>
                <c:pt idx="0">
                  <c:v>0.86600496277915662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3CA-4798-A6BD-2565CFF0DF59}"/>
            </c:ext>
          </c:extLst>
        </c:ser>
        <c:ser>
          <c:idx val="5"/>
          <c:order val="4"/>
          <c:tx>
            <c:strRef>
              <c:f>'Graphiques 7 et 8'!$I$2</c:f>
              <c:strCache>
                <c:ptCount val="1"/>
                <c:pt idx="0">
                  <c:v>5-Temps de travail</c:v>
                </c:pt>
              </c:strCache>
            </c:strRef>
          </c:tx>
          <c:spPr>
            <a:prstGeom prst="rect">
              <a:avLst/>
            </a:prstGeom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155181214905564"/>
                  <c:y val="3.12585276558424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3CA-4798-A6BD-2565CFF0DF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 bwMode="auto"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'Graphiques 7 et 8'!$C$11</c:f>
              <c:strCache>
                <c:ptCount val="1"/>
                <c:pt idx="0">
                  <c:v>Parmi les personnes d'origine sociale modeste, sans ascendance migraoire vs ascendance africaine (150€ d'écart)</c:v>
                </c:pt>
              </c:strCache>
            </c:strRef>
          </c:cat>
          <c:val>
            <c:numRef>
              <c:f>'Graphiques 7 et 8'!$I$11</c:f>
              <c:numCache>
                <c:formatCode>0%</c:formatCode>
                <c:ptCount val="1"/>
                <c:pt idx="0">
                  <c:v>1.2062310449407426E-2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3CA-4798-A6BD-2565CFF0DF59}"/>
            </c:ext>
          </c:extLst>
        </c:ser>
        <c:ser>
          <c:idx val="6"/>
          <c:order val="5"/>
          <c:tx>
            <c:strRef>
              <c:f>'Graphiques 7 et 8'!$J$2</c:f>
              <c:strCache>
                <c:ptCount val="1"/>
                <c:pt idx="0">
                  <c:v>6-Poste occupé</c:v>
                </c:pt>
              </c:strCache>
            </c:strRef>
          </c:tx>
          <c:spPr>
            <a:prstGeom prst="rect">
              <a:avLst/>
            </a:prstGeom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14701378254211325"/>
                  <c:y val="-1.364024236670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3CA-4798-A6BD-2565CFF0DF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 bwMode="auto"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'Graphiques 7 et 8'!$C$11</c:f>
              <c:strCache>
                <c:ptCount val="1"/>
                <c:pt idx="0">
                  <c:v>Parmi les personnes d'origine sociale modeste, sans ascendance migraoire vs ascendance africaine (150€ d'écart)</c:v>
                </c:pt>
              </c:strCache>
            </c:strRef>
          </c:cat>
          <c:val>
            <c:numRef>
              <c:f>'Graphiques 7 et 8'!$J$11</c:f>
              <c:numCache>
                <c:formatCode>0%</c:formatCode>
                <c:ptCount val="1"/>
                <c:pt idx="0">
                  <c:v>-0.10807830162668883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3CA-4798-A6BD-2565CFF0DF59}"/>
            </c:ext>
          </c:extLst>
        </c:ser>
        <c:ser>
          <c:idx val="7"/>
          <c:order val="6"/>
          <c:tx>
            <c:strRef>
              <c:f>'Graphiques 7 et 8'!$K$2</c:f>
              <c:strCache>
                <c:ptCount val="1"/>
                <c:pt idx="0">
                  <c:v>7-Region de résidence</c:v>
                </c:pt>
              </c:strCache>
            </c:strRef>
          </c:tx>
          <c:spPr>
            <a:prstGeom prst="rect">
              <a:avLst/>
            </a:prstGeom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14905564063297594"/>
                  <c:y val="-2.0460363550050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3CA-4798-A6BD-2565CFF0DF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 bwMode="auto"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'Graphiques 7 et 8'!$C$11</c:f>
              <c:strCache>
                <c:ptCount val="1"/>
                <c:pt idx="0">
                  <c:v>Parmi les personnes d'origine sociale modeste, sans ascendance migraoire vs ascendance africaine (150€ d'écart)</c:v>
                </c:pt>
              </c:strCache>
            </c:strRef>
          </c:cat>
          <c:val>
            <c:numRef>
              <c:f>'Graphiques 7 et 8'!$K$11</c:f>
              <c:numCache>
                <c:formatCode>0%</c:formatCode>
                <c:ptCount val="1"/>
                <c:pt idx="0">
                  <c:v>-0.30355665839536838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3CA-4798-A6BD-2565CFF0DF59}"/>
            </c:ext>
          </c:extLst>
        </c:ser>
        <c:ser>
          <c:idx val="8"/>
          <c:order val="7"/>
          <c:tx>
            <c:strRef>
              <c:f>'Graphiques 7 et 8'!$L$2</c:f>
              <c:strCache>
                <c:ptCount val="1"/>
                <c:pt idx="0">
                  <c:v>Ecart inexpliqué</c:v>
                </c:pt>
              </c:strCache>
            </c:strRef>
          </c:tx>
          <c:spPr>
            <a:prstGeom prst="rect">
              <a:avLst/>
            </a:prstGeom>
            <a:pattFill prst="diagBrick">
              <a:fgClr>
                <a:schemeClr val="accent5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1531393568147013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3CA-4798-A6BD-2565CFF0DF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 bwMode="auto"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'Graphiques 7 et 8'!$C$11</c:f>
              <c:strCache>
                <c:ptCount val="1"/>
                <c:pt idx="0">
                  <c:v>Parmi les personnes d'origine sociale modeste, sans ascendance migraoire vs ascendance africaine (150€ d'écart)</c:v>
                </c:pt>
              </c:strCache>
            </c:strRef>
          </c:cat>
          <c:val>
            <c:numRef>
              <c:f>'Graphiques 7 et 8'!$L$11</c:f>
              <c:numCache>
                <c:formatCode>0%</c:formatCode>
                <c:ptCount val="1"/>
                <c:pt idx="0">
                  <c:v>0.51792114695340541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3CA-4798-A6BD-2565CFF0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35071311"/>
        <c:axId val="435071727"/>
      </c:barChart>
      <c:catAx>
        <c:axId val="435071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 bwMode="auto">
          <a:prstGeom prst="rect">
            <a:avLst/>
          </a:prstGeom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5071727"/>
        <c:crosses val="autoZero"/>
        <c:auto val="1"/>
        <c:lblAlgn val="ctr"/>
        <c:lblOffset val="100"/>
        <c:noMultiLvlLbl val="0"/>
      </c:catAx>
      <c:valAx>
        <c:axId val="435071727"/>
        <c:scaling>
          <c:orientation val="minMax"/>
          <c:max val="1.5"/>
          <c:min val="-0.4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prstGeom prst="rect">
            <a:avLst/>
          </a:prstGeom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5071311"/>
        <c:crosses val="autoZero"/>
        <c:crossBetween val="between"/>
      </c:valAx>
      <c:spPr>
        <a:prstGeom prst="rect">
          <a:avLst/>
        </a:prstGeom>
        <a:noFill/>
        <a:ln>
          <a:noFill/>
        </a:ln>
        <a:effectLst/>
      </c:spPr>
    </c:plotArea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Hommes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Origine sociale favorisée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'graphique 9 H'!$C$15:$C$25</c:f>
                <c:numCache>
                  <c:formatCode>General</c:formatCode>
                  <c:ptCount val="11"/>
                  <c:pt idx="0">
                    <c:v>0.10943400415849215</c:v>
                  </c:pt>
                  <c:pt idx="1">
                    <c:v>8.5755583893539433E-2</c:v>
                  </c:pt>
                  <c:pt idx="2">
                    <c:v>7.1389516470139164E-2</c:v>
                  </c:pt>
                  <c:pt idx="3">
                    <c:v>6.2911094740871032E-2</c:v>
                  </c:pt>
                  <c:pt idx="4">
                    <c:v>0</c:v>
                  </c:pt>
                  <c:pt idx="5">
                    <c:v>5.8411327107795633E-2</c:v>
                  </c:pt>
                  <c:pt idx="6">
                    <c:v>6.2535655749151667E-2</c:v>
                  </c:pt>
                  <c:pt idx="7">
                    <c:v>6.7138011335575121E-2</c:v>
                  </c:pt>
                  <c:pt idx="8">
                    <c:v>7.3446360732571381E-2</c:v>
                  </c:pt>
                  <c:pt idx="9">
                    <c:v>8.0334971530872185E-2</c:v>
                  </c:pt>
                  <c:pt idx="10">
                    <c:v>9.4355741169054388E-2</c:v>
                  </c:pt>
                </c:numCache>
              </c:numRef>
            </c:plus>
            <c:minus>
              <c:numRef>
                <c:f>'graphique 9 H'!$C$15:$C$25</c:f>
                <c:numCache>
                  <c:formatCode>General</c:formatCode>
                  <c:ptCount val="11"/>
                  <c:pt idx="0">
                    <c:v>0.10943400415849215</c:v>
                  </c:pt>
                  <c:pt idx="1">
                    <c:v>8.5755583893539433E-2</c:v>
                  </c:pt>
                  <c:pt idx="2">
                    <c:v>7.1389516470139164E-2</c:v>
                  </c:pt>
                  <c:pt idx="3">
                    <c:v>6.2911094740871032E-2</c:v>
                  </c:pt>
                  <c:pt idx="4">
                    <c:v>0</c:v>
                  </c:pt>
                  <c:pt idx="5">
                    <c:v>5.8411327107795633E-2</c:v>
                  </c:pt>
                  <c:pt idx="6">
                    <c:v>6.2535655749151667E-2</c:v>
                  </c:pt>
                  <c:pt idx="7">
                    <c:v>6.7138011335575121E-2</c:v>
                  </c:pt>
                  <c:pt idx="8">
                    <c:v>7.3446360732571381E-2</c:v>
                  </c:pt>
                  <c:pt idx="9">
                    <c:v>8.0334971530872185E-2</c:v>
                  </c:pt>
                  <c:pt idx="10">
                    <c:v>9.4355741169054388E-2</c:v>
                  </c:pt>
                </c:numCache>
              </c:numRef>
            </c:minus>
            <c:spPr>
              <a:noFill/>
              <a:ln w="3175" cap="flat" cmpd="sng" algn="ctr">
                <a:solidFill>
                  <a:schemeClr val="accent1"/>
                </a:solidFill>
                <a:round/>
              </a:ln>
              <a:effectLst/>
            </c:spPr>
          </c:errBars>
          <c:xVal>
            <c:numRef>
              <c:f>'graphique 9 H'!$B$3:$B$13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'graphique 9 H'!$C$3:$C$13</c:f>
              <c:numCache>
                <c:formatCode>General</c:formatCode>
                <c:ptCount val="11"/>
                <c:pt idx="0">
                  <c:v>-5.3242022023196833E-2</c:v>
                </c:pt>
                <c:pt idx="1">
                  <c:v>-6.6213076419976896E-2</c:v>
                </c:pt>
                <c:pt idx="2">
                  <c:v>-2.9373292679586365E-2</c:v>
                </c:pt>
                <c:pt idx="3">
                  <c:v>-1.4559537135831338E-2</c:v>
                </c:pt>
                <c:pt idx="4">
                  <c:v>0</c:v>
                </c:pt>
                <c:pt idx="5">
                  <c:v>5.0099684436863655E-2</c:v>
                </c:pt>
                <c:pt idx="6">
                  <c:v>8.2960540924849654E-2</c:v>
                </c:pt>
                <c:pt idx="7">
                  <c:v>9.5406095220300524E-2</c:v>
                </c:pt>
                <c:pt idx="8">
                  <c:v>0.14645018158123571</c:v>
                </c:pt>
                <c:pt idx="9">
                  <c:v>0.1537826088028664</c:v>
                </c:pt>
                <c:pt idx="10">
                  <c:v>0.1040121143155911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3D-4B27-A26C-D1AF833479AE}"/>
            </c:ext>
          </c:extLst>
        </c:ser>
        <c:ser>
          <c:idx val="1"/>
          <c:order val="1"/>
          <c:tx>
            <c:v>Origine sociale intermédiaire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'graphique 9 H'!$E$15:$E$25</c:f>
                <c:numCache>
                  <c:formatCode>General</c:formatCode>
                  <c:ptCount val="11"/>
                  <c:pt idx="0">
                    <c:v>5.3767325038385799E-2</c:v>
                  </c:pt>
                  <c:pt idx="1">
                    <c:v>4.3534803861482022E-2</c:v>
                  </c:pt>
                  <c:pt idx="2">
                    <c:v>3.6803577689880233E-2</c:v>
                  </c:pt>
                  <c:pt idx="3">
                    <c:v>3.3265599061372747E-2</c:v>
                  </c:pt>
                  <c:pt idx="4">
                    <c:v>0</c:v>
                  </c:pt>
                  <c:pt idx="5">
                    <c:v>3.2075319528081604E-2</c:v>
                  </c:pt>
                  <c:pt idx="6">
                    <c:v>3.4871436163880186E-2</c:v>
                  </c:pt>
                  <c:pt idx="7">
                    <c:v>3.7950508331659874E-2</c:v>
                  </c:pt>
                  <c:pt idx="8">
                    <c:v>4.1809162251887792E-2</c:v>
                  </c:pt>
                  <c:pt idx="9">
                    <c:v>4.6074902967524679E-2</c:v>
                  </c:pt>
                  <c:pt idx="10">
                    <c:v>5.3921410285500633E-2</c:v>
                  </c:pt>
                </c:numCache>
              </c:numRef>
            </c:plus>
            <c:minus>
              <c:numRef>
                <c:f>'graphique 9 H'!$E$15:$E$25</c:f>
                <c:numCache>
                  <c:formatCode>General</c:formatCode>
                  <c:ptCount val="11"/>
                  <c:pt idx="0">
                    <c:v>5.3767325038385799E-2</c:v>
                  </c:pt>
                  <c:pt idx="1">
                    <c:v>4.3534803861482022E-2</c:v>
                  </c:pt>
                  <c:pt idx="2">
                    <c:v>3.6803577689880233E-2</c:v>
                  </c:pt>
                  <c:pt idx="3">
                    <c:v>3.3265599061372747E-2</c:v>
                  </c:pt>
                  <c:pt idx="4">
                    <c:v>0</c:v>
                  </c:pt>
                  <c:pt idx="5">
                    <c:v>3.2075319528081604E-2</c:v>
                  </c:pt>
                  <c:pt idx="6">
                    <c:v>3.4871436163880186E-2</c:v>
                  </c:pt>
                  <c:pt idx="7">
                    <c:v>3.7950508331659874E-2</c:v>
                  </c:pt>
                  <c:pt idx="8">
                    <c:v>4.1809162251887792E-2</c:v>
                  </c:pt>
                  <c:pt idx="9">
                    <c:v>4.6074902967524679E-2</c:v>
                  </c:pt>
                  <c:pt idx="10">
                    <c:v>5.3921410285500633E-2</c:v>
                  </c:pt>
                </c:numCache>
              </c:numRef>
            </c:minus>
            <c:spPr>
              <a:noFill/>
              <a:ln w="3175" cap="flat" cmpd="sng" algn="ctr">
                <a:solidFill>
                  <a:schemeClr val="accent2"/>
                </a:solidFill>
                <a:round/>
              </a:ln>
              <a:effectLst/>
            </c:spPr>
          </c:errBars>
          <c:xVal>
            <c:numRef>
              <c:f>'graphique 9 H'!$D$3:$D$13</c:f>
              <c:numCache>
                <c:formatCode>General</c:formatCode>
                <c:ptCount val="11"/>
                <c:pt idx="0">
                  <c:v>-4.95</c:v>
                </c:pt>
                <c:pt idx="1">
                  <c:v>-3.95</c:v>
                </c:pt>
                <c:pt idx="2">
                  <c:v>-2.95</c:v>
                </c:pt>
                <c:pt idx="3">
                  <c:v>-1.95</c:v>
                </c:pt>
                <c:pt idx="4">
                  <c:v>-0.95</c:v>
                </c:pt>
                <c:pt idx="5">
                  <c:v>0.05</c:v>
                </c:pt>
                <c:pt idx="6">
                  <c:v>1.05</c:v>
                </c:pt>
                <c:pt idx="7">
                  <c:v>2.0499999999999998</c:v>
                </c:pt>
                <c:pt idx="8">
                  <c:v>3.05</c:v>
                </c:pt>
                <c:pt idx="9">
                  <c:v>4.05</c:v>
                </c:pt>
                <c:pt idx="10">
                  <c:v>5.05</c:v>
                </c:pt>
              </c:numCache>
            </c:numRef>
          </c:xVal>
          <c:yVal>
            <c:numRef>
              <c:f>'graphique 9 H'!$E$3:$E$13</c:f>
              <c:numCache>
                <c:formatCode>General</c:formatCode>
                <c:ptCount val="11"/>
                <c:pt idx="0">
                  <c:v>-1.6102677561188175E-2</c:v>
                </c:pt>
                <c:pt idx="1">
                  <c:v>1.324642299990818E-3</c:v>
                </c:pt>
                <c:pt idx="2">
                  <c:v>3.7260279750883394E-5</c:v>
                </c:pt>
                <c:pt idx="3">
                  <c:v>-2.4073126385993817E-3</c:v>
                </c:pt>
                <c:pt idx="4">
                  <c:v>0</c:v>
                </c:pt>
                <c:pt idx="5">
                  <c:v>-8.1670532751628357E-3</c:v>
                </c:pt>
                <c:pt idx="6">
                  <c:v>-1.9763808526317858E-2</c:v>
                </c:pt>
                <c:pt idx="7">
                  <c:v>-2.725455247802544E-2</c:v>
                </c:pt>
                <c:pt idx="8">
                  <c:v>-3.4934455926105897E-2</c:v>
                </c:pt>
                <c:pt idx="9">
                  <c:v>-5.0723971547824404E-2</c:v>
                </c:pt>
                <c:pt idx="10">
                  <c:v>-6.1907574035596005E-2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3D-4B27-A26C-D1AF833479AE}"/>
            </c:ext>
          </c:extLst>
        </c:ser>
        <c:ser>
          <c:idx val="2"/>
          <c:order val="2"/>
          <c:tx>
            <c:v>Origine sociale modeste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'graphique 9 H'!$G$15:$G$25</c:f>
                <c:numCache>
                  <c:formatCode>General</c:formatCode>
                  <c:ptCount val="11"/>
                  <c:pt idx="0">
                    <c:v>9.4522441391954107E-2</c:v>
                  </c:pt>
                  <c:pt idx="1">
                    <c:v>7.5010053328158841E-2</c:v>
                  </c:pt>
                  <c:pt idx="2">
                    <c:v>6.4016509365596705E-2</c:v>
                  </c:pt>
                  <c:pt idx="3">
                    <c:v>5.7943115044315825E-2</c:v>
                  </c:pt>
                  <c:pt idx="4">
                    <c:v>0</c:v>
                  </c:pt>
                  <c:pt idx="5">
                    <c:v>5.5419909411456122E-2</c:v>
                  </c:pt>
                  <c:pt idx="6">
                    <c:v>6.0074865488673211E-2</c:v>
                  </c:pt>
                  <c:pt idx="7">
                    <c:v>6.5213028381303134E-2</c:v>
                  </c:pt>
                  <c:pt idx="8">
                    <c:v>7.1811664742022441E-2</c:v>
                  </c:pt>
                  <c:pt idx="9">
                    <c:v>7.849054194070397E-2</c:v>
                  </c:pt>
                  <c:pt idx="10">
                    <c:v>9.2069813486294241E-2</c:v>
                  </c:pt>
                </c:numCache>
              </c:numRef>
            </c:plus>
            <c:minus>
              <c:numRef>
                <c:f>'graphique 9 H'!$G$15:$G$25</c:f>
                <c:numCache>
                  <c:formatCode>General</c:formatCode>
                  <c:ptCount val="11"/>
                  <c:pt idx="0">
                    <c:v>9.4522441391954107E-2</c:v>
                  </c:pt>
                  <c:pt idx="1">
                    <c:v>7.5010053328158841E-2</c:v>
                  </c:pt>
                  <c:pt idx="2">
                    <c:v>6.4016509365596705E-2</c:v>
                  </c:pt>
                  <c:pt idx="3">
                    <c:v>5.7943115044315825E-2</c:v>
                  </c:pt>
                  <c:pt idx="4">
                    <c:v>0</c:v>
                  </c:pt>
                  <c:pt idx="5">
                    <c:v>5.5419909411456122E-2</c:v>
                  </c:pt>
                  <c:pt idx="6">
                    <c:v>6.0074865488673211E-2</c:v>
                  </c:pt>
                  <c:pt idx="7">
                    <c:v>6.5213028381303134E-2</c:v>
                  </c:pt>
                  <c:pt idx="8">
                    <c:v>7.1811664742022441E-2</c:v>
                  </c:pt>
                  <c:pt idx="9">
                    <c:v>7.849054194070397E-2</c:v>
                  </c:pt>
                  <c:pt idx="10">
                    <c:v>9.2069813486294241E-2</c:v>
                  </c:pt>
                </c:numCache>
              </c:numRef>
            </c:minus>
            <c:spPr>
              <a:noFill/>
              <a:ln w="3175" cap="flat" cmpd="sng" algn="ctr">
                <a:solidFill>
                  <a:schemeClr val="accent6">
                    <a:lumMod val="60000"/>
                    <a:lumOff val="40000"/>
                  </a:schemeClr>
                </a:solidFill>
                <a:round/>
              </a:ln>
              <a:effectLst/>
            </c:spPr>
          </c:errBars>
          <c:xVal>
            <c:numRef>
              <c:f>'graphique 9 H'!$F$3:$F$13</c:f>
              <c:numCache>
                <c:formatCode>General</c:formatCode>
                <c:ptCount val="11"/>
                <c:pt idx="0">
                  <c:v>-4.9000000000000004</c:v>
                </c:pt>
                <c:pt idx="1">
                  <c:v>-3.9000000000000004</c:v>
                </c:pt>
                <c:pt idx="2">
                  <c:v>-2.9000000000000004</c:v>
                </c:pt>
                <c:pt idx="3">
                  <c:v>-1.9</c:v>
                </c:pt>
                <c:pt idx="4">
                  <c:v>-0.89999999999999991</c:v>
                </c:pt>
                <c:pt idx="5">
                  <c:v>0.1</c:v>
                </c:pt>
                <c:pt idx="6">
                  <c:v>1.1000000000000001</c:v>
                </c:pt>
                <c:pt idx="7">
                  <c:v>2.0999999999999996</c:v>
                </c:pt>
                <c:pt idx="8">
                  <c:v>3.0999999999999996</c:v>
                </c:pt>
                <c:pt idx="9">
                  <c:v>4.0999999999999996</c:v>
                </c:pt>
                <c:pt idx="10">
                  <c:v>5.0999999999999996</c:v>
                </c:pt>
              </c:numCache>
            </c:numRef>
          </c:xVal>
          <c:yVal>
            <c:numRef>
              <c:f>'graphique 9 H'!$G$3:$G$13</c:f>
              <c:numCache>
                <c:formatCode>General</c:formatCode>
                <c:ptCount val="11"/>
                <c:pt idx="0">
                  <c:v>-4.0870139486908985E-2</c:v>
                </c:pt>
                <c:pt idx="1">
                  <c:v>3.8678651933230289E-3</c:v>
                </c:pt>
                <c:pt idx="2">
                  <c:v>8.9417254585666493E-3</c:v>
                </c:pt>
                <c:pt idx="3">
                  <c:v>6.722339368333643E-3</c:v>
                </c:pt>
                <c:pt idx="4">
                  <c:v>0</c:v>
                </c:pt>
                <c:pt idx="5">
                  <c:v>3.2509598407218917E-3</c:v>
                </c:pt>
                <c:pt idx="6">
                  <c:v>9.592220303646138E-3</c:v>
                </c:pt>
                <c:pt idx="7">
                  <c:v>-3.3688874537350223E-3</c:v>
                </c:pt>
                <c:pt idx="8">
                  <c:v>1.4670702095032819E-2</c:v>
                </c:pt>
                <c:pt idx="9">
                  <c:v>-1.0189885419274653E-3</c:v>
                </c:pt>
                <c:pt idx="10">
                  <c:v>1.8234527389393892E-3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43D-4B27-A26C-D1AF833479AE}"/>
            </c:ext>
          </c:extLst>
        </c:ser>
        <c:ser>
          <c:idx val="3"/>
          <c:order val="3"/>
          <c:tx>
            <c:v>Ensemble</c:v>
          </c:tx>
          <c:spPr>
            <a:ln w="19050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'graphique 9 H'!$I$15:$I$25</c:f>
                <c:numCache>
                  <c:formatCode>General</c:formatCode>
                  <c:ptCount val="11"/>
                  <c:pt idx="0">
                    <c:v>2.7254968852450712E-2</c:v>
                  </c:pt>
                  <c:pt idx="1">
                    <c:v>2.1824437872183817E-2</c:v>
                  </c:pt>
                  <c:pt idx="2">
                    <c:v>1.8448028458253492E-2</c:v>
                  </c:pt>
                  <c:pt idx="3">
                    <c:v>1.6597771398362243E-2</c:v>
                  </c:pt>
                  <c:pt idx="4">
                    <c:v>0</c:v>
                  </c:pt>
                  <c:pt idx="5">
                    <c:v>1.5814818043162687E-2</c:v>
                  </c:pt>
                  <c:pt idx="6">
                    <c:v>1.7085319460468807E-2</c:v>
                  </c:pt>
                  <c:pt idx="7">
                    <c:v>1.8480217289947629E-2</c:v>
                  </c:pt>
                  <c:pt idx="8">
                    <c:v>2.0316089000860162E-2</c:v>
                  </c:pt>
                  <c:pt idx="9">
                    <c:v>2.229645069744032E-2</c:v>
                  </c:pt>
                  <c:pt idx="10">
                    <c:v>2.6148745025697636E-2</c:v>
                  </c:pt>
                </c:numCache>
              </c:numRef>
            </c:plus>
            <c:minus>
              <c:numRef>
                <c:f>'graphique 9 H'!$I$15:$I$25</c:f>
                <c:numCache>
                  <c:formatCode>General</c:formatCode>
                  <c:ptCount val="11"/>
                  <c:pt idx="0">
                    <c:v>2.7254968852450712E-2</c:v>
                  </c:pt>
                  <c:pt idx="1">
                    <c:v>2.1824437872183817E-2</c:v>
                  </c:pt>
                  <c:pt idx="2">
                    <c:v>1.8448028458253492E-2</c:v>
                  </c:pt>
                  <c:pt idx="3">
                    <c:v>1.6597771398362243E-2</c:v>
                  </c:pt>
                  <c:pt idx="4">
                    <c:v>0</c:v>
                  </c:pt>
                  <c:pt idx="5">
                    <c:v>1.5814818043162687E-2</c:v>
                  </c:pt>
                  <c:pt idx="6">
                    <c:v>1.7085319460468807E-2</c:v>
                  </c:pt>
                  <c:pt idx="7">
                    <c:v>1.8480217289947629E-2</c:v>
                  </c:pt>
                  <c:pt idx="8">
                    <c:v>2.0316089000860162E-2</c:v>
                  </c:pt>
                  <c:pt idx="9">
                    <c:v>2.229645069744032E-2</c:v>
                  </c:pt>
                  <c:pt idx="10">
                    <c:v>2.6148745025697636E-2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accent4"/>
                </a:solidFill>
                <a:round/>
              </a:ln>
              <a:effectLst/>
            </c:spPr>
          </c:errBars>
          <c:xVal>
            <c:numRef>
              <c:f>'graphique 9 H'!$H$3:$H$13</c:f>
              <c:numCache>
                <c:formatCode>General</c:formatCode>
                <c:ptCount val="11"/>
                <c:pt idx="0">
                  <c:v>-4.8500000000000005</c:v>
                </c:pt>
                <c:pt idx="1">
                  <c:v>-3.8500000000000005</c:v>
                </c:pt>
                <c:pt idx="2">
                  <c:v>-2.8500000000000005</c:v>
                </c:pt>
                <c:pt idx="3">
                  <c:v>-1.8499999999999999</c:v>
                </c:pt>
                <c:pt idx="4">
                  <c:v>-0.84999999999999987</c:v>
                </c:pt>
                <c:pt idx="5">
                  <c:v>0.15000000000000002</c:v>
                </c:pt>
                <c:pt idx="6">
                  <c:v>1.1500000000000001</c:v>
                </c:pt>
                <c:pt idx="7">
                  <c:v>2.1499999999999995</c:v>
                </c:pt>
                <c:pt idx="8">
                  <c:v>3.1499999999999995</c:v>
                </c:pt>
                <c:pt idx="9">
                  <c:v>4.1499999999999995</c:v>
                </c:pt>
                <c:pt idx="10">
                  <c:v>5.1499999999999995</c:v>
                </c:pt>
              </c:numCache>
            </c:numRef>
          </c:xVal>
          <c:yVal>
            <c:numRef>
              <c:f>'graphique 9 H'!$I$3:$I$13</c:f>
              <c:numCache>
                <c:formatCode>General</c:formatCode>
                <c:ptCount val="11"/>
                <c:pt idx="0">
                  <c:v>-3.4510683533440972E-2</c:v>
                </c:pt>
                <c:pt idx="1">
                  <c:v>-2.1833305989970159E-2</c:v>
                </c:pt>
                <c:pt idx="2">
                  <c:v>-9.9414852939912878E-3</c:v>
                </c:pt>
                <c:pt idx="3">
                  <c:v>-6.5407155510552855E-3</c:v>
                </c:pt>
                <c:pt idx="4">
                  <c:v>0</c:v>
                </c:pt>
                <c:pt idx="5">
                  <c:v>1.4203913321556811E-2</c:v>
                </c:pt>
                <c:pt idx="6">
                  <c:v>2.3898939203913217E-2</c:v>
                </c:pt>
                <c:pt idx="7">
                  <c:v>2.7476362670367679E-2</c:v>
                </c:pt>
                <c:pt idx="8">
                  <c:v>4.0083630380682134E-2</c:v>
                </c:pt>
                <c:pt idx="9">
                  <c:v>4.5372182311804461E-2</c:v>
                </c:pt>
                <c:pt idx="10">
                  <c:v>3.4334276240762004E-2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43D-4B27-A26C-D1AF83347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80918096"/>
        <c:axId val="-1074365136"/>
      </c:scatterChart>
      <c:valAx>
        <c:axId val="-1080918096"/>
        <c:scaling>
          <c:orientation val="minMax"/>
          <c:max val="5.3"/>
          <c:min val="-3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74365136"/>
        <c:crosses val="autoZero"/>
        <c:crossBetween val="midCat"/>
        <c:majorUnit val="1"/>
      </c:valAx>
      <c:valAx>
        <c:axId val="-1074365136"/>
        <c:scaling>
          <c:orientation val="minMax"/>
          <c:min val="-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80918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</cx:f>
      </cx:strDim>
      <cx:numDim type="val">
        <cx:f>_xlchart.v1.4</cx:f>
      </cx:numDim>
    </cx:data>
  </cx:chartData>
  <cx:chart>
    <cx:plotArea>
      <cx:plotAreaRegion>
        <cx:plotSurface>
          <cx:spPr>
            <a:ln>
              <a:noFill/>
            </a:ln>
          </cx:spPr>
        </cx:plotSurface>
        <cx:series layoutId="waterfall" uniqueId="{E19E17A9-009B-458B-A1DF-7C9C790E78A9}">
          <cx:tx>
            <cx:txData>
              <cx:f>_xlchart.v1.3</cx:f>
              <cx:v>Variation</cx:v>
            </cx:txData>
          </cx:tx>
          <cx:spPr>
            <a:ln w="6350">
              <a:solidFill>
                <a:schemeClr val="tx1"/>
              </a:solidFill>
            </a:ln>
          </cx:spPr>
          <cx:dataPt idx="0">
            <cx:spPr>
              <a:solidFill>
                <a:schemeClr val="accent2"/>
              </a:solidFill>
            </cx:spPr>
          </cx:dataPt>
          <cx:dataPt idx="1">
            <cx:spPr>
              <a:solidFill>
                <a:srgbClr val="00B0F0"/>
              </a:solidFill>
            </cx:spPr>
          </cx:dataPt>
          <cx:dataPt idx="2">
            <cx:spPr>
              <a:solidFill>
                <a:srgbClr val="FF0000"/>
              </a:solidFill>
            </cx:spPr>
          </cx:dataPt>
          <cx:dataPt idx="3">
            <cx:spPr>
              <a:solidFill>
                <a:srgbClr val="00B050"/>
              </a:solidFill>
            </cx:spPr>
          </cx:dataPt>
          <cx:dataPt idx="4">
            <cx:spPr>
              <a:solidFill>
                <a:sysClr val="windowText" lastClr="000000">
                  <a:lumMod val="50000"/>
                  <a:lumOff val="50000"/>
                </a:sysClr>
              </a:solidFill>
            </cx:spPr>
          </cx:dataPt>
          <cx:dataPt idx="5">
            <cx:spPr>
              <a:solidFill>
                <a:sysClr val="window" lastClr="FFFFFF">
                  <a:lumMod val="50000"/>
                </a:sysClr>
              </a:solidFill>
            </cx:spPr>
          </cx:dataPt>
          <cx:dataPt idx="6">
            <cx:spPr>
              <a:solidFill>
                <a:srgbClr val="0070C0"/>
              </a:solidFill>
            </cx:spPr>
          </cx:dataPt>
          <cx:dataPt idx="7">
            <cx:spPr>
              <a:solidFill>
                <a:srgbClr val="0070C0"/>
              </a:solidFill>
            </cx:spPr>
          </cx:dataPt>
          <cx:dataPt idx="8">
            <cx:spPr>
              <a:solidFill>
                <a:srgbClr val="0070C0"/>
              </a:solidFill>
            </cx:spPr>
          </cx:dataPt>
          <cx:dataPt idx="9">
            <cx:spPr>
              <a:solidFill>
                <a:srgbClr val="0070C0"/>
              </a:solidFill>
            </cx:spPr>
          </cx:dataPt>
          <cx:dataPt idx="10">
            <cx:spPr>
              <a:solidFill>
                <a:schemeClr val="accent6"/>
              </a:solidFill>
            </cx:spPr>
          </cx:dataPt>
          <cx:dataLabels pos="outEnd">
            <cx:numFmt formatCode="# ##0 €" sourceLinked="0"/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 lang="fr-FR" sz="105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 sz="1050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x:txPr>
            <cx:visibility seriesName="0" categoryName="0" value="1"/>
            <cx:separator>, </cx:separator>
            <cx:dataLabel idx="0" pos="outEnd">
              <cx:numFmt formatCode="# ##0 €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fr-FR" sz="1050" b="1" i="0" u="none" strike="noStrike" kern="1200" baseline="0">
                      <a:solidFill>
                        <a:schemeClr val="accent2"/>
                      </a:solidFill>
                      <a:latin typeface="Arial" panose="020B0604020202020204" pitchFamily="34" charset="0"/>
                      <a:ea typeface="Arial" panose="020B0604020202020204" pitchFamily="34" charset="0"/>
                      <a:cs typeface="Arial" panose="020B0604020202020204" pitchFamily="34" charset="0"/>
                    </a:defRPr>
                  </a:pPr>
                  <a:r>
                    <a:rPr lang="fr-FR" sz="1050" b="1">
                      <a:solidFill>
                        <a:schemeClr val="accent2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2 930 €</a:t>
                  </a:r>
                </a:p>
              </cx:txPr>
              <cx:visibility seriesName="0" categoryName="0" value="1"/>
              <cx:separator>, </cx:separator>
            </cx:dataLabel>
            <cx:dataLabel idx="1" pos="outEnd">
              <cx:numFmt formatCode="# ##0 €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fr-FR" sz="1050" b="1" i="0" u="none" strike="noStrike" kern="1200" baseline="0">
                      <a:solidFill>
                        <a:srgbClr val="00B0F0"/>
                      </a:solidFill>
                      <a:latin typeface="Arial" panose="020B0604020202020204" pitchFamily="34" charset="0"/>
                      <a:ea typeface="Arial" panose="020B0604020202020204" pitchFamily="34" charset="0"/>
                      <a:cs typeface="Arial" panose="020B0604020202020204" pitchFamily="34" charset="0"/>
                    </a:defRPr>
                  </a:pPr>
                  <a:r>
                    <a:rPr lang="fr-FR" sz="1050" b="1">
                      <a:solidFill>
                        <a:srgbClr val="00B0F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-20 €</a:t>
                  </a:r>
                </a:p>
              </cx:txPr>
              <cx:visibility seriesName="0" categoryName="0" value="1"/>
              <cx:separator>, </cx:separator>
            </cx:dataLabel>
            <cx:dataLabel idx="2" pos="outEnd">
              <cx:numFmt formatCode="# ##0 €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fr-FR" sz="1050" b="1" i="0" u="none" strike="noStrike" kern="1200" baseline="0">
                      <a:solidFill>
                        <a:srgbClr val="FF0000"/>
                      </a:solidFill>
                      <a:latin typeface="Arial" panose="020B0604020202020204" pitchFamily="34" charset="0"/>
                      <a:ea typeface="Arial" panose="020B0604020202020204" pitchFamily="34" charset="0"/>
                      <a:cs typeface="Arial" panose="020B0604020202020204" pitchFamily="34" charset="0"/>
                    </a:defRPr>
                  </a:pPr>
                  <a:r>
                    <a:rPr lang="fr-FR" sz="1050" b="1">
                      <a:solidFill>
                        <a:srgbClr val="FF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-190 €</a:t>
                  </a:r>
                </a:p>
              </cx:txPr>
              <cx:visibility seriesName="0" categoryName="0" value="1"/>
              <cx:separator>, </cx:separator>
            </cx:dataLabel>
            <cx:dataLabel idx="3" pos="outEnd">
              <cx:numFmt formatCode="# ##0 €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r>
                    <a:rPr lang="fr-FR" sz="1050" b="1">
                      <a:solidFill>
                        <a:srgbClr val="0070C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-620 €</a:t>
                  </a:r>
                </a:p>
              </cx:txPr>
              <cx:visibility seriesName="0" categoryName="0" value="1"/>
              <cx:separator>, </cx:separator>
            </cx:dataLabel>
            <cx:dataLabel idx="4" pos="outEnd">
              <cx:numFmt formatCode="# ##0 €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defRPr>
                  </a:pPr>
                  <a:r>
                    <a:rPr lang="fr-FR" sz="1050" b="1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2 100 €</a:t>
                  </a:r>
                </a:p>
              </cx:txPr>
              <cx:visibility seriesName="0" categoryName="0" value="1"/>
              <cx:separator>, </cx:separator>
            </cx:dataLabel>
            <cx:dataLabel idx="5" pos="outEnd">
              <cx:numFmt formatCode="# ##0 €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r>
                    <a:rPr lang="fr-FR" sz="1050" b="1">
                      <a:solidFill>
                        <a:srgbClr val="0070C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-550 €</a:t>
                  </a:r>
                </a:p>
              </cx:txPr>
              <cx:visibility seriesName="0" categoryName="0" value="1"/>
              <cx:separator>, </cx:separator>
            </cx:dataLabel>
            <cx:dataLabel idx="6" pos="outEnd">
              <cx:numFmt formatCode="# ##0 €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r>
                    <a:rPr lang="fr-FR" sz="1050" b="1">
                      <a:solidFill>
                        <a:srgbClr val="0070C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5 200 €</a:t>
                  </a:r>
                </a:p>
              </cx:txPr>
              <cx:visibility seriesName="0" categoryName="0" value="1"/>
              <cx:separator>, </cx:separator>
            </cx:dataLabel>
            <cx:dataLabel idx="7" pos="outEnd">
              <cx:numFmt formatCode="# ##0 €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r>
                    <a:rPr lang="fr-FR" sz="1050" b="1">
                      <a:solidFill>
                        <a:srgbClr val="0070C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 2 076 € </a:t>
                  </a:r>
                </a:p>
              </cx:txPr>
              <cx:visibility seriesName="0" categoryName="0" value="1"/>
              <cx:separator>, </cx:separator>
            </cx:dataLabel>
            <cx:dataLabel idx="8" pos="outEnd">
              <cx:numFmt formatCode="# ##0 €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r>
                    <a:rPr lang="fr-FR" sz="1050" b="1">
                      <a:solidFill>
                        <a:srgbClr val="0070C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  60 </a:t>
                  </a:r>
                </a:p>
              </cx:txPr>
              <cx:visibility seriesName="0" categoryName="0" value="1"/>
              <cx:separator>, </cx:separator>
            </cx:dataLabel>
            <cx:dataLabel idx="9" pos="outEnd">
              <cx:numFmt formatCode="# ##0 €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r>
                    <a:rPr lang="fr-FR" sz="1050" b="1">
                      <a:solidFill>
                        <a:srgbClr val="0070C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  80 </a:t>
                  </a:r>
                </a:p>
              </cx:txPr>
              <cx:visibility seriesName="0" categoryName="0" value="1"/>
              <cx:separator>, </cx:separator>
            </cx:dataLabel>
          </cx:dataLabels>
          <cx:dataId val="0"/>
          <cx:layoutPr>
            <cx:visibility connectorLines="1"/>
            <cx:subtotals>
              <cx:idx val="4"/>
              <cx:idx val="6"/>
              <cx:idx val="10"/>
            </cx:subtotals>
          </cx:layoutPr>
        </cx:series>
      </cx:plotAreaRegion>
      <cx:axis id="0">
        <cx:catScaling gapWidth="0.5"/>
        <cx:tickLabels/>
        <cx:spPr>
          <a:ln w="3175">
            <a:solidFill>
              <a:schemeClr val="tx1"/>
            </a:solidFill>
          </a:ln>
        </cx:spPr>
        <cx:txPr>
          <a:bodyPr spcFirstLastPara="1" vertOverflow="ellipsis" wrap="square" lIns="0" tIns="0" rIns="0" bIns="0" anchor="ctr" anchorCtr="1"/>
          <a:lstStyle/>
          <a:p>
            <a:pPr>
              <a:defRPr lang="fr-FR" sz="1400" b="1" i="0" u="none" strike="noStrike" kern="1200" baseline="0">
                <a:solidFill>
                  <a:sysClr val="windowText" lastClr="000000"/>
                </a:solidFill>
                <a:latin typeface="+mn-lt"/>
                <a:ea typeface="Arial" panose="020B0604020202020204" pitchFamily="34" charset="0"/>
                <a:cs typeface="Arial" panose="020B0604020202020204" pitchFamily="34" charset="0"/>
              </a:defRPr>
            </a:pPr>
            <a:endParaRPr lang="fr-FR" sz="1400" b="1">
              <a:solidFill>
                <a:sysClr val="windowText" lastClr="000000"/>
              </a:solidFill>
              <a:latin typeface="+mn-lt"/>
              <a:cs typeface="Arial" panose="020B0604020202020204" pitchFamily="34" charset="0"/>
            </a:endParaRPr>
          </a:p>
        </cx:txPr>
      </cx:axis>
      <cx:axis id="1" hidden="1">
        <cx:valScaling max="3000"/>
        <cx:majorGridlines>
          <cx:spPr>
            <a:ln>
              <a:noFill/>
            </a:ln>
          </cx:spPr>
        </cx:majorGridlines>
        <cx:tickLabels/>
        <cx:numFmt formatCode="# ##0 €" sourceLinked="0"/>
        <cx:spPr>
          <a:ln>
            <a:noFill/>
          </a:ln>
        </cx:spPr>
        <cx:txPr>
          <a:bodyPr spcFirstLastPara="1" vertOverflow="ellipsis" wrap="square" lIns="0" tIns="0" rIns="0" bIns="0" anchor="ctr" anchorCtr="1"/>
          <a:lstStyle/>
          <a:p>
            <a:pPr>
              <a:defRPr lang="fr-FR" sz="1050" b="1" i="0" u="none" strike="noStrike" kern="1200" baseline="0">
                <a:solidFill>
                  <a:sysClr val="windowText" lastClr="000000"/>
                </a:solidFill>
                <a:latin typeface="+mn-lt"/>
                <a:ea typeface="Arial" panose="020B0604020202020204" pitchFamily="34" charset="0"/>
                <a:cs typeface="Arial" panose="020B0604020202020204" pitchFamily="34" charset="0"/>
              </a:defRPr>
            </a:pPr>
            <a:endParaRPr lang="fr-FR" sz="1050" b="1">
              <a:solidFill>
                <a:sysClr val="windowText" lastClr="000000"/>
              </a:solidFill>
              <a:latin typeface="+mn-lt"/>
              <a:cs typeface="Arial" panose="020B0604020202020204" pitchFamily="34" charset="0"/>
            </a:endParaRPr>
          </a:p>
        </cx:txPr>
      </cx:axis>
    </cx:plotArea>
  </cx:chart>
  <cx:spPr>
    <a:ln>
      <a:noFill/>
    </a:ln>
  </cx:spPr>
  <cx:clrMapOvr bg1="lt1" tx1="dk1" bg2="lt2" tx2="dk2" accent1="accent1" accent2="accent2" accent3="accent3" accent4="accent4" accent5="accent5" accent6="accent6" hlink="hlink" folHlink="folHlink"/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plotArea>
      <cx:plotAreaRegion>
        <cx:plotSurface>
          <cx:spPr>
            <a:ln>
              <a:noFill/>
            </a:ln>
          </cx:spPr>
        </cx:plotSurface>
        <cx:series layoutId="waterfall" uniqueId="{E19E17A9-009B-458B-A1DF-7C9C790E78A9}">
          <cx:spPr>
            <a:ln w="6350">
              <a:solidFill>
                <a:schemeClr val="tx1"/>
              </a:solidFill>
            </a:ln>
          </cx:spPr>
          <cx:dataPt idx="0">
            <cx:spPr>
              <a:solidFill>
                <a:sysClr val="window" lastClr="FFFFFF">
                  <a:lumMod val="50000"/>
                </a:sysClr>
              </a:solidFill>
            </cx:spPr>
          </cx:dataPt>
          <cx:dataPt idx="1">
            <cx:spPr>
              <a:solidFill>
                <a:srgbClr val="00B0F0"/>
              </a:solidFill>
            </cx:spPr>
          </cx:dataPt>
          <cx:dataPt idx="2">
            <cx:spPr>
              <a:solidFill>
                <a:srgbClr val="FF0000"/>
              </a:solidFill>
            </cx:spPr>
          </cx:dataPt>
          <cx:dataPt idx="3">
            <cx:spPr>
              <a:solidFill>
                <a:srgbClr val="00B050"/>
              </a:solidFill>
            </cx:spPr>
          </cx:dataPt>
          <cx:dataPt idx="4">
            <cx:spPr>
              <a:solidFill>
                <a:srgbClr val="7030A0"/>
              </a:solidFill>
            </cx:spPr>
          </cx:dataPt>
          <cx:dataPt idx="5">
            <cx:spPr>
              <a:solidFill>
                <a:srgbClr val="0070C0"/>
              </a:solidFill>
            </cx:spPr>
          </cx:dataPt>
          <cx:dataPt idx="6">
            <cx:spPr>
              <a:solidFill>
                <a:srgbClr val="FFC000"/>
              </a:solidFill>
            </cx:spPr>
          </cx:dataPt>
          <cx:dataPt idx="7">
            <cx:spPr>
              <a:solidFill>
                <a:sysClr val="window" lastClr="FFFFFF">
                  <a:lumMod val="50000"/>
                </a:sysClr>
              </a:solidFill>
            </cx:spPr>
          </cx:dataPt>
          <cx:dataPt idx="8">
            <cx:spPr>
              <a:solidFill>
                <a:srgbClr val="7030A0"/>
              </a:solidFill>
            </cx:spPr>
          </cx:dataPt>
          <cx:dataPt idx="9">
            <cx:spPr>
              <a:solidFill>
                <a:srgbClr val="0070C0"/>
              </a:solidFill>
            </cx:spPr>
          </cx:dataPt>
          <cx:dataPt idx="10">
            <cx:spPr>
              <a:solidFill>
                <a:srgbClr val="0070C0"/>
              </a:solidFill>
            </cx:spPr>
          </cx:dataPt>
          <cx:dataPt idx="11">
            <cx:spPr>
              <a:solidFill>
                <a:srgbClr val="0070C0"/>
              </a:solidFill>
            </cx:spPr>
          </cx:dataPt>
          <cx:dataPt idx="12">
            <cx:spPr>
              <a:solidFill>
                <a:schemeClr val="accent6"/>
              </a:solidFill>
            </cx:spPr>
          </cx:dataPt>
          <cx:dataLabels pos="outEnd">
            <cx:numFmt formatCode="# ##0 €" sourceLinked="0"/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 lang="fr-FR" sz="105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 sz="1050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x:txPr>
            <cx:visibility seriesName="0" categoryName="0" value="1"/>
            <cx:separator>, </cx:separator>
            <cx:dataLabel idx="0" pos="outEnd">
              <cx:numFmt formatCode="# ##0 €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>
                      <a:solidFill>
                        <a:schemeClr val="bg1">
                          <a:lumMod val="50000"/>
                        </a:schemeClr>
                      </a:solidFill>
                    </a:defRPr>
                  </a:pPr>
                  <a:r>
                    <a:rPr lang="fr-FR" sz="1050" b="1">
                      <a:solidFill>
                        <a:schemeClr val="bg1">
                          <a:lumMod val="50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2 100 €</a:t>
                  </a:r>
                </a:p>
              </cx:txPr>
              <cx:visibility seriesName="0" categoryName="0" value="1"/>
              <cx:separator>, </cx:separator>
            </cx:dataLabel>
            <cx:dataLabel idx="1" pos="outEnd">
              <cx:numFmt formatCode="# ##0 €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fr-FR" sz="1050" b="1" i="0" u="none" strike="noStrike" kern="1200" baseline="0">
                      <a:solidFill>
                        <a:srgbClr val="00B0F0"/>
                      </a:solidFill>
                      <a:latin typeface="Arial" panose="020B0604020202020204" pitchFamily="34" charset="0"/>
                      <a:ea typeface="Arial" panose="020B0604020202020204" pitchFamily="34" charset="0"/>
                      <a:cs typeface="Arial" panose="020B0604020202020204" pitchFamily="34" charset="0"/>
                    </a:defRPr>
                  </a:pPr>
                  <a:r>
                    <a:rPr lang="fr-FR" sz="1050" b="1">
                      <a:solidFill>
                        <a:srgbClr val="00B0F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-520 €</a:t>
                  </a:r>
                </a:p>
              </cx:txPr>
              <cx:visibility seriesName="0" categoryName="0" value="1"/>
              <cx:separator>, </cx:separator>
            </cx:dataLabel>
            <cx:dataLabel idx="2" pos="outEnd">
              <cx:numFmt formatCode="# ##0 €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fr-FR" sz="1050" b="1" i="0" u="none" strike="noStrike" kern="1200" baseline="0">
                      <a:solidFill>
                        <a:srgbClr val="FF0000"/>
                      </a:solidFill>
                      <a:latin typeface="Arial" panose="020B0604020202020204" pitchFamily="34" charset="0"/>
                      <a:ea typeface="Arial" panose="020B0604020202020204" pitchFamily="34" charset="0"/>
                      <a:cs typeface="Arial" panose="020B0604020202020204" pitchFamily="34" charset="0"/>
                    </a:defRPr>
                  </a:pPr>
                  <a:r>
                    <a:rPr lang="fr-FR" sz="1050" b="1">
                      <a:solidFill>
                        <a:srgbClr val="FF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-190 €</a:t>
                  </a:r>
                </a:p>
              </cx:txPr>
              <cx:visibility seriesName="0" categoryName="0" value="1"/>
              <cx:separator>, </cx:separator>
            </cx:dataLabel>
            <cx:dataLabel idx="3" pos="outEnd">
              <cx:numFmt formatCode="# ##0 €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r>
                    <a:rPr lang="fr-FR" sz="1050" b="1">
                      <a:solidFill>
                        <a:srgbClr val="00B05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50 €</a:t>
                  </a:r>
                </a:p>
              </cx:txPr>
              <cx:visibility seriesName="0" categoryName="0" value="1"/>
              <cx:separator>, </cx:separator>
            </cx:dataLabel>
            <cx:dataLabel idx="4" pos="outEnd">
              <cx:numFmt formatCode="# ##0 €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>
                      <a:solidFill>
                        <a:srgbClr val="7030A0"/>
                      </a:solidFill>
                    </a:defRPr>
                  </a:pPr>
                  <a:r>
                    <a:rPr lang="fr-FR" sz="1050" b="1">
                      <a:solidFill>
                        <a:srgbClr val="7030A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1 440 €</a:t>
                  </a:r>
                </a:p>
              </cx:txPr>
              <cx:visibility seriesName="0" categoryName="0" value="1"/>
              <cx:separator>, </cx:separator>
            </cx:dataLabel>
            <cx:dataLabel idx="5" pos="outEnd">
              <cx:numFmt formatCode="# ##0 €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r>
                    <a:rPr lang="fr-FR" sz="1050" b="1">
                      <a:solidFill>
                        <a:srgbClr val="0070C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20 €</a:t>
                  </a:r>
                </a:p>
              </cx:txPr>
              <cx:visibility seriesName="0" categoryName="0" value="1"/>
              <cx:separator>, </cx:separator>
            </cx:dataLabel>
            <cx:dataLabel idx="6" pos="outEnd">
              <cx:numFmt formatCode="# ##0 €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>
                      <a:solidFill>
                        <a:srgbClr val="FFC000"/>
                      </a:solidFill>
                    </a:defRPr>
                  </a:pPr>
                  <a:r>
                    <a:rPr lang="fr-FR" sz="1050" b="1">
                      <a:solidFill>
                        <a:srgbClr val="FFC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1 260 €</a:t>
                  </a:r>
                </a:p>
              </cx:txPr>
              <cx:visibility seriesName="0" categoryName="0" value="1"/>
              <cx:separator>, </cx:separator>
            </cx:dataLabel>
            <cx:dataLabel idx="7" pos="outEnd">
              <cx:numFmt formatCode="# ##0 €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>
                      <a:solidFill>
                        <a:schemeClr val="accent4"/>
                      </a:solidFill>
                    </a:defRPr>
                  </a:pPr>
                  <a:r>
                    <a:rPr lang="fr-FR" sz="1050" b="1">
                      <a:solidFill>
                        <a:schemeClr val="accent4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-50 €</a:t>
                  </a:r>
                </a:p>
              </cx:txPr>
              <cx:visibility seriesName="0" categoryName="0" value="1"/>
              <cx:separator>, </cx:separator>
            </cx:dataLabel>
            <cx:dataLabel idx="8" pos="outEnd">
              <cx:numFmt formatCode="# ##0 €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r>
                    <a:rPr lang="fr-FR" sz="1050" b="1">
                      <a:solidFill>
                        <a:srgbClr val="0070C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1 240 €</a:t>
                  </a:r>
                </a:p>
              </cx:txPr>
              <cx:visibility seriesName="0" categoryName="0" value="1"/>
              <cx:separator>, </cx:separator>
            </cx:dataLabel>
            <cx:dataLabel idx="9" pos="outEnd">
              <cx:numFmt formatCode="# ##0 €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r>
                    <a:rPr lang="fr-FR" sz="1050" b="1">
                      <a:solidFill>
                        <a:srgbClr val="0070C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 2 076 € </a:t>
                  </a:r>
                </a:p>
              </cx:txPr>
              <cx:visibility seriesName="0" categoryName="0" value="1"/>
              <cx:separator>, </cx:separator>
            </cx:dataLabel>
            <cx:dataLabel idx="10" pos="outEnd">
              <cx:numFmt formatCode="# ##0 €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r>
                    <a:rPr lang="fr-FR" sz="1050" b="1">
                      <a:solidFill>
                        <a:srgbClr val="0070C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  60 </a:t>
                  </a:r>
                </a:p>
              </cx:txPr>
              <cx:visibility seriesName="0" categoryName="0" value="1"/>
              <cx:separator>, </cx:separator>
            </cx:dataLabel>
            <cx:dataLabel idx="11" pos="outEnd">
              <cx:numFmt formatCode="# ##0 €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r>
                    <a:rPr lang="fr-FR" sz="1050" b="1">
                      <a:solidFill>
                        <a:srgbClr val="0070C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  80 </a:t>
                  </a:r>
                </a:p>
              </cx:txPr>
              <cx:visibility seriesName="0" categoryName="0" value="1"/>
              <cx:separator>, </cx:separator>
            </cx:dataLabel>
          </cx:dataLabels>
          <cx:dataId val="0"/>
          <cx:layoutPr>
            <cx:visibility connectorLines="1"/>
            <cx:subtotals>
              <cx:idx val="4"/>
              <cx:idx val="6"/>
              <cx:idx val="8"/>
              <cx:idx val="12"/>
            </cx:subtotals>
          </cx:layoutPr>
        </cx:series>
      </cx:plotAreaRegion>
      <cx:axis id="0">
        <cx:catScaling gapWidth="0.5"/>
        <cx:tickLabels/>
        <cx:spPr>
          <a:ln w="3175">
            <a:solidFill>
              <a:schemeClr val="tx1"/>
            </a:solidFill>
          </a:ln>
        </cx:spPr>
        <cx:txPr>
          <a:bodyPr spcFirstLastPara="1" vertOverflow="ellipsis" wrap="square" lIns="0" tIns="0" rIns="0" bIns="0" anchor="ctr" anchorCtr="1"/>
          <a:lstStyle/>
          <a:p>
            <a:pPr>
              <a:defRPr lang="fr-FR" sz="1400" b="1" i="0" u="none" strike="noStrike" kern="1200" baseline="0">
                <a:solidFill>
                  <a:sysClr val="windowText" lastClr="000000"/>
                </a:solidFill>
                <a:latin typeface="+mn-lt"/>
                <a:ea typeface="Arial" panose="020B0604020202020204" pitchFamily="34" charset="0"/>
                <a:cs typeface="Arial" panose="020B0604020202020204" pitchFamily="34" charset="0"/>
              </a:defRPr>
            </a:pPr>
            <a:endParaRPr lang="fr-FR" sz="1400" b="1">
              <a:solidFill>
                <a:sysClr val="windowText" lastClr="000000"/>
              </a:solidFill>
              <a:latin typeface="+mn-lt"/>
              <a:cs typeface="Arial" panose="020B0604020202020204" pitchFamily="34" charset="0"/>
            </a:endParaRPr>
          </a:p>
        </cx:txPr>
      </cx:axis>
      <cx:axis id="1" hidden="1">
        <cx:valScaling max="3000"/>
        <cx:majorGridlines>
          <cx:spPr>
            <a:ln>
              <a:noFill/>
            </a:ln>
          </cx:spPr>
        </cx:majorGridlines>
        <cx:tickLabels/>
        <cx:numFmt formatCode="# ##0 €" sourceLinked="0"/>
        <cx:spPr>
          <a:ln>
            <a:noFill/>
          </a:ln>
        </cx:spPr>
        <cx:txPr>
          <a:bodyPr spcFirstLastPara="1" vertOverflow="ellipsis" wrap="square" lIns="0" tIns="0" rIns="0" bIns="0" anchor="ctr" anchorCtr="1"/>
          <a:lstStyle/>
          <a:p>
            <a:pPr>
              <a:defRPr lang="fr-FR" sz="1050" b="1" i="0" u="none" strike="noStrike" kern="1200" baseline="0">
                <a:solidFill>
                  <a:sysClr val="windowText" lastClr="000000"/>
                </a:solidFill>
                <a:latin typeface="+mn-lt"/>
                <a:ea typeface="Arial" panose="020B0604020202020204" pitchFamily="34" charset="0"/>
                <a:cs typeface="Arial" panose="020B0604020202020204" pitchFamily="34" charset="0"/>
              </a:defRPr>
            </a:pPr>
            <a:endParaRPr lang="fr-FR" sz="1050" b="1">
              <a:solidFill>
                <a:sysClr val="windowText" lastClr="000000"/>
              </a:solidFill>
              <a:latin typeface="+mn-lt"/>
              <a:cs typeface="Arial" panose="020B0604020202020204" pitchFamily="34" charset="0"/>
            </a:endParaRPr>
          </a:p>
        </cx:txPr>
      </cx:axis>
    </cx:plotArea>
  </cx:chart>
  <cx:spPr>
    <a:ln>
      <a:noFill/>
    </a:ln>
  </cx:spPr>
  <cx:clrMapOvr bg1="lt1" tx1="dk1" bg2="lt2" tx2="dk2" accent1="accent1" accent2="accent2" accent3="accent3" accent4="accent4" accent5="accent5" accent6="accent6" hlink="hlink" folHlink="folHlink"/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tx1"/>
    </cs:fontRef>
    <cs:spPr bwMode="auto">
      <a:prstGeom prst="rect">
        <a:avLst/>
      </a:prstGeom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 bwMode="auto">
      <a:prstGeom prst="rect">
        <a:avLst/>
      </a:prstGeom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 bwMode="auto">
      <a:prstGeom prst="rect">
        <a:avLst/>
      </a:prstGeom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 bwMode="auto">
      <a:prstGeom prst="rect">
        <a:avLst/>
      </a:prstGeom>
      <a:ln w="9525">
        <a:solidFill>
          <a:schemeClr val="phClr"/>
        </a:solidFill>
      </a:ln>
    </cs:spPr>
  </cs:dataPointMarker>
  <cs:dataPointMarkerLayout/>
  <cs:dataPointWireframe>
    <cs:lnRef idx="0">
      <cs:styleClr val="auto"/>
    </cs:lnRef>
    <cs:fillRef idx="1"/>
    <cs:effectRef idx="0"/>
    <cs:fontRef idx="minor">
      <a:schemeClr val="tx1"/>
    </cs:fontRef>
    <cs:spPr bwMode="auto">
      <a:prstGeom prst="rect">
        <a:avLst/>
      </a:prstGeom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dataTable>
  <cs:downBar>
    <cs:lnRef idx="0"/>
    <cs:fillRef idx="0"/>
    <cs:effectRef idx="0"/>
    <cs:fontRef idx="minor">
      <a:schemeClr val="dk1"/>
    </cs:fontRef>
    <cs:spPr bwMode="auto">
      <a:prstGeom prst="rect">
        <a:avLst/>
      </a:prstGeom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 bwMode="auto">
      <a:prstGeom prst="rect">
        <a:avLst/>
      </a:prstGeom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spc="0"/>
  </cs:title>
  <cs:trendline>
    <cs:lnRef idx="0">
      <cs:styleClr val="auto"/>
    </cs:lnRef>
    <cs:fillRef idx="0"/>
    <cs:effectRef idx="0"/>
    <cs:fontRef idx="minor">
      <a:schemeClr val="tx1"/>
    </cs:fontRef>
    <cs:spPr bwMode="auto">
      <a:prstGeom prst="rect">
        <a:avLst/>
      </a:prstGeom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 bwMode="auto">
      <a:prstGeom prst="rect">
        <a:avLst/>
      </a:prstGeom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  <cs:spPr bwMode="auto">
      <a:prstGeom prst="rect">
        <a:avLst/>
      </a:prstGeom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tx1"/>
    </cs:fontRef>
    <cs:spPr bwMode="auto">
      <a:prstGeom prst="rect">
        <a:avLst/>
      </a:prstGeom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 bwMode="auto">
      <a:prstGeom prst="rect">
        <a:avLst/>
      </a:prstGeom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 bwMode="auto">
      <a:prstGeom prst="rect">
        <a:avLst/>
      </a:prstGeom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 bwMode="auto">
      <a:prstGeom prst="rect">
        <a:avLst/>
      </a:prstGeom>
      <a:ln w="9525">
        <a:solidFill>
          <a:schemeClr val="phClr"/>
        </a:solidFill>
      </a:ln>
    </cs:spPr>
  </cs:dataPointMarker>
  <cs:dataPointMarkerLayout/>
  <cs:dataPointWireframe>
    <cs:lnRef idx="0">
      <cs:styleClr val="auto"/>
    </cs:lnRef>
    <cs:fillRef idx="1"/>
    <cs:effectRef idx="0"/>
    <cs:fontRef idx="minor">
      <a:schemeClr val="tx1"/>
    </cs:fontRef>
    <cs:spPr bwMode="auto">
      <a:prstGeom prst="rect">
        <a:avLst/>
      </a:prstGeom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dataTable>
  <cs:downBar>
    <cs:lnRef idx="0"/>
    <cs:fillRef idx="0"/>
    <cs:effectRef idx="0"/>
    <cs:fontRef idx="minor">
      <a:schemeClr val="dk1"/>
    </cs:fontRef>
    <cs:spPr bwMode="auto">
      <a:prstGeom prst="rect">
        <a:avLst/>
      </a:prstGeom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 bwMode="auto">
      <a:prstGeom prst="rect">
        <a:avLst/>
      </a:prstGeom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spc="0"/>
  </cs:title>
  <cs:trendline>
    <cs:lnRef idx="0">
      <cs:styleClr val="auto"/>
    </cs:lnRef>
    <cs:fillRef idx="0"/>
    <cs:effectRef idx="0"/>
    <cs:fontRef idx="minor">
      <a:schemeClr val="tx1"/>
    </cs:fontRef>
    <cs:spPr bwMode="auto">
      <a:prstGeom prst="rect">
        <a:avLst/>
      </a:prstGeom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 bwMode="auto">
      <a:prstGeom prst="rect">
        <a:avLst/>
      </a:prstGeom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  <cs:spPr bwMode="auto">
      <a:prstGeom prst="rect">
        <a:avLst/>
      </a:prstGeom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tx1"/>
    </cs:fontRef>
    <cs:spPr bwMode="auto">
      <a:prstGeom prst="rect">
        <a:avLst/>
      </a:prstGeom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 bwMode="auto">
      <a:prstGeom prst="rect">
        <a:avLst/>
      </a:prstGeom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 bwMode="auto">
      <a:prstGeom prst="rect">
        <a:avLst/>
      </a:prstGeom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 bwMode="auto">
      <a:prstGeom prst="rect">
        <a:avLst/>
      </a:prstGeom>
      <a:ln w="9525">
        <a:solidFill>
          <a:schemeClr val="phClr"/>
        </a:solidFill>
      </a:ln>
    </cs:spPr>
  </cs:dataPointMarker>
  <cs:dataPointMarkerLayout/>
  <cs:dataPointWireframe>
    <cs:lnRef idx="0">
      <cs:styleClr val="auto"/>
    </cs:lnRef>
    <cs:fillRef idx="1"/>
    <cs:effectRef idx="0"/>
    <cs:fontRef idx="minor">
      <a:schemeClr val="tx1"/>
    </cs:fontRef>
    <cs:spPr bwMode="auto">
      <a:prstGeom prst="rect">
        <a:avLst/>
      </a:prstGeom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dataTable>
  <cs:downBar>
    <cs:lnRef idx="0"/>
    <cs:fillRef idx="0"/>
    <cs:effectRef idx="0"/>
    <cs:fontRef idx="minor">
      <a:schemeClr val="dk1"/>
    </cs:fontRef>
    <cs:spPr bwMode="auto">
      <a:prstGeom prst="rect">
        <a:avLst/>
      </a:prstGeom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 bwMode="auto">
      <a:prstGeom prst="rect">
        <a:avLst/>
      </a:prstGeom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spc="0"/>
  </cs:title>
  <cs:trendline>
    <cs:lnRef idx="0">
      <cs:styleClr val="auto"/>
    </cs:lnRef>
    <cs:fillRef idx="0"/>
    <cs:effectRef idx="0"/>
    <cs:fontRef idx="minor">
      <a:schemeClr val="tx1"/>
    </cs:fontRef>
    <cs:spPr bwMode="auto">
      <a:prstGeom prst="rect">
        <a:avLst/>
      </a:prstGeom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 bwMode="auto">
      <a:prstGeom prst="rect">
        <a:avLst/>
      </a:prstGeom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  <cs:spPr bwMode="auto">
      <a:prstGeom prst="rect">
        <a:avLst/>
      </a:prstGeom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tx1"/>
    </cs:fontRef>
    <cs:spPr bwMode="auto">
      <a:prstGeom prst="rect">
        <a:avLst/>
      </a:prstGeom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 bwMode="auto">
      <a:prstGeom prst="rect">
        <a:avLst/>
      </a:prstGeom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 bwMode="auto">
      <a:prstGeom prst="rect">
        <a:avLst/>
      </a:prstGeom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 bwMode="auto">
      <a:prstGeom prst="rect">
        <a:avLst/>
      </a:prstGeom>
      <a:ln w="9525">
        <a:solidFill>
          <a:schemeClr val="phClr"/>
        </a:solidFill>
      </a:ln>
    </cs:spPr>
  </cs:dataPointMarker>
  <cs:dataPointMarkerLayout/>
  <cs:dataPointWireframe>
    <cs:lnRef idx="0">
      <cs:styleClr val="auto"/>
    </cs:lnRef>
    <cs:fillRef idx="1"/>
    <cs:effectRef idx="0"/>
    <cs:fontRef idx="minor">
      <a:schemeClr val="tx1"/>
    </cs:fontRef>
    <cs:spPr bwMode="auto">
      <a:prstGeom prst="rect">
        <a:avLst/>
      </a:prstGeom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dataTable>
  <cs:downBar>
    <cs:lnRef idx="0"/>
    <cs:fillRef idx="0"/>
    <cs:effectRef idx="0"/>
    <cs:fontRef idx="minor">
      <a:schemeClr val="dk1"/>
    </cs:fontRef>
    <cs:spPr bwMode="auto">
      <a:prstGeom prst="rect">
        <a:avLst/>
      </a:prstGeom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 bwMode="auto">
      <a:prstGeom prst="rect">
        <a:avLst/>
      </a:prstGeom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spc="0"/>
  </cs:title>
  <cs:trendline>
    <cs:lnRef idx="0">
      <cs:styleClr val="auto"/>
    </cs:lnRef>
    <cs:fillRef idx="0"/>
    <cs:effectRef idx="0"/>
    <cs:fontRef idx="minor">
      <a:schemeClr val="tx1"/>
    </cs:fontRef>
    <cs:spPr bwMode="auto">
      <a:prstGeom prst="rect">
        <a:avLst/>
      </a:prstGeom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 bwMode="auto">
      <a:prstGeom prst="rect">
        <a:avLst/>
      </a:prstGeom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  <cs:spPr bwMode="auto">
      <a:prstGeom prst="rect">
        <a:avLst/>
      </a:prstGeom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340179</xdr:colOff>
      <xdr:row>11</xdr:row>
      <xdr:rowOff>137427</xdr:rowOff>
    </xdr:from>
    <xdr:to>
      <xdr:col>25</xdr:col>
      <xdr:colOff>202504</xdr:colOff>
      <xdr:row>53</xdr:row>
      <xdr:rowOff>68035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aphique 1">
              <a:extLst>
                <a:ext uri="{FF2B5EF4-FFF2-40B4-BE49-F238E27FC236}">
                  <a16:creationId xmlns:a16="http://schemas.microsoft.com/office/drawing/2014/main" id="{8F6704BA-6D8F-452D-854E-5120D8AF6E2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 graphique n’est pas disponible dans votre version d’Excel.
La modification de cette forme ou l’enregistrement de ce classeur dans un autre format de fichier endommagera le graphique de façon irréparable.</a:t>
              </a:r>
            </a:p>
          </xdr:txBody>
        </xdr:sp>
      </mc:Fallback>
    </mc:AlternateContent>
    <xdr:clientData/>
  </xdr:twoCellAnchor>
  <xdr:twoCellAnchor>
    <xdr:from>
      <xdr:col>25</xdr:col>
      <xdr:colOff>136072</xdr:colOff>
      <xdr:row>11</xdr:row>
      <xdr:rowOff>68035</xdr:rowOff>
    </xdr:from>
    <xdr:to>
      <xdr:col>41</xdr:col>
      <xdr:colOff>544287</xdr:colOff>
      <xdr:row>53</xdr:row>
      <xdr:rowOff>95249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aphique 2">
              <a:extLst>
                <a:ext uri="{FF2B5EF4-FFF2-40B4-BE49-F238E27FC236}">
                  <a16:creationId xmlns:a16="http://schemas.microsoft.com/office/drawing/2014/main" id="{5D7BA71B-32F1-4A24-BF85-13507EE0982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 graphique n’est pas disponible dans votre version d’Excel.
La modification de cette forme ou l’enregistrement de ce classeur dans un autre format de fichier endommagera le graphique de façon irréparable.</a:t>
              </a:r>
            </a:p>
          </xdr:txBody>
        </xdr:sp>
      </mc:Fallback>
    </mc:AlternateContent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0.2323</cdr:x>
      <cdr:y>0.026</cdr:y>
    </cdr:from>
    <cdr:to>
      <cdr:x>0.23367</cdr:x>
      <cdr:y>0.78918</cdr:y>
    </cdr:to>
    <cdr:cxnSp macro="">
      <cdr:nvCxnSpPr>
        <cdr:cNvPr id="3" name="Connecteur droit 2">
          <a:extLst xmlns:a="http://schemas.openxmlformats.org/drawingml/2006/main">
            <a:ext uri="{FF2B5EF4-FFF2-40B4-BE49-F238E27FC236}">
              <a16:creationId xmlns:a16="http://schemas.microsoft.com/office/drawing/2014/main" id="{5891EFF7-A697-F5A9-3E3A-56879E5E57C0}"/>
            </a:ext>
          </a:extLst>
        </cdr:cNvPr>
        <cdr:cNvCxnSpPr/>
      </cdr:nvCxnSpPr>
      <cdr:spPr>
        <a:xfrm xmlns:a="http://schemas.openxmlformats.org/drawingml/2006/main" flipH="1">
          <a:off x="3241498" y="139761"/>
          <a:ext cx="19117" cy="4102302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bg2">
              <a:lumMod val="7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0.89724</cdr:x>
      <cdr:y>0.26399</cdr:y>
    </cdr:from>
    <cdr:to>
      <cdr:x>0.98499</cdr:x>
      <cdr:y>0.4431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FD671EAB-5751-830C-B16A-F80B9DF7C817}"/>
            </a:ext>
          </a:extLst>
        </cdr:cNvPr>
        <cdr:cNvSpPr txBox="1"/>
      </cdr:nvSpPr>
      <cdr:spPr>
        <a:xfrm xmlns:a="http://schemas.openxmlformats.org/drawingml/2006/main">
          <a:off x="12336571" y="1497544"/>
          <a:ext cx="1206500" cy="101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>
              <a:solidFill>
                <a:schemeClr val="accent1">
                  <a:lumMod val="50000"/>
                </a:schemeClr>
              </a:solidFill>
            </a:rPr>
            <a:t>Ecarts de</a:t>
          </a:r>
          <a:r>
            <a:rPr lang="fr-FR" sz="1400" baseline="0">
              <a:solidFill>
                <a:schemeClr val="accent1">
                  <a:lumMod val="50000"/>
                </a:schemeClr>
              </a:solidFill>
            </a:rPr>
            <a:t> revenus liés</a:t>
          </a:r>
          <a:r>
            <a:rPr lang="fr-FR" sz="1400">
              <a:solidFill>
                <a:schemeClr val="accent1">
                  <a:lumMod val="50000"/>
                </a:schemeClr>
              </a:solidFill>
            </a:rPr>
            <a:t> parcours éducatif</a:t>
          </a:r>
        </a:p>
      </cdr:txBody>
    </cdr:sp>
  </cdr:relSizeAnchor>
  <cdr:relSizeAnchor xmlns:cdr="http://schemas.openxmlformats.org/drawingml/2006/chartDrawing">
    <cdr:from>
      <cdr:x>0.73098</cdr:x>
      <cdr:y>0.51947</cdr:y>
    </cdr:from>
    <cdr:to>
      <cdr:x>0.88916</cdr:x>
      <cdr:y>0.90765</cdr:y>
    </cdr:to>
    <cdr:sp macro="" textlink="">
      <cdr:nvSpPr>
        <cdr:cNvPr id="4" name="Rectangle 3">
          <a:extLst xmlns:a="http://schemas.openxmlformats.org/drawingml/2006/main">
            <a:ext uri="{FF2B5EF4-FFF2-40B4-BE49-F238E27FC236}">
              <a16:creationId xmlns:a16="http://schemas.microsoft.com/office/drawing/2014/main" id="{9F9B3DBE-2EBB-AF54-D183-26B09BAB1667}"/>
            </a:ext>
          </a:extLst>
        </cdr:cNvPr>
        <cdr:cNvSpPr/>
      </cdr:nvSpPr>
      <cdr:spPr>
        <a:xfrm xmlns:a="http://schemas.openxmlformats.org/drawingml/2006/main">
          <a:off x="10176978" y="2838451"/>
          <a:ext cx="2202241" cy="21211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accent2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0.8984</cdr:x>
      <cdr:y>0.57743</cdr:y>
    </cdr:from>
    <cdr:to>
      <cdr:x>0.99448</cdr:x>
      <cdr:y>0.91604</cdr:y>
    </cdr:to>
    <cdr:sp macro="" textlink="">
      <cdr:nvSpPr>
        <cdr:cNvPr id="5" name="ZoneTexte 4">
          <a:extLst xmlns:a="http://schemas.openxmlformats.org/drawingml/2006/main">
            <a:ext uri="{FF2B5EF4-FFF2-40B4-BE49-F238E27FC236}">
              <a16:creationId xmlns:a16="http://schemas.microsoft.com/office/drawing/2014/main" id="{3999F13F-A374-1386-8471-0FCD38C25242}"/>
            </a:ext>
          </a:extLst>
        </cdr:cNvPr>
        <cdr:cNvSpPr txBox="1"/>
      </cdr:nvSpPr>
      <cdr:spPr>
        <a:xfrm xmlns:a="http://schemas.openxmlformats.org/drawingml/2006/main">
          <a:off x="12921463" y="3275569"/>
          <a:ext cx="1381912" cy="192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>
              <a:solidFill>
                <a:schemeClr val="accent2">
                  <a:lumMod val="75000"/>
                </a:schemeClr>
              </a:solidFill>
            </a:rPr>
            <a:t>Ecarts</a:t>
          </a:r>
          <a:r>
            <a:rPr lang="fr-FR" sz="1400" baseline="0">
              <a:solidFill>
                <a:schemeClr val="accent2">
                  <a:lumMod val="75000"/>
                </a:schemeClr>
              </a:solidFill>
            </a:rPr>
            <a:t> </a:t>
          </a:r>
          <a:r>
            <a:rPr lang="fr-FR" sz="1400" baseline="0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résiduels </a:t>
          </a:r>
          <a:r>
            <a:rPr lang="fr-FR" sz="1400" baseline="0">
              <a:solidFill>
                <a:schemeClr val="accent2">
                  <a:lumMod val="75000"/>
                </a:schemeClr>
              </a:solidFill>
            </a:rPr>
            <a:t>de revenus liés à la situation sur</a:t>
          </a:r>
          <a:r>
            <a:rPr lang="fr-FR" sz="1400">
              <a:solidFill>
                <a:schemeClr val="accent2">
                  <a:lumMod val="75000"/>
                </a:schemeClr>
              </a:solidFill>
            </a:rPr>
            <a:t> le marché du travail</a:t>
          </a:r>
          <a:r>
            <a:rPr lang="fr-FR" sz="1400" baseline="0">
              <a:solidFill>
                <a:schemeClr val="accent2">
                  <a:lumMod val="75000"/>
                </a:schemeClr>
              </a:solidFill>
            </a:rPr>
            <a:t> (</a:t>
          </a:r>
          <a:r>
            <a:rPr lang="fr-FR" sz="1400">
              <a:solidFill>
                <a:schemeClr val="accent2">
                  <a:lumMod val="75000"/>
                </a:schemeClr>
              </a:solidFill>
            </a:rPr>
            <a:t>hors effets du parcours éducatif)</a:t>
          </a:r>
        </a:p>
      </cdr:txBody>
    </cdr:sp>
  </cdr:relSizeAnchor>
  <cdr:relSizeAnchor xmlns:cdr="http://schemas.openxmlformats.org/drawingml/2006/chartDrawing">
    <cdr:from>
      <cdr:x>0.73466</cdr:x>
      <cdr:y>0.20221</cdr:y>
    </cdr:from>
    <cdr:to>
      <cdr:x>0.89399</cdr:x>
      <cdr:y>0.50491</cdr:y>
    </cdr:to>
    <cdr:sp macro="" textlink="">
      <cdr:nvSpPr>
        <cdr:cNvPr id="7" name="Rectangle 6">
          <a:extLst xmlns:a="http://schemas.openxmlformats.org/drawingml/2006/main">
            <a:ext uri="{FF2B5EF4-FFF2-40B4-BE49-F238E27FC236}">
              <a16:creationId xmlns:a16="http://schemas.microsoft.com/office/drawing/2014/main" id="{FDFFB78D-CF62-1CCE-6709-33324F1D0908}"/>
            </a:ext>
          </a:extLst>
        </cdr:cNvPr>
        <cdr:cNvSpPr/>
      </cdr:nvSpPr>
      <cdr:spPr>
        <a:xfrm xmlns:a="http://schemas.openxmlformats.org/drawingml/2006/main">
          <a:off x="10228212" y="1104900"/>
          <a:ext cx="2218252" cy="16540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accent1">
              <a:lumMod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1574164</xdr:colOff>
      <xdr:row>45</xdr:row>
      <xdr:rowOff>138906</xdr:rowOff>
    </xdr:from>
    <xdr:to>
      <xdr:col>11</xdr:col>
      <xdr:colOff>106680</xdr:colOff>
      <xdr:row>69</xdr:row>
      <xdr:rowOff>15239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8</xdr:col>
      <xdr:colOff>135731</xdr:colOff>
      <xdr:row>30</xdr:row>
      <xdr:rowOff>102869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2713834-833C-4DF3-A746-64114C3E40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0.66184</cdr:x>
      <cdr:y>0.18579</cdr:y>
    </cdr:from>
    <cdr:to>
      <cdr:x>0.99229</cdr:x>
      <cdr:y>0.82293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24007AA4-949F-40F7-1BBA-DCC49793AED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727576" y="792480"/>
          <a:ext cx="2360466" cy="2717707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0.59663</cdr:x>
      <cdr:y>0.15051</cdr:y>
    </cdr:from>
    <cdr:to>
      <cdr:x>0.96725</cdr:x>
      <cdr:y>0.91016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709B58F8-44A8-8A16-8397-1DD8DF8B03D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799840" y="538480"/>
          <a:ext cx="2360466" cy="2717707"/>
        </a:xfrm>
        <a:prstGeom xmlns:a="http://schemas.openxmlformats.org/drawingml/2006/main" prst="rect">
          <a:avLst/>
        </a:prstGeom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704018</xdr:colOff>
      <xdr:row>14</xdr:row>
      <xdr:rowOff>20910</xdr:rowOff>
    </xdr:from>
    <xdr:to>
      <xdr:col>9</xdr:col>
      <xdr:colOff>287514</xdr:colOff>
      <xdr:row>38</xdr:row>
      <xdr:rowOff>86179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381000</xdr:colOff>
      <xdr:row>14</xdr:row>
      <xdr:rowOff>165652</xdr:rowOff>
    </xdr:from>
    <xdr:to>
      <xdr:col>18</xdr:col>
      <xdr:colOff>726496</xdr:colOff>
      <xdr:row>39</xdr:row>
      <xdr:rowOff>40421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0.31794</cdr:x>
      <cdr:y>0.90467</cdr:y>
    </cdr:from>
    <cdr:to>
      <cdr:x>0.46206</cdr:x>
      <cdr:y>1</cdr:y>
    </cdr:to>
    <cdr:sp macro="" textlink="">
      <cdr:nvSpPr>
        <cdr:cNvPr id="2" name="ZoneTexte 2">
          <a:extLst xmlns:a="http://schemas.openxmlformats.org/drawingml/2006/main">
            <a:ext uri="{FF2B5EF4-FFF2-40B4-BE49-F238E27FC236}">
              <a16:creationId xmlns:a16="http://schemas.microsoft.com/office/drawing/2014/main" id="{546E2A21-D705-8F0A-D072-6B42746F6548}"/>
            </a:ext>
          </a:extLst>
        </cdr:cNvPr>
        <cdr:cNvSpPr txBox="1"/>
      </cdr:nvSpPr>
      <cdr:spPr>
        <a:xfrm xmlns:a="http://schemas.openxmlformats.org/drawingml/2006/main">
          <a:off x="2104887" y="4087305"/>
          <a:ext cx="954156" cy="43069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solidFill>
                <a:srgbClr val="FF0000"/>
              </a:solidFill>
            </a:rPr>
            <a:t>Naissance</a:t>
          </a:r>
          <a:r>
            <a:rPr lang="fr-FR" sz="800" baseline="0">
              <a:solidFill>
                <a:srgbClr val="FF0000"/>
              </a:solidFill>
            </a:rPr>
            <a:t> du </a:t>
          </a:r>
        </a:p>
        <a:p xmlns:a="http://schemas.openxmlformats.org/drawingml/2006/main">
          <a:pPr algn="ctr"/>
          <a:r>
            <a:rPr lang="fr-FR" sz="800" baseline="0">
              <a:solidFill>
                <a:srgbClr val="FF0000"/>
              </a:solidFill>
            </a:rPr>
            <a:t>premier enfant</a:t>
          </a:r>
          <a:endParaRPr lang="fr-FR" sz="800">
            <a:solidFill>
              <a:srgbClr val="FF0000"/>
            </a:solidFill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0.31794</cdr:x>
      <cdr:y>0.90467</cdr:y>
    </cdr:from>
    <cdr:to>
      <cdr:x>0.46206</cdr:x>
      <cdr:y>1</cdr:y>
    </cdr:to>
    <cdr:sp macro="" textlink="">
      <cdr:nvSpPr>
        <cdr:cNvPr id="2" name="ZoneTexte 2">
          <a:extLst xmlns:a="http://schemas.openxmlformats.org/drawingml/2006/main">
            <a:ext uri="{FF2B5EF4-FFF2-40B4-BE49-F238E27FC236}">
              <a16:creationId xmlns:a16="http://schemas.microsoft.com/office/drawing/2014/main" id="{546E2A21-D705-8F0A-D072-6B42746F6548}"/>
            </a:ext>
          </a:extLst>
        </cdr:cNvPr>
        <cdr:cNvSpPr txBox="1"/>
      </cdr:nvSpPr>
      <cdr:spPr>
        <a:xfrm xmlns:a="http://schemas.openxmlformats.org/drawingml/2006/main">
          <a:off x="2104887" y="4087305"/>
          <a:ext cx="954156" cy="43069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solidFill>
                <a:srgbClr val="FF0000"/>
              </a:solidFill>
            </a:rPr>
            <a:t>Naissance</a:t>
          </a:r>
          <a:r>
            <a:rPr lang="fr-FR" sz="800" baseline="0">
              <a:solidFill>
                <a:srgbClr val="FF0000"/>
              </a:solidFill>
            </a:rPr>
            <a:t> du </a:t>
          </a:r>
        </a:p>
        <a:p xmlns:a="http://schemas.openxmlformats.org/drawingml/2006/main">
          <a:pPr algn="ctr"/>
          <a:r>
            <a:rPr lang="fr-FR" sz="800" baseline="0">
              <a:solidFill>
                <a:srgbClr val="FF0000"/>
              </a:solidFill>
            </a:rPr>
            <a:t>premier enfant</a:t>
          </a:r>
          <a:endParaRPr lang="fr-FR" sz="800">
            <a:solidFill>
              <a:srgbClr val="FF0000"/>
            </a:solidFill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432352</xdr:colOff>
      <xdr:row>13</xdr:row>
      <xdr:rowOff>149086</xdr:rowOff>
    </xdr:from>
    <xdr:to>
      <xdr:col>10</xdr:col>
      <xdr:colOff>14752</xdr:colOff>
      <xdr:row>38</xdr:row>
      <xdr:rowOff>23386</xdr:rowOff>
    </xdr:to>
    <xdr:grpSp>
      <xdr:nvGrpSpPr>
        <xdr:cNvPr id="4" name="Groupe 3"/>
        <xdr:cNvGrpSpPr/>
      </xdr:nvGrpSpPr>
      <xdr:grpSpPr>
        <a:xfrm>
          <a:off x="1194352" y="2625586"/>
          <a:ext cx="6440400" cy="4636800"/>
          <a:chOff x="1442830" y="3221934"/>
          <a:chExt cx="6442213" cy="4721086"/>
        </a:xfrm>
      </xdr:grpSpPr>
      <xdr:graphicFrame macro="">
        <xdr:nvGraphicFramePr>
          <xdr:cNvPr id="2" name="Graphique 1">
            <a:extLst>
              <a:ext uri="{FF2B5EF4-FFF2-40B4-BE49-F238E27FC236}">
                <a16:creationId xmlns:a16="http://schemas.microsoft.com/office/drawing/2014/main" id="{00000000-0008-0000-0900-000002000000}"/>
              </a:ext>
            </a:extLst>
          </xdr:cNvPr>
          <xdr:cNvGraphicFramePr>
            <a:graphicFrameLocks/>
          </xdr:cNvGraphicFramePr>
        </xdr:nvGraphicFramePr>
        <xdr:xfrm>
          <a:off x="1442830" y="3221934"/>
          <a:ext cx="6442213" cy="4641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ZoneTexte 2">
            <a:extLst>
              <a:ext uri="{FF2B5EF4-FFF2-40B4-BE49-F238E27FC236}">
                <a16:creationId xmlns:a16="http://schemas.microsoft.com/office/drawing/2014/main" id="{546E2A21-D705-8F0A-D072-6B42746F6548}"/>
              </a:ext>
            </a:extLst>
          </xdr:cNvPr>
          <xdr:cNvSpPr txBox="1"/>
        </xdr:nvSpPr>
        <xdr:spPr>
          <a:xfrm>
            <a:off x="3518453" y="7502386"/>
            <a:ext cx="934278" cy="44063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800">
                <a:solidFill>
                  <a:srgbClr val="FF0000"/>
                </a:solidFill>
              </a:rPr>
              <a:t>Naissance</a:t>
            </a:r>
            <a:r>
              <a:rPr lang="fr-FR" sz="800" baseline="0">
                <a:solidFill>
                  <a:srgbClr val="FF0000"/>
                </a:solidFill>
              </a:rPr>
              <a:t> du </a:t>
            </a:r>
          </a:p>
          <a:p>
            <a:pPr algn="ctr"/>
            <a:r>
              <a:rPr lang="fr-FR" sz="800" baseline="0">
                <a:solidFill>
                  <a:srgbClr val="FF0000"/>
                </a:solidFill>
              </a:rPr>
              <a:t>premier enfant</a:t>
            </a:r>
            <a:endParaRPr lang="fr-FR" sz="800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>
      <xdr:col>11</xdr:col>
      <xdr:colOff>8283</xdr:colOff>
      <xdr:row>13</xdr:row>
      <xdr:rowOff>140803</xdr:rowOff>
    </xdr:from>
    <xdr:to>
      <xdr:col>19</xdr:col>
      <xdr:colOff>352683</xdr:colOff>
      <xdr:row>38</xdr:row>
      <xdr:rowOff>15103</xdr:rowOff>
    </xdr:to>
    <xdr:grpSp>
      <xdr:nvGrpSpPr>
        <xdr:cNvPr id="5" name="Groupe 4"/>
        <xdr:cNvGrpSpPr/>
      </xdr:nvGrpSpPr>
      <xdr:grpSpPr>
        <a:xfrm>
          <a:off x="8390283" y="2617303"/>
          <a:ext cx="6440400" cy="4636800"/>
          <a:chOff x="1451115" y="3264099"/>
          <a:chExt cx="6442213" cy="4721086"/>
        </a:xfrm>
      </xdr:grpSpPr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00000000-0008-0000-0900-000002000000}"/>
              </a:ext>
            </a:extLst>
          </xdr:cNvPr>
          <xdr:cNvGraphicFramePr>
            <a:graphicFrameLocks/>
          </xdr:cNvGraphicFramePr>
        </xdr:nvGraphicFramePr>
        <xdr:xfrm>
          <a:off x="1451115" y="3264099"/>
          <a:ext cx="6442213" cy="472108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7" name="ZoneTexte 6">
            <a:extLst>
              <a:ext uri="{FF2B5EF4-FFF2-40B4-BE49-F238E27FC236}">
                <a16:creationId xmlns:a16="http://schemas.microsoft.com/office/drawing/2014/main" id="{546E2A21-D705-8F0A-D072-6B42746F6548}"/>
              </a:ext>
            </a:extLst>
          </xdr:cNvPr>
          <xdr:cNvSpPr txBox="1"/>
        </xdr:nvSpPr>
        <xdr:spPr>
          <a:xfrm>
            <a:off x="3518453" y="7502386"/>
            <a:ext cx="934278" cy="44063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800">
                <a:solidFill>
                  <a:srgbClr val="FF0000"/>
                </a:solidFill>
              </a:rPr>
              <a:t>Naissance</a:t>
            </a:r>
            <a:r>
              <a:rPr lang="fr-FR" sz="800" baseline="0">
                <a:solidFill>
                  <a:srgbClr val="FF0000"/>
                </a:solidFill>
              </a:rPr>
              <a:t> du </a:t>
            </a:r>
          </a:p>
          <a:p>
            <a:pPr algn="ctr"/>
            <a:r>
              <a:rPr lang="fr-FR" sz="800" baseline="0">
                <a:solidFill>
                  <a:srgbClr val="FF0000"/>
                </a:solidFill>
              </a:rPr>
              <a:t>premier enfant</a:t>
            </a:r>
            <a:endParaRPr lang="fr-FR" sz="800">
              <a:solidFill>
                <a:srgbClr val="FF0000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972606</xdr:colOff>
      <xdr:row>15</xdr:row>
      <xdr:rowOff>110383</xdr:rowOff>
    </xdr:from>
    <xdr:to>
      <xdr:col>15</xdr:col>
      <xdr:colOff>105833</xdr:colOff>
      <xdr:row>42</xdr:row>
      <xdr:rowOff>137583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841512</xdr:colOff>
      <xdr:row>17</xdr:row>
      <xdr:rowOff>165651</xdr:rowOff>
    </xdr:from>
    <xdr:to>
      <xdr:col>11</xdr:col>
      <xdr:colOff>715618</xdr:colOff>
      <xdr:row>47</xdr:row>
      <xdr:rowOff>152401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0.14529</cdr:x>
      <cdr:y>0.05658</cdr:y>
    </cdr:from>
    <cdr:to>
      <cdr:x>0.24114</cdr:x>
      <cdr:y>0.79792</cdr:y>
    </cdr:to>
    <cdr:grpSp>
      <cdr:nvGrpSpPr>
        <cdr:cNvPr id="8" name="Groupe 7">
          <a:extLst xmlns:a="http://schemas.openxmlformats.org/drawingml/2006/main">
            <a:ext uri="{FF2B5EF4-FFF2-40B4-BE49-F238E27FC236}">
              <a16:creationId xmlns:a16="http://schemas.microsoft.com/office/drawing/2014/main" id="{0F925048-EF00-F799-3DF9-949453E3DB39}"/>
            </a:ext>
          </a:extLst>
        </cdr:cNvPr>
        <cdr:cNvGrpSpPr/>
      </cdr:nvGrpSpPr>
      <cdr:grpSpPr>
        <a:xfrm xmlns:a="http://schemas.openxmlformats.org/drawingml/2006/main">
          <a:off x="1359306" y="322605"/>
          <a:ext cx="896754" cy="4226935"/>
          <a:chOff x="1132583" y="282594"/>
          <a:chExt cx="952640" cy="3703084"/>
        </a:xfrm>
      </cdr:grpSpPr>
      <cdr:sp macro="" textlink="">
        <cdr:nvSpPr>
          <cdr:cNvPr id="2" name="ZoneTexte 5">
            <a:extLst xmlns:a="http://schemas.openxmlformats.org/drawingml/2006/main">
              <a:ext uri="{FF2B5EF4-FFF2-40B4-BE49-F238E27FC236}">
                <a16:creationId xmlns:a16="http://schemas.microsoft.com/office/drawing/2014/main" id="{297AEEC3-98AD-726B-9DA4-FA9C1F6FE284}"/>
              </a:ext>
            </a:extLst>
          </cdr:cNvPr>
          <cdr:cNvSpPr txBox="1"/>
        </cdr:nvSpPr>
        <cdr:spPr>
          <a:xfrm xmlns:a="http://schemas.openxmlformats.org/drawingml/2006/main">
            <a:off x="1132583" y="282594"/>
            <a:ext cx="366955" cy="20971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ctr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fr-FR" sz="1100" b="1">
                <a:solidFill>
                  <a:srgbClr val="0070C0"/>
                </a:solidFill>
              </a:rPr>
              <a:t>D9</a:t>
            </a:r>
          </a:p>
        </cdr:txBody>
      </cdr:sp>
      <cdr:sp macro="" textlink="">
        <cdr:nvSpPr>
          <cdr:cNvPr id="3" name="ZoneTexte 5">
            <a:extLst xmlns:a="http://schemas.openxmlformats.org/drawingml/2006/main">
              <a:ext uri="{FF2B5EF4-FFF2-40B4-BE49-F238E27FC236}">
                <a16:creationId xmlns:a16="http://schemas.microsoft.com/office/drawing/2014/main" id="{0540484E-24B8-751E-B5B6-5BD0A3906142}"/>
              </a:ext>
            </a:extLst>
          </cdr:cNvPr>
          <cdr:cNvSpPr txBox="1"/>
        </cdr:nvSpPr>
        <cdr:spPr>
          <a:xfrm xmlns:a="http://schemas.openxmlformats.org/drawingml/2006/main">
            <a:off x="1376297" y="1638422"/>
            <a:ext cx="444586" cy="20971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ctr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fr-FR" sz="1100" b="1">
                <a:solidFill>
                  <a:schemeClr val="accent2"/>
                </a:solidFill>
              </a:rPr>
              <a:t>C75</a:t>
            </a:r>
          </a:p>
        </cdr:txBody>
      </cdr:sp>
      <cdr:sp macro="" textlink="">
        <cdr:nvSpPr>
          <cdr:cNvPr id="4" name="ZoneTexte 5">
            <a:extLst xmlns:a="http://schemas.openxmlformats.org/drawingml/2006/main">
              <a:ext uri="{FF2B5EF4-FFF2-40B4-BE49-F238E27FC236}">
                <a16:creationId xmlns:a16="http://schemas.microsoft.com/office/drawing/2014/main" id="{9F2AB219-11F8-4349-54DC-9631DE0AA895}"/>
              </a:ext>
            </a:extLst>
          </cdr:cNvPr>
          <cdr:cNvSpPr txBox="1"/>
        </cdr:nvSpPr>
        <cdr:spPr>
          <a:xfrm xmlns:a="http://schemas.openxmlformats.org/drawingml/2006/main">
            <a:off x="1347364" y="2540844"/>
            <a:ext cx="737859" cy="20971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ctr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fr-FR" sz="1100" b="1">
                <a:solidFill>
                  <a:schemeClr val="accent2"/>
                </a:solidFill>
              </a:rPr>
              <a:t>Médiane</a:t>
            </a:r>
          </a:p>
        </cdr:txBody>
      </cdr:sp>
      <cdr:sp macro="" textlink="">
        <cdr:nvSpPr>
          <cdr:cNvPr id="5" name="ZoneTexte 5">
            <a:extLst xmlns:a="http://schemas.openxmlformats.org/drawingml/2006/main">
              <a:ext uri="{FF2B5EF4-FFF2-40B4-BE49-F238E27FC236}">
                <a16:creationId xmlns:a16="http://schemas.microsoft.com/office/drawing/2014/main" id="{A09BE540-F3A4-4651-00F4-73D39CECEEB4}"/>
              </a:ext>
            </a:extLst>
          </cdr:cNvPr>
          <cdr:cNvSpPr txBox="1"/>
        </cdr:nvSpPr>
        <cdr:spPr>
          <a:xfrm xmlns:a="http://schemas.openxmlformats.org/drawingml/2006/main">
            <a:off x="1362329" y="3050253"/>
            <a:ext cx="444585" cy="20971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ctr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fr-FR" sz="1100" b="1">
                <a:solidFill>
                  <a:schemeClr val="accent2"/>
                </a:solidFill>
              </a:rPr>
              <a:t>C25</a:t>
            </a:r>
          </a:p>
        </cdr:txBody>
      </cdr:sp>
      <cdr:sp macro="" textlink="">
        <cdr:nvSpPr>
          <cdr:cNvPr id="6" name="ZoneTexte 5">
            <a:extLst xmlns:a="http://schemas.openxmlformats.org/drawingml/2006/main">
              <a:ext uri="{FF2B5EF4-FFF2-40B4-BE49-F238E27FC236}">
                <a16:creationId xmlns:a16="http://schemas.microsoft.com/office/drawing/2014/main" id="{FD0F90B6-B93B-CC96-C022-91BA1A1AB0BD}"/>
              </a:ext>
            </a:extLst>
          </cdr:cNvPr>
          <cdr:cNvSpPr txBox="1"/>
        </cdr:nvSpPr>
        <cdr:spPr>
          <a:xfrm xmlns:a="http://schemas.openxmlformats.org/drawingml/2006/main">
            <a:off x="1149183" y="3775964"/>
            <a:ext cx="366955" cy="20971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ctr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fr-FR" sz="1100" b="1">
                <a:solidFill>
                  <a:srgbClr val="0070C0"/>
                </a:solidFill>
              </a:rPr>
              <a:t>D1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280035</xdr:colOff>
      <xdr:row>7</xdr:row>
      <xdr:rowOff>89532</xdr:rowOff>
    </xdr:from>
    <xdr:to>
      <xdr:col>13</xdr:col>
      <xdr:colOff>710565</xdr:colOff>
      <xdr:row>29</xdr:row>
      <xdr:rowOff>139065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466724</xdr:colOff>
      <xdr:row>7</xdr:row>
      <xdr:rowOff>74294</xdr:rowOff>
    </xdr:from>
    <xdr:to>
      <xdr:col>23</xdr:col>
      <xdr:colOff>152400</xdr:colOff>
      <xdr:row>29</xdr:row>
      <xdr:rowOff>95249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0.26903</cdr:x>
      <cdr:y>0.10538</cdr:y>
    </cdr:from>
    <cdr:to>
      <cdr:x>0.27034</cdr:x>
      <cdr:y>0.88341</cdr:y>
    </cdr:to>
    <cdr:cxnSp macro="">
      <cdr:nvCxnSpPr>
        <cdr:cNvPr id="3" name="Connecteur droit 2">
          <a:extLst xmlns:a="http://schemas.openxmlformats.org/drawingml/2006/main">
            <a:ext uri="{FF2B5EF4-FFF2-40B4-BE49-F238E27FC236}">
              <a16:creationId xmlns:a16="http://schemas.microsoft.com/office/drawing/2014/main" id="{732FA1CB-7068-8993-1667-859D5AD9C8FC}"/>
            </a:ext>
          </a:extLst>
        </cdr:cNvPr>
        <cdr:cNvCxnSpPr/>
      </cdr:nvCxnSpPr>
      <cdr:spPr>
        <a:xfrm xmlns:a="http://schemas.openxmlformats.org/drawingml/2006/main" flipV="1">
          <a:off x="1952625" y="447678"/>
          <a:ext cx="9525" cy="330517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2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0.32566</cdr:x>
      <cdr:y>0.1269</cdr:y>
    </cdr:from>
    <cdr:to>
      <cdr:x>0.3273</cdr:x>
      <cdr:y>0.85682</cdr:y>
    </cdr:to>
    <cdr:cxnSp macro="">
      <cdr:nvCxnSpPr>
        <cdr:cNvPr id="3" name="Connecteur droit 2">
          <a:extLst xmlns:a="http://schemas.openxmlformats.org/drawingml/2006/main">
            <a:ext uri="{FF2B5EF4-FFF2-40B4-BE49-F238E27FC236}">
              <a16:creationId xmlns:a16="http://schemas.microsoft.com/office/drawing/2014/main" id="{2C5CFA92-E915-DD63-7DD0-0815FD6F4E13}"/>
            </a:ext>
          </a:extLst>
        </cdr:cNvPr>
        <cdr:cNvCxnSpPr/>
      </cdr:nvCxnSpPr>
      <cdr:spPr>
        <a:xfrm xmlns:a="http://schemas.openxmlformats.org/drawingml/2006/main" flipV="1">
          <a:off x="1885950" y="430530"/>
          <a:ext cx="9525" cy="24765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2">
              <a:lumMod val="7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196849</xdr:colOff>
      <xdr:row>9</xdr:row>
      <xdr:rowOff>79375</xdr:rowOff>
    </xdr:from>
    <xdr:to>
      <xdr:col>46</xdr:col>
      <xdr:colOff>377825</xdr:colOff>
      <xdr:row>45</xdr:row>
      <xdr:rowOff>98425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2212975</xdr:colOff>
      <xdr:row>14</xdr:row>
      <xdr:rowOff>161925</xdr:rowOff>
    </xdr:from>
    <xdr:to>
      <xdr:col>30</xdr:col>
      <xdr:colOff>723900</xdr:colOff>
      <xdr:row>43</xdr:row>
      <xdr:rowOff>168275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508EEC5A-18FF-423E-96C0-ADF1C91426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0.27984</cdr:x>
      <cdr:y>0.02745</cdr:y>
    </cdr:from>
    <cdr:to>
      <cdr:x>0.27984</cdr:x>
      <cdr:y>0.81802</cdr:y>
    </cdr:to>
    <cdr:cxnSp macro="">
      <cdr:nvCxnSpPr>
        <cdr:cNvPr id="3" name="Connecteur droit 2">
          <a:extLst xmlns:a="http://schemas.openxmlformats.org/drawingml/2006/main">
            <a:ext uri="{FF2B5EF4-FFF2-40B4-BE49-F238E27FC236}">
              <a16:creationId xmlns:a16="http://schemas.microsoft.com/office/drawing/2014/main" id="{8AFD6F79-02DC-6FA2-9ADF-544E6807CDD0}"/>
            </a:ext>
          </a:extLst>
        </cdr:cNvPr>
        <cdr:cNvCxnSpPr/>
      </cdr:nvCxnSpPr>
      <cdr:spPr>
        <a:xfrm xmlns:a="http://schemas.openxmlformats.org/drawingml/2006/main">
          <a:off x="2701926" y="146050"/>
          <a:ext cx="0" cy="420687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2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0.71702</cdr:x>
      <cdr:y>0.16808</cdr:y>
    </cdr:from>
    <cdr:to>
      <cdr:x>0.9781</cdr:x>
      <cdr:y>0.69162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092B5D02-CE2C-DF0E-B893-8EC817E806D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498963" y="1133475"/>
          <a:ext cx="2730424" cy="35306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53"/>
  <sheetViews>
    <sheetView tabSelected="1" zoomScale="70" zoomScaleNormal="70" workbookViewId="0"/>
  </sheetViews>
  <sheetFormatPr baseColWidth="10" defaultColWidth="11.5703125" defaultRowHeight="15" x14ac:dyDescent="0.25"/>
  <cols>
    <col min="1" max="2" width="11.5703125" style="151"/>
    <col min="3" max="3" width="15.85546875" style="151" customWidth="1"/>
    <col min="4" max="4" width="16.7109375" style="151" bestFit="1" customWidth="1"/>
    <col min="5" max="5" width="14.140625" style="151" bestFit="1" customWidth="1"/>
    <col min="6" max="6" width="14.28515625" style="151" bestFit="1" customWidth="1"/>
    <col min="7" max="7" width="11.5703125" style="151"/>
    <col min="8" max="8" width="12.85546875" style="151" bestFit="1" customWidth="1"/>
    <col min="9" max="16384" width="11.5703125" style="151"/>
  </cols>
  <sheetData>
    <row r="4" spans="2:15" x14ac:dyDescent="0.25">
      <c r="D4" s="152"/>
    </row>
    <row r="5" spans="2:15" x14ac:dyDescent="0.25">
      <c r="D5" s="152"/>
      <c r="G5" s="152" t="s">
        <v>106</v>
      </c>
      <c r="J5" s="152" t="s">
        <v>106</v>
      </c>
    </row>
    <row r="6" spans="2:15" ht="60" x14ac:dyDescent="0.25">
      <c r="B6" s="153"/>
      <c r="D6" s="153"/>
      <c r="E6" s="154">
        <v>2928.3279708605169</v>
      </c>
      <c r="F6" s="165" t="s">
        <v>132</v>
      </c>
      <c r="G6" s="183">
        <f>ROUND(E6,-1)</f>
        <v>2930</v>
      </c>
      <c r="H6" s="156"/>
      <c r="I6" s="157"/>
      <c r="J6" s="165" t="s">
        <v>131</v>
      </c>
      <c r="K6" s="184">
        <f>G10</f>
        <v>2100</v>
      </c>
    </row>
    <row r="7" spans="2:15" ht="30" x14ac:dyDescent="0.25">
      <c r="B7" s="153"/>
      <c r="D7" s="153"/>
      <c r="E7" s="157">
        <v>-24.039999999999953</v>
      </c>
      <c r="F7" s="155" t="s">
        <v>107</v>
      </c>
      <c r="G7" s="183">
        <f t="shared" ref="G7:G9" si="0">ROUND(E7,-1)</f>
        <v>-20</v>
      </c>
      <c r="H7" s="158"/>
      <c r="I7" s="157"/>
      <c r="J7" s="155" t="s">
        <v>107</v>
      </c>
      <c r="K7" s="183">
        <v>-520</v>
      </c>
    </row>
    <row r="8" spans="2:15" ht="30" x14ac:dyDescent="0.25">
      <c r="B8" s="153"/>
      <c r="D8" s="153"/>
      <c r="E8" s="157">
        <v>-193.56000000000006</v>
      </c>
      <c r="F8" s="185" t="s">
        <v>156</v>
      </c>
      <c r="G8" s="183">
        <f t="shared" si="0"/>
        <v>-190</v>
      </c>
      <c r="H8" s="158"/>
      <c r="I8" s="157"/>
      <c r="J8" s="165" t="s">
        <v>156</v>
      </c>
      <c r="K8" s="183">
        <v>-190</v>
      </c>
    </row>
    <row r="9" spans="2:15" ht="30" x14ac:dyDescent="0.25">
      <c r="B9" s="153"/>
      <c r="D9" s="153"/>
      <c r="E9" s="157">
        <v>-616.01</v>
      </c>
      <c r="F9" s="185" t="s">
        <v>56</v>
      </c>
      <c r="G9" s="183">
        <f t="shared" si="0"/>
        <v>-620</v>
      </c>
      <c r="H9" s="158"/>
      <c r="I9" s="157"/>
      <c r="J9" s="165" t="s">
        <v>56</v>
      </c>
      <c r="K9" s="183">
        <v>50</v>
      </c>
    </row>
    <row r="10" spans="2:15" ht="60" x14ac:dyDescent="0.25">
      <c r="B10" s="153"/>
      <c r="D10" s="153"/>
      <c r="E10" s="154">
        <v>2094.7179708605172</v>
      </c>
      <c r="F10" s="165" t="s">
        <v>131</v>
      </c>
      <c r="G10" s="183">
        <f>SUM(G6:G9)</f>
        <v>2100</v>
      </c>
      <c r="I10" s="157"/>
      <c r="J10" s="165" t="s">
        <v>133</v>
      </c>
      <c r="K10" s="183">
        <f>SUM(K6:K9)</f>
        <v>1440</v>
      </c>
    </row>
    <row r="11" spans="2:15" x14ac:dyDescent="0.25">
      <c r="B11" s="153"/>
      <c r="D11" s="153"/>
      <c r="E11" s="182"/>
      <c r="F11" s="174"/>
      <c r="G11" s="181"/>
      <c r="I11" s="157"/>
      <c r="K11" s="174"/>
      <c r="L11" s="172"/>
      <c r="M11" s="180"/>
      <c r="N11" s="164"/>
      <c r="O11" s="164"/>
    </row>
    <row r="12" spans="2:15" x14ac:dyDescent="0.25">
      <c r="B12" s="153"/>
      <c r="D12" s="153"/>
      <c r="E12" s="181"/>
      <c r="F12" s="174"/>
      <c r="G12" s="181"/>
      <c r="H12" s="160"/>
      <c r="K12" s="174"/>
      <c r="L12" s="172"/>
      <c r="M12" s="173"/>
    </row>
    <row r="13" spans="2:15" x14ac:dyDescent="0.25">
      <c r="B13" s="153"/>
      <c r="D13" s="153"/>
      <c r="E13" s="161"/>
      <c r="H13" s="158"/>
      <c r="K13" s="174"/>
      <c r="L13" s="172"/>
      <c r="M13" s="173"/>
    </row>
    <row r="14" spans="2:15" x14ac:dyDescent="0.25">
      <c r="B14" s="153"/>
      <c r="D14" s="153"/>
      <c r="E14" s="161"/>
      <c r="G14" s="161"/>
      <c r="H14" s="158"/>
      <c r="K14" s="181"/>
      <c r="L14" s="174"/>
      <c r="M14" s="174"/>
    </row>
    <row r="15" spans="2:15" x14ac:dyDescent="0.25">
      <c r="B15" s="153"/>
      <c r="D15" s="153"/>
      <c r="E15" s="161"/>
      <c r="G15" s="161"/>
      <c r="H15" s="158"/>
      <c r="K15" s="174"/>
      <c r="L15" s="174"/>
      <c r="M15" s="174"/>
    </row>
    <row r="16" spans="2:15" x14ac:dyDescent="0.25">
      <c r="F16" s="155"/>
      <c r="G16" s="161"/>
    </row>
    <row r="17" spans="3:11" x14ac:dyDescent="0.25">
      <c r="C17" s="172"/>
      <c r="D17" s="173"/>
      <c r="E17" s="174"/>
      <c r="F17" s="174"/>
      <c r="G17" s="175"/>
    </row>
    <row r="18" spans="3:11" x14ac:dyDescent="0.25">
      <c r="C18" s="172"/>
      <c r="D18" s="173"/>
      <c r="E18" s="174"/>
      <c r="F18" s="174"/>
      <c r="G18" s="174"/>
    </row>
    <row r="19" spans="3:11" x14ac:dyDescent="0.25">
      <c r="C19" s="172"/>
      <c r="D19" s="176"/>
      <c r="E19" s="174"/>
      <c r="F19" s="174"/>
      <c r="G19" s="174"/>
    </row>
    <row r="20" spans="3:11" x14ac:dyDescent="0.25">
      <c r="C20" s="174"/>
      <c r="D20" s="174"/>
      <c r="E20" s="174"/>
      <c r="F20" s="174"/>
      <c r="G20" s="174"/>
    </row>
    <row r="21" spans="3:11" x14ac:dyDescent="0.25">
      <c r="C21" s="177"/>
      <c r="D21" s="177"/>
      <c r="E21" s="177"/>
      <c r="F21" s="177"/>
      <c r="G21" s="174"/>
    </row>
    <row r="22" spans="3:11" x14ac:dyDescent="0.25">
      <c r="C22" s="167"/>
      <c r="D22" s="167"/>
      <c r="E22" s="167"/>
      <c r="F22" s="178"/>
      <c r="G22" s="176"/>
    </row>
    <row r="23" spans="3:11" x14ac:dyDescent="0.25">
      <c r="C23" s="167"/>
      <c r="D23" s="167"/>
      <c r="E23" s="167"/>
      <c r="F23" s="178"/>
      <c r="G23" s="176"/>
    </row>
    <row r="24" spans="3:11" x14ac:dyDescent="0.25">
      <c r="C24" s="167"/>
      <c r="D24" s="167"/>
      <c r="E24" s="167"/>
      <c r="F24" s="178"/>
      <c r="G24" s="176"/>
      <c r="H24" s="159"/>
      <c r="I24" s="159"/>
      <c r="J24" s="159"/>
      <c r="K24" s="159"/>
    </row>
    <row r="25" spans="3:11" x14ac:dyDescent="0.25">
      <c r="C25" s="167"/>
      <c r="D25" s="167"/>
      <c r="E25" s="167"/>
      <c r="F25" s="178"/>
      <c r="G25" s="174"/>
    </row>
    <row r="26" spans="3:11" x14ac:dyDescent="0.25">
      <c r="C26" s="167"/>
      <c r="D26" s="167"/>
      <c r="E26" s="167"/>
      <c r="F26" s="178"/>
      <c r="G26" s="174"/>
    </row>
    <row r="27" spans="3:11" x14ac:dyDescent="0.25">
      <c r="C27" s="167"/>
      <c r="D27" s="167"/>
      <c r="E27" s="167"/>
      <c r="F27" s="178"/>
      <c r="G27" s="174"/>
    </row>
    <row r="28" spans="3:11" x14ac:dyDescent="0.25">
      <c r="C28" s="167"/>
      <c r="D28" s="167"/>
      <c r="E28" s="167"/>
      <c r="F28" s="178"/>
      <c r="G28" s="174"/>
    </row>
    <row r="29" spans="3:11" x14ac:dyDescent="0.25">
      <c r="C29" s="167"/>
      <c r="D29" s="167"/>
      <c r="E29" s="167"/>
      <c r="F29" s="178"/>
      <c r="G29" s="174"/>
    </row>
    <row r="30" spans="3:11" x14ac:dyDescent="0.25">
      <c r="C30" s="174"/>
      <c r="D30" s="174"/>
      <c r="E30" s="174"/>
      <c r="F30" s="174"/>
      <c r="G30" s="176"/>
    </row>
    <row r="31" spans="3:11" x14ac:dyDescent="0.25">
      <c r="C31" s="174"/>
      <c r="D31" s="174"/>
      <c r="E31" s="174"/>
      <c r="F31" s="174"/>
      <c r="G31" s="176"/>
    </row>
    <row r="32" spans="3:11" ht="18.75" x14ac:dyDescent="0.3">
      <c r="C32" s="174"/>
      <c r="D32" s="179"/>
      <c r="E32" s="179"/>
      <c r="F32" s="174"/>
      <c r="G32" s="176"/>
    </row>
    <row r="33" spans="3:12" x14ac:dyDescent="0.25">
      <c r="C33" s="174"/>
      <c r="D33" s="174"/>
      <c r="E33" s="174"/>
      <c r="F33" s="174"/>
      <c r="G33" s="176"/>
    </row>
    <row r="34" spans="3:12" x14ac:dyDescent="0.25">
      <c r="C34" s="174"/>
      <c r="D34" s="174"/>
      <c r="E34" s="174"/>
      <c r="F34" s="174"/>
      <c r="G34" s="178"/>
      <c r="H34" s="157"/>
    </row>
    <row r="35" spans="3:12" x14ac:dyDescent="0.25">
      <c r="C35" s="174"/>
      <c r="D35" s="174"/>
      <c r="E35" s="174"/>
      <c r="F35" s="174"/>
      <c r="G35" s="175"/>
      <c r="H35" s="157"/>
    </row>
    <row r="44" spans="3:12" x14ac:dyDescent="0.25">
      <c r="H44" s="162"/>
      <c r="I44" s="162"/>
      <c r="J44" s="162"/>
      <c r="K44" s="162"/>
      <c r="L44" s="162"/>
    </row>
    <row r="45" spans="3:12" x14ac:dyDescent="0.25">
      <c r="H45" s="163"/>
      <c r="I45"/>
      <c r="J45" s="54">
        <f>F26-F22</f>
        <v>0</v>
      </c>
      <c r="K45" s="158" t="e">
        <f>J45/F26</f>
        <v>#DIV/0!</v>
      </c>
      <c r="L45"/>
    </row>
    <row r="46" spans="3:12" x14ac:dyDescent="0.25">
      <c r="H46" s="163"/>
      <c r="I46"/>
      <c r="J46"/>
      <c r="K46"/>
      <c r="L46"/>
    </row>
    <row r="47" spans="3:12" x14ac:dyDescent="0.25">
      <c r="H47" s="163"/>
      <c r="I47"/>
      <c r="J47"/>
      <c r="K47"/>
      <c r="L47"/>
    </row>
    <row r="48" spans="3:12" x14ac:dyDescent="0.25">
      <c r="H48" s="163"/>
      <c r="I48"/>
      <c r="J48"/>
      <c r="K48"/>
      <c r="L48"/>
    </row>
    <row r="49" spans="4:12" x14ac:dyDescent="0.25">
      <c r="H49" s="163"/>
      <c r="I49"/>
      <c r="J49"/>
      <c r="K49"/>
      <c r="L49"/>
    </row>
    <row r="50" spans="4:12" x14ac:dyDescent="0.25">
      <c r="H50" s="163"/>
      <c r="I50"/>
      <c r="J50"/>
      <c r="K50"/>
      <c r="L50"/>
    </row>
    <row r="51" spans="4:12" x14ac:dyDescent="0.25">
      <c r="H51" s="163"/>
      <c r="I51"/>
      <c r="J51"/>
      <c r="K51"/>
      <c r="L51"/>
    </row>
    <row r="52" spans="4:12" x14ac:dyDescent="0.25">
      <c r="H52" s="163"/>
      <c r="I52"/>
      <c r="J52"/>
      <c r="K52"/>
      <c r="L52"/>
    </row>
    <row r="53" spans="4:12" x14ac:dyDescent="0.25">
      <c r="D53"/>
      <c r="E53"/>
      <c r="F53"/>
      <c r="G53"/>
      <c r="H53"/>
      <c r="I53"/>
      <c r="J53"/>
      <c r="K53"/>
      <c r="L53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topLeftCell="A16" zoomScale="115" zoomScaleNormal="115" workbookViewId="0">
      <selection activeCell="L9" sqref="L9"/>
    </sheetView>
  </sheetViews>
  <sheetFormatPr baseColWidth="10" defaultColWidth="11.42578125" defaultRowHeight="15" x14ac:dyDescent="0.25"/>
  <cols>
    <col min="1" max="16384" width="11.42578125" style="146"/>
  </cols>
  <sheetData>
    <row r="2" spans="2:9" x14ac:dyDescent="0.25">
      <c r="C2" s="146" t="s">
        <v>90</v>
      </c>
      <c r="E2" s="146" t="s">
        <v>91</v>
      </c>
      <c r="G2" s="146" t="s">
        <v>92</v>
      </c>
      <c r="I2" s="146" t="s">
        <v>93</v>
      </c>
    </row>
    <row r="3" spans="2:9" x14ac:dyDescent="0.25">
      <c r="B3" s="146">
        <v>-5</v>
      </c>
      <c r="C3" s="146">
        <v>-5.3242022023196833E-2</v>
      </c>
      <c r="D3" s="146">
        <f>B3+0.05</f>
        <v>-4.95</v>
      </c>
      <c r="E3" s="146">
        <v>-1.6102677561188175E-2</v>
      </c>
      <c r="F3" s="146">
        <f>D3+0.05</f>
        <v>-4.9000000000000004</v>
      </c>
      <c r="G3" s="146">
        <v>-4.0870139486908985E-2</v>
      </c>
      <c r="H3" s="146">
        <f>F3+0.05</f>
        <v>-4.8500000000000005</v>
      </c>
      <c r="I3" s="146">
        <v>-3.4510683533440972E-2</v>
      </c>
    </row>
    <row r="4" spans="2:9" x14ac:dyDescent="0.25">
      <c r="B4" s="146">
        <v>-4</v>
      </c>
      <c r="C4" s="146">
        <v>-6.6213076419976896E-2</v>
      </c>
      <c r="D4" s="146">
        <f t="shared" ref="D4:H13" si="0">B4+0.05</f>
        <v>-3.95</v>
      </c>
      <c r="E4" s="146">
        <v>1.324642299990818E-3</v>
      </c>
      <c r="F4" s="146">
        <f t="shared" si="0"/>
        <v>-3.9000000000000004</v>
      </c>
      <c r="G4" s="146">
        <v>3.8678651933230289E-3</v>
      </c>
      <c r="H4" s="146">
        <f t="shared" si="0"/>
        <v>-3.8500000000000005</v>
      </c>
      <c r="I4" s="146">
        <v>-2.1833305989970159E-2</v>
      </c>
    </row>
    <row r="5" spans="2:9" x14ac:dyDescent="0.25">
      <c r="B5" s="146">
        <v>-3</v>
      </c>
      <c r="C5" s="146">
        <v>-2.9373292679586365E-2</v>
      </c>
      <c r="D5" s="146">
        <f t="shared" si="0"/>
        <v>-2.95</v>
      </c>
      <c r="E5" s="146">
        <v>3.7260279750883394E-5</v>
      </c>
      <c r="F5" s="146">
        <f t="shared" si="0"/>
        <v>-2.9000000000000004</v>
      </c>
      <c r="G5" s="146">
        <v>8.9417254585666493E-3</v>
      </c>
      <c r="H5" s="146">
        <f t="shared" si="0"/>
        <v>-2.8500000000000005</v>
      </c>
      <c r="I5" s="146">
        <v>-9.9414852939912878E-3</v>
      </c>
    </row>
    <row r="6" spans="2:9" x14ac:dyDescent="0.25">
      <c r="B6" s="146">
        <v>-2</v>
      </c>
      <c r="C6" s="146">
        <v>-1.4559537135831338E-2</v>
      </c>
      <c r="D6" s="146">
        <f t="shared" si="0"/>
        <v>-1.95</v>
      </c>
      <c r="E6" s="146">
        <v>-2.4073126385993817E-3</v>
      </c>
      <c r="F6" s="146">
        <f t="shared" si="0"/>
        <v>-1.9</v>
      </c>
      <c r="G6" s="146">
        <v>6.722339368333643E-3</v>
      </c>
      <c r="H6" s="146">
        <f t="shared" si="0"/>
        <v>-1.8499999999999999</v>
      </c>
      <c r="I6" s="146">
        <v>-6.5407155510552855E-3</v>
      </c>
    </row>
    <row r="7" spans="2:9" x14ac:dyDescent="0.25">
      <c r="B7" s="146">
        <v>-1</v>
      </c>
      <c r="C7" s="146">
        <v>0</v>
      </c>
      <c r="D7" s="146">
        <f t="shared" si="0"/>
        <v>-0.95</v>
      </c>
      <c r="E7" s="146">
        <v>0</v>
      </c>
      <c r="F7" s="146">
        <f t="shared" si="0"/>
        <v>-0.89999999999999991</v>
      </c>
      <c r="G7" s="146">
        <v>0</v>
      </c>
      <c r="H7" s="146">
        <f t="shared" si="0"/>
        <v>-0.84999999999999987</v>
      </c>
      <c r="I7" s="146">
        <v>0</v>
      </c>
    </row>
    <row r="8" spans="2:9" x14ac:dyDescent="0.25">
      <c r="B8" s="146">
        <v>0</v>
      </c>
      <c r="C8" s="146">
        <v>5.0099684436863655E-2</v>
      </c>
      <c r="D8" s="146">
        <f t="shared" si="0"/>
        <v>0.05</v>
      </c>
      <c r="E8" s="146">
        <v>-8.1670532751628357E-3</v>
      </c>
      <c r="F8" s="146">
        <f t="shared" si="0"/>
        <v>0.1</v>
      </c>
      <c r="G8" s="146">
        <v>3.2509598407218917E-3</v>
      </c>
      <c r="H8" s="146">
        <f t="shared" si="0"/>
        <v>0.15000000000000002</v>
      </c>
      <c r="I8" s="146">
        <v>1.4203913321556811E-2</v>
      </c>
    </row>
    <row r="9" spans="2:9" x14ac:dyDescent="0.25">
      <c r="B9" s="146">
        <v>1</v>
      </c>
      <c r="C9" s="146">
        <v>8.2960540924849654E-2</v>
      </c>
      <c r="D9" s="146">
        <f t="shared" si="0"/>
        <v>1.05</v>
      </c>
      <c r="E9" s="146">
        <v>-1.9763808526317858E-2</v>
      </c>
      <c r="F9" s="146">
        <f t="shared" si="0"/>
        <v>1.1000000000000001</v>
      </c>
      <c r="G9" s="146">
        <v>9.592220303646138E-3</v>
      </c>
      <c r="H9" s="146">
        <f t="shared" si="0"/>
        <v>1.1500000000000001</v>
      </c>
      <c r="I9" s="146">
        <v>2.3898939203913217E-2</v>
      </c>
    </row>
    <row r="10" spans="2:9" x14ac:dyDescent="0.25">
      <c r="B10" s="146">
        <v>2</v>
      </c>
      <c r="C10" s="146">
        <v>9.5406095220300524E-2</v>
      </c>
      <c r="D10" s="146">
        <f t="shared" si="0"/>
        <v>2.0499999999999998</v>
      </c>
      <c r="E10" s="146">
        <v>-2.725455247802544E-2</v>
      </c>
      <c r="F10" s="146">
        <f t="shared" si="0"/>
        <v>2.0999999999999996</v>
      </c>
      <c r="G10" s="146">
        <v>-3.3688874537350223E-3</v>
      </c>
      <c r="H10" s="146">
        <f t="shared" si="0"/>
        <v>2.1499999999999995</v>
      </c>
      <c r="I10" s="146">
        <v>2.7476362670367679E-2</v>
      </c>
    </row>
    <row r="11" spans="2:9" x14ac:dyDescent="0.25">
      <c r="B11" s="146">
        <v>3</v>
      </c>
      <c r="C11" s="146">
        <v>0.14645018158123571</v>
      </c>
      <c r="D11" s="146">
        <f t="shared" si="0"/>
        <v>3.05</v>
      </c>
      <c r="E11" s="146">
        <v>-3.4934455926105897E-2</v>
      </c>
      <c r="F11" s="146">
        <f t="shared" si="0"/>
        <v>3.0999999999999996</v>
      </c>
      <c r="G11" s="146">
        <v>1.4670702095032819E-2</v>
      </c>
      <c r="H11" s="146">
        <f t="shared" si="0"/>
        <v>3.1499999999999995</v>
      </c>
      <c r="I11" s="146">
        <v>4.0083630380682134E-2</v>
      </c>
    </row>
    <row r="12" spans="2:9" x14ac:dyDescent="0.25">
      <c r="B12" s="146">
        <v>4</v>
      </c>
      <c r="C12" s="146">
        <v>0.1537826088028664</v>
      </c>
      <c r="D12" s="146">
        <f t="shared" si="0"/>
        <v>4.05</v>
      </c>
      <c r="E12" s="146">
        <v>-5.0723971547824404E-2</v>
      </c>
      <c r="F12" s="146">
        <f t="shared" si="0"/>
        <v>4.0999999999999996</v>
      </c>
      <c r="G12" s="146">
        <v>-1.0189885419274653E-3</v>
      </c>
      <c r="H12" s="146">
        <f t="shared" si="0"/>
        <v>4.1499999999999995</v>
      </c>
      <c r="I12" s="146">
        <v>4.5372182311804461E-2</v>
      </c>
    </row>
    <row r="13" spans="2:9" x14ac:dyDescent="0.25">
      <c r="B13" s="146">
        <v>5</v>
      </c>
      <c r="C13" s="146">
        <v>0.1040121143155911</v>
      </c>
      <c r="D13" s="146">
        <f t="shared" si="0"/>
        <v>5.05</v>
      </c>
      <c r="E13" s="146">
        <v>-6.1907574035596005E-2</v>
      </c>
      <c r="F13" s="146">
        <f t="shared" si="0"/>
        <v>5.0999999999999996</v>
      </c>
      <c r="G13" s="146">
        <v>1.8234527389393892E-3</v>
      </c>
      <c r="H13" s="146">
        <f t="shared" si="0"/>
        <v>5.1499999999999995</v>
      </c>
      <c r="I13" s="146">
        <v>3.4334276240762004E-2</v>
      </c>
    </row>
    <row r="15" spans="2:9" x14ac:dyDescent="0.25">
      <c r="C15" s="146">
        <v>0.10943400415849215</v>
      </c>
      <c r="E15" s="146">
        <v>5.3767325038385799E-2</v>
      </c>
      <c r="G15" s="146">
        <v>9.4522441391954107E-2</v>
      </c>
      <c r="I15" s="146">
        <v>2.7254968852450712E-2</v>
      </c>
    </row>
    <row r="16" spans="2:9" x14ac:dyDescent="0.25">
      <c r="C16" s="146">
        <v>8.5755583893539433E-2</v>
      </c>
      <c r="E16" s="146">
        <v>4.3534803861482022E-2</v>
      </c>
      <c r="G16" s="146">
        <v>7.5010053328158841E-2</v>
      </c>
      <c r="I16" s="146">
        <v>2.1824437872183817E-2</v>
      </c>
    </row>
    <row r="17" spans="3:9" x14ac:dyDescent="0.25">
      <c r="C17" s="146">
        <v>7.1389516470139164E-2</v>
      </c>
      <c r="E17" s="146">
        <v>3.6803577689880233E-2</v>
      </c>
      <c r="G17" s="146">
        <v>6.4016509365596705E-2</v>
      </c>
      <c r="I17" s="146">
        <v>1.8448028458253492E-2</v>
      </c>
    </row>
    <row r="18" spans="3:9" x14ac:dyDescent="0.25">
      <c r="C18" s="146">
        <v>6.2911094740871032E-2</v>
      </c>
      <c r="E18" s="146">
        <v>3.3265599061372747E-2</v>
      </c>
      <c r="G18" s="146">
        <v>5.7943115044315825E-2</v>
      </c>
      <c r="I18" s="146">
        <v>1.6597771398362243E-2</v>
      </c>
    </row>
    <row r="19" spans="3:9" x14ac:dyDescent="0.25">
      <c r="C19" s="146">
        <v>0</v>
      </c>
      <c r="E19" s="146">
        <v>0</v>
      </c>
      <c r="G19" s="146">
        <v>0</v>
      </c>
      <c r="I19" s="146">
        <v>0</v>
      </c>
    </row>
    <row r="20" spans="3:9" x14ac:dyDescent="0.25">
      <c r="C20" s="146">
        <v>5.8411327107795633E-2</v>
      </c>
      <c r="E20" s="146">
        <v>3.2075319528081604E-2</v>
      </c>
      <c r="G20" s="146">
        <v>5.5419909411456122E-2</v>
      </c>
      <c r="I20" s="146">
        <v>1.5814818043162687E-2</v>
      </c>
    </row>
    <row r="21" spans="3:9" x14ac:dyDescent="0.25">
      <c r="C21" s="146">
        <v>6.2535655749151667E-2</v>
      </c>
      <c r="E21" s="146">
        <v>3.4871436163880186E-2</v>
      </c>
      <c r="G21" s="146">
        <v>6.0074865488673211E-2</v>
      </c>
      <c r="I21" s="146">
        <v>1.7085319460468807E-2</v>
      </c>
    </row>
    <row r="22" spans="3:9" x14ac:dyDescent="0.25">
      <c r="C22" s="146">
        <v>6.7138011335575121E-2</v>
      </c>
      <c r="E22" s="146">
        <v>3.7950508331659874E-2</v>
      </c>
      <c r="G22" s="146">
        <v>6.5213028381303134E-2</v>
      </c>
      <c r="I22" s="146">
        <v>1.8480217289947629E-2</v>
      </c>
    </row>
    <row r="23" spans="3:9" x14ac:dyDescent="0.25">
      <c r="C23" s="146">
        <v>7.3446360732571381E-2</v>
      </c>
      <c r="E23" s="146">
        <v>4.1809162251887792E-2</v>
      </c>
      <c r="G23" s="146">
        <v>7.1811664742022441E-2</v>
      </c>
      <c r="I23" s="146">
        <v>2.0316089000860162E-2</v>
      </c>
    </row>
    <row r="24" spans="3:9" x14ac:dyDescent="0.25">
      <c r="C24" s="146">
        <v>8.0334971530872185E-2</v>
      </c>
      <c r="E24" s="146">
        <v>4.6074902967524679E-2</v>
      </c>
      <c r="G24" s="146">
        <v>7.849054194070397E-2</v>
      </c>
      <c r="I24" s="146">
        <v>2.229645069744032E-2</v>
      </c>
    </row>
    <row r="25" spans="3:9" x14ac:dyDescent="0.25">
      <c r="C25" s="146">
        <v>9.4355741169054388E-2</v>
      </c>
      <c r="E25" s="146">
        <v>5.3921410285500633E-2</v>
      </c>
      <c r="G25" s="146">
        <v>9.2069813486294241E-2</v>
      </c>
      <c r="I25" s="146">
        <v>2.6148745025697636E-2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5"/>
  <sheetViews>
    <sheetView zoomScale="115" zoomScaleNormal="115" workbookViewId="0">
      <selection activeCell="I12" sqref="I12"/>
    </sheetView>
  </sheetViews>
  <sheetFormatPr baseColWidth="10" defaultColWidth="11.42578125" defaultRowHeight="15" x14ac:dyDescent="0.25"/>
  <cols>
    <col min="1" max="16384" width="11.42578125" style="146"/>
  </cols>
  <sheetData>
    <row r="2" spans="2:9" x14ac:dyDescent="0.25">
      <c r="C2" s="146" t="s">
        <v>90</v>
      </c>
      <c r="E2" s="146" t="s">
        <v>91</v>
      </c>
      <c r="G2" s="146" t="s">
        <v>92</v>
      </c>
      <c r="I2" s="146" t="s">
        <v>93</v>
      </c>
    </row>
    <row r="3" spans="2:9" x14ac:dyDescent="0.25">
      <c r="B3" s="146">
        <v>-5</v>
      </c>
      <c r="C3" s="146">
        <v>-3.8308766199880899E-3</v>
      </c>
      <c r="D3" s="146">
        <v>-4.95</v>
      </c>
      <c r="E3" s="146">
        <v>-2.0233153171753223E-2</v>
      </c>
      <c r="F3" s="146">
        <v>-4.9000000000000004</v>
      </c>
      <c r="G3" s="146">
        <v>8.3872053772618138E-3</v>
      </c>
      <c r="H3" s="146">
        <v>-4.8500000000000005</v>
      </c>
      <c r="I3" s="146">
        <v>-4.6367113836225668E-4</v>
      </c>
    </row>
    <row r="4" spans="2:9" x14ac:dyDescent="0.25">
      <c r="B4" s="146">
        <v>-4</v>
      </c>
      <c r="C4" s="146">
        <v>-1.8287923797155041E-2</v>
      </c>
      <c r="D4" s="146">
        <v>-3.95</v>
      </c>
      <c r="E4" s="146">
        <v>1.1638947749710296E-3</v>
      </c>
      <c r="F4" s="146">
        <v>-3.9000000000000004</v>
      </c>
      <c r="G4" s="146">
        <v>3.8349059522690861E-2</v>
      </c>
      <c r="H4" s="146">
        <v>-3.8500000000000005</v>
      </c>
      <c r="I4" s="146">
        <v>9.6146709821066829E-3</v>
      </c>
    </row>
    <row r="5" spans="2:9" x14ac:dyDescent="0.25">
      <c r="B5" s="146">
        <v>-3</v>
      </c>
      <c r="C5" s="146">
        <v>-2.0336568121505302E-2</v>
      </c>
      <c r="D5" s="146">
        <v>-2.95</v>
      </c>
      <c r="E5" s="146">
        <v>4.1825623708421937E-3</v>
      </c>
      <c r="F5" s="146">
        <v>-2.9000000000000004</v>
      </c>
      <c r="G5" s="146">
        <v>1.8682303164604657E-2</v>
      </c>
      <c r="H5" s="146">
        <v>-2.8500000000000005</v>
      </c>
      <c r="I5" s="146">
        <v>7.610616262385966E-3</v>
      </c>
    </row>
    <row r="6" spans="2:9" x14ac:dyDescent="0.25">
      <c r="B6" s="146">
        <v>-2</v>
      </c>
      <c r="C6" s="146">
        <v>-2.4192534039216489E-2</v>
      </c>
      <c r="D6" s="146">
        <v>-1.95</v>
      </c>
      <c r="E6" s="146">
        <v>5.9752039232161876E-3</v>
      </c>
      <c r="F6" s="146">
        <v>-1.9</v>
      </c>
      <c r="G6" s="146">
        <v>3.1609448180817346E-2</v>
      </c>
      <c r="H6" s="146">
        <v>-1.8499999999999999</v>
      </c>
      <c r="I6" s="146">
        <v>1.0688032093728275E-2</v>
      </c>
    </row>
    <row r="7" spans="2:9" x14ac:dyDescent="0.25">
      <c r="B7" s="146">
        <v>-1</v>
      </c>
      <c r="C7" s="146">
        <v>0</v>
      </c>
      <c r="D7" s="146">
        <v>-0.95</v>
      </c>
      <c r="E7" s="146">
        <v>0</v>
      </c>
      <c r="F7" s="146">
        <v>-0.89999999999999991</v>
      </c>
      <c r="G7" s="146">
        <v>0</v>
      </c>
      <c r="H7" s="146">
        <v>-0.84999999999999987</v>
      </c>
      <c r="I7" s="146">
        <v>0</v>
      </c>
    </row>
    <row r="8" spans="2:9" x14ac:dyDescent="0.25">
      <c r="B8" s="146">
        <v>0</v>
      </c>
      <c r="C8" s="146">
        <v>-0.10835213157207793</v>
      </c>
      <c r="D8" s="146">
        <v>0.05</v>
      </c>
      <c r="E8" s="146">
        <v>-8.1871247203844505E-2</v>
      </c>
      <c r="F8" s="146">
        <v>0.1</v>
      </c>
      <c r="G8" s="146">
        <v>-9.6496008383287618E-2</v>
      </c>
      <c r="H8" s="146">
        <v>0.15000000000000002</v>
      </c>
      <c r="I8" s="146">
        <v>-9.7217754269867174E-2</v>
      </c>
    </row>
    <row r="9" spans="2:9" x14ac:dyDescent="0.25">
      <c r="B9" s="146">
        <v>1</v>
      </c>
      <c r="C9" s="146">
        <v>-0.15625033902569876</v>
      </c>
      <c r="D9" s="146">
        <v>1.05</v>
      </c>
      <c r="E9" s="146">
        <v>-0.12058565140193829</v>
      </c>
      <c r="F9" s="146">
        <v>1.1000000000000001</v>
      </c>
      <c r="G9" s="146">
        <v>-0.14966209056937896</v>
      </c>
      <c r="H9" s="146">
        <v>1.1500000000000001</v>
      </c>
      <c r="I9" s="146">
        <v>-0.16060116473447397</v>
      </c>
    </row>
    <row r="10" spans="2:9" x14ac:dyDescent="0.25">
      <c r="B10" s="146">
        <v>2</v>
      </c>
      <c r="C10" s="146">
        <v>-0.1179096148375757</v>
      </c>
      <c r="D10" s="146">
        <v>2.0499999999999998</v>
      </c>
      <c r="E10" s="146">
        <v>-8.7643904352233626E-2</v>
      </c>
      <c r="F10" s="146">
        <v>2.0999999999999996</v>
      </c>
      <c r="G10" s="146">
        <v>-0.13788634743730965</v>
      </c>
      <c r="H10" s="146">
        <v>2.1499999999999995</v>
      </c>
      <c r="I10" s="146">
        <v>-0.1424973694974101</v>
      </c>
    </row>
    <row r="11" spans="2:9" x14ac:dyDescent="0.25">
      <c r="B11" s="146">
        <v>3</v>
      </c>
      <c r="C11" s="146">
        <v>-0.13524572291908885</v>
      </c>
      <c r="D11" s="146">
        <v>3.05</v>
      </c>
      <c r="E11" s="146">
        <v>-0.10893929880282859</v>
      </c>
      <c r="F11" s="146">
        <v>3.0999999999999996</v>
      </c>
      <c r="G11" s="146">
        <v>-0.15199736976948042</v>
      </c>
      <c r="H11" s="146">
        <v>3.1499999999999995</v>
      </c>
      <c r="I11" s="146">
        <v>-0.17560906475557056</v>
      </c>
    </row>
    <row r="12" spans="2:9" x14ac:dyDescent="0.25">
      <c r="B12" s="146">
        <v>4</v>
      </c>
      <c r="C12" s="146">
        <v>-0.12569501233850403</v>
      </c>
      <c r="D12" s="146">
        <v>4.05</v>
      </c>
      <c r="E12" s="146">
        <v>-9.7005697036822561E-2</v>
      </c>
      <c r="F12" s="146">
        <v>4.0999999999999996</v>
      </c>
      <c r="G12" s="146">
        <v>-0.2116903158569825</v>
      </c>
      <c r="H12" s="146">
        <v>4.1499999999999995</v>
      </c>
      <c r="I12" s="146">
        <v>-0.18609790005121823</v>
      </c>
    </row>
    <row r="13" spans="2:9" x14ac:dyDescent="0.25">
      <c r="B13" s="146">
        <v>5</v>
      </c>
      <c r="C13" s="146">
        <v>-0.19687955667570381</v>
      </c>
      <c r="D13" s="146">
        <v>5.05</v>
      </c>
      <c r="E13" s="146">
        <v>-0.15939786469356595</v>
      </c>
      <c r="F13" s="146">
        <v>5.0999999999999996</v>
      </c>
      <c r="G13" s="146">
        <v>-0.29073436786006784</v>
      </c>
      <c r="H13" s="146">
        <v>5.1499999999999995</v>
      </c>
      <c r="I13" s="146">
        <v>-0.22165045339549042</v>
      </c>
    </row>
    <row r="15" spans="2:9" x14ac:dyDescent="0.25">
      <c r="C15" s="146">
        <v>0.11942459671867175</v>
      </c>
      <c r="E15" s="146">
        <v>6.2573406802460249E-2</v>
      </c>
      <c r="G15" s="146">
        <v>0.10908092176568393</v>
      </c>
      <c r="I15" s="146">
        <v>2.3500537418716761E-2</v>
      </c>
    </row>
    <row r="16" spans="2:9" x14ac:dyDescent="0.25">
      <c r="C16" s="146">
        <v>9.4913696230126521E-2</v>
      </c>
      <c r="E16" s="146">
        <v>4.9853916218881314E-2</v>
      </c>
      <c r="G16" s="146">
        <v>8.7366869804570479E-2</v>
      </c>
      <c r="I16" s="146">
        <v>1.8683494887070662E-2</v>
      </c>
    </row>
    <row r="17" spans="3:9" x14ac:dyDescent="0.25">
      <c r="C17" s="146">
        <v>8.0498405455073654E-2</v>
      </c>
      <c r="E17" s="146">
        <v>4.2735854907146417E-2</v>
      </c>
      <c r="G17" s="146">
        <v>7.4405467936713501E-2</v>
      </c>
      <c r="I17" s="146">
        <v>1.5848501303706491E-2</v>
      </c>
    </row>
    <row r="18" spans="3:9" x14ac:dyDescent="0.25">
      <c r="C18" s="146">
        <v>7.1849147114850784E-2</v>
      </c>
      <c r="E18" s="146">
        <v>3.899412105561146E-2</v>
      </c>
      <c r="G18" s="146">
        <v>6.7419983419567578E-2</v>
      </c>
      <c r="I18" s="146">
        <v>1.4288414270464121E-2</v>
      </c>
    </row>
    <row r="19" spans="3:9" x14ac:dyDescent="0.25">
      <c r="C19" s="146">
        <v>0</v>
      </c>
      <c r="E19" s="146">
        <v>0</v>
      </c>
      <c r="G19" s="146">
        <v>0</v>
      </c>
      <c r="I19" s="146">
        <v>0</v>
      </c>
    </row>
    <row r="20" spans="3:9" x14ac:dyDescent="0.25">
      <c r="C20" s="146">
        <v>7.0629717488986207E-2</v>
      </c>
      <c r="E20" s="146">
        <v>3.9904054808829859E-2</v>
      </c>
      <c r="G20" s="146">
        <v>6.9405725289829287E-2</v>
      </c>
      <c r="I20" s="146">
        <v>1.4427847443131973E-2</v>
      </c>
    </row>
    <row r="21" spans="3:9" x14ac:dyDescent="0.25">
      <c r="C21" s="146">
        <v>7.7837150777283121E-2</v>
      </c>
      <c r="E21" s="146">
        <v>4.4481948657246431E-2</v>
      </c>
      <c r="G21" s="146">
        <v>7.849234274779851E-2</v>
      </c>
      <c r="I21" s="146">
        <v>1.6098818007164725E-2</v>
      </c>
    </row>
    <row r="22" spans="3:9" x14ac:dyDescent="0.25">
      <c r="C22" s="146">
        <v>8.5175255590262622E-2</v>
      </c>
      <c r="E22" s="146">
        <v>4.927168541104935E-2</v>
      </c>
      <c r="G22" s="146">
        <v>8.7956975312641739E-2</v>
      </c>
      <c r="I22" s="146">
        <v>1.7812929449898238E-2</v>
      </c>
    </row>
    <row r="23" spans="3:9" x14ac:dyDescent="0.25">
      <c r="C23" s="146">
        <v>9.4912586603299029E-2</v>
      </c>
      <c r="E23" s="146">
        <v>5.5170331232643997E-2</v>
      </c>
      <c r="G23" s="146">
        <v>9.8028404232783611E-2</v>
      </c>
      <c r="I23" s="146">
        <v>1.98582042501638E-2</v>
      </c>
    </row>
    <row r="24" spans="3:9" x14ac:dyDescent="0.25">
      <c r="C24" s="146">
        <v>0.10422068136815536</v>
      </c>
      <c r="E24" s="146">
        <v>6.0816278210840465E-2</v>
      </c>
      <c r="G24" s="146">
        <v>0.10776414943081609</v>
      </c>
      <c r="I24" s="146">
        <v>2.1888945124588534E-2</v>
      </c>
    </row>
    <row r="25" spans="3:9" x14ac:dyDescent="0.25">
      <c r="C25" s="146">
        <v>0.12325305898534708</v>
      </c>
      <c r="E25" s="146">
        <v>7.2136043468457756E-2</v>
      </c>
      <c r="G25" s="146">
        <v>0.127859519893227</v>
      </c>
      <c r="I25" s="146">
        <v>2.5747049305782393E-2</v>
      </c>
    </row>
    <row r="45" spans="6:6" x14ac:dyDescent="0.25">
      <c r="F45" s="17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zoomScale="85" workbookViewId="0"/>
  </sheetViews>
  <sheetFormatPr baseColWidth="10" defaultRowHeight="15" x14ac:dyDescent="0.25"/>
  <cols>
    <col min="2" max="2" width="21.28515625" bestFit="1" customWidth="1"/>
    <col min="3" max="3" width="108.7109375" customWidth="1"/>
    <col min="4" max="4" width="15.140625" style="1" customWidth="1"/>
    <col min="5" max="5" width="11.85546875" customWidth="1"/>
  </cols>
  <sheetData>
    <row r="2" spans="2:5" ht="87" customHeight="1" x14ac:dyDescent="0.25">
      <c r="B2" s="2" t="s">
        <v>0</v>
      </c>
      <c r="C2" s="3" t="s">
        <v>1</v>
      </c>
      <c r="D2" s="192" t="s">
        <v>2</v>
      </c>
      <c r="E2" s="193"/>
    </row>
    <row r="3" spans="2:5" ht="18.75" x14ac:dyDescent="0.25">
      <c r="B3" s="194" t="s">
        <v>3</v>
      </c>
      <c r="C3" s="4" t="s">
        <v>4</v>
      </c>
      <c r="D3" s="5">
        <f>D4+D5</f>
        <v>7.3431548028821875E-2</v>
      </c>
      <c r="E3" s="195">
        <f>D3+D6</f>
        <v>0.22466382119418055</v>
      </c>
    </row>
    <row r="4" spans="2:5" x14ac:dyDescent="0.25">
      <c r="B4" s="187"/>
      <c r="C4" s="6" t="s">
        <v>5</v>
      </c>
      <c r="D4" s="7">
        <v>2.9785671669190876E-2</v>
      </c>
      <c r="E4" s="190"/>
    </row>
    <row r="5" spans="2:5" x14ac:dyDescent="0.25">
      <c r="B5" s="187"/>
      <c r="C5" s="6" t="s">
        <v>6</v>
      </c>
      <c r="D5" s="7">
        <v>4.3645876359631006E-2</v>
      </c>
      <c r="E5" s="190"/>
    </row>
    <row r="6" spans="2:5" ht="18.75" x14ac:dyDescent="0.25">
      <c r="B6" s="187"/>
      <c r="C6" s="8" t="s">
        <v>7</v>
      </c>
      <c r="D6" s="9">
        <f>D7+D8+D9+D10</f>
        <v>0.15123227316535867</v>
      </c>
      <c r="E6" s="190"/>
    </row>
    <row r="7" spans="2:5" x14ac:dyDescent="0.25">
      <c r="B7" s="187"/>
      <c r="C7" s="6" t="s">
        <v>143</v>
      </c>
      <c r="D7" s="7">
        <v>3.4889164257193996E-2</v>
      </c>
      <c r="E7" s="190"/>
    </row>
    <row r="8" spans="2:5" x14ac:dyDescent="0.25">
      <c r="B8" s="187"/>
      <c r="C8" s="6" t="s">
        <v>144</v>
      </c>
      <c r="D8" s="7">
        <v>5.3357198586442701E-2</v>
      </c>
      <c r="E8" s="190"/>
    </row>
    <row r="9" spans="2:5" x14ac:dyDescent="0.25">
      <c r="B9" s="187"/>
      <c r="C9" s="6" t="s">
        <v>145</v>
      </c>
      <c r="D9" s="7">
        <v>2.1432833080912386E-2</v>
      </c>
      <c r="E9" s="190"/>
    </row>
    <row r="10" spans="2:5" x14ac:dyDescent="0.25">
      <c r="B10" s="188"/>
      <c r="C10" s="10" t="s">
        <v>8</v>
      </c>
      <c r="D10" s="11">
        <v>4.1553077240809581E-2</v>
      </c>
      <c r="E10" s="191"/>
    </row>
    <row r="11" spans="2:5" ht="18.75" x14ac:dyDescent="0.25">
      <c r="B11" s="186" t="s">
        <v>9</v>
      </c>
      <c r="C11" s="12" t="s">
        <v>10</v>
      </c>
      <c r="D11" s="13">
        <f>D12+D13+D14</f>
        <v>0.21461287805773555</v>
      </c>
      <c r="E11" s="189">
        <v>0.52500000000000002</v>
      </c>
    </row>
    <row r="12" spans="2:5" x14ac:dyDescent="0.25">
      <c r="B12" s="187"/>
      <c r="C12" s="6" t="s">
        <v>146</v>
      </c>
      <c r="D12" s="7">
        <v>0.1094130065629446</v>
      </c>
      <c r="E12" s="190"/>
    </row>
    <row r="13" spans="2:5" x14ac:dyDescent="0.25">
      <c r="B13" s="187"/>
      <c r="C13" s="6" t="s">
        <v>147</v>
      </c>
      <c r="D13" s="7">
        <v>6.3637615310477763E-2</v>
      </c>
      <c r="E13" s="190"/>
    </row>
    <row r="14" spans="2:5" x14ac:dyDescent="0.25">
      <c r="B14" s="187"/>
      <c r="C14" s="6" t="s">
        <v>148</v>
      </c>
      <c r="D14" s="7">
        <v>4.1562256184313189E-2</v>
      </c>
      <c r="E14" s="190"/>
    </row>
    <row r="15" spans="2:5" ht="18.75" x14ac:dyDescent="0.25">
      <c r="B15" s="187"/>
      <c r="C15" s="8" t="s">
        <v>11</v>
      </c>
      <c r="D15" s="9">
        <f>D16+D17</f>
        <v>0.11268071045022718</v>
      </c>
      <c r="E15" s="190"/>
    </row>
    <row r="16" spans="2:5" x14ac:dyDescent="0.25">
      <c r="B16" s="187"/>
      <c r="C16" s="6" t="s">
        <v>149</v>
      </c>
      <c r="D16" s="7">
        <v>7.1595759328101333E-2</v>
      </c>
      <c r="E16" s="190"/>
    </row>
    <row r="17" spans="2:5" x14ac:dyDescent="0.25">
      <c r="B17" s="187"/>
      <c r="C17" s="6" t="s">
        <v>150</v>
      </c>
      <c r="D17" s="7">
        <v>4.1084951122125846E-2</v>
      </c>
      <c r="E17" s="190"/>
    </row>
    <row r="18" spans="2:5" ht="18.75" x14ac:dyDescent="0.25">
      <c r="B18" s="187"/>
      <c r="C18" s="8" t="s">
        <v>12</v>
      </c>
      <c r="D18" s="9">
        <f>D19+D20</f>
        <v>0.1983477901693515</v>
      </c>
      <c r="E18" s="190"/>
    </row>
    <row r="19" spans="2:5" x14ac:dyDescent="0.25">
      <c r="B19" s="187"/>
      <c r="C19" s="6" t="s">
        <v>151</v>
      </c>
      <c r="D19" s="7">
        <v>0.13598604800587452</v>
      </c>
      <c r="E19" s="190"/>
    </row>
    <row r="20" spans="2:5" x14ac:dyDescent="0.25">
      <c r="B20" s="188"/>
      <c r="C20" s="10" t="s">
        <v>152</v>
      </c>
      <c r="D20" s="11">
        <v>6.2361742163476987E-2</v>
      </c>
      <c r="E20" s="191"/>
    </row>
    <row r="21" spans="2:5" ht="18.75" x14ac:dyDescent="0.25">
      <c r="B21" s="186" t="s">
        <v>13</v>
      </c>
      <c r="C21" s="12" t="s">
        <v>153</v>
      </c>
      <c r="D21" s="13">
        <f>D22+D23</f>
        <v>0.2496948001285052</v>
      </c>
      <c r="E21" s="189">
        <f>D21</f>
        <v>0.2496948001285052</v>
      </c>
    </row>
    <row r="22" spans="2:5" x14ac:dyDescent="0.25">
      <c r="B22" s="187"/>
      <c r="C22" s="6" t="s">
        <v>154</v>
      </c>
      <c r="D22" s="7">
        <v>8.1518197255495889E-2</v>
      </c>
      <c r="E22" s="190"/>
    </row>
    <row r="23" spans="2:5" x14ac:dyDescent="0.25">
      <c r="B23" s="188"/>
      <c r="C23" s="10" t="s">
        <v>155</v>
      </c>
      <c r="D23" s="11">
        <v>0.16817660287300931</v>
      </c>
      <c r="E23" s="191"/>
    </row>
    <row r="24" spans="2:5" ht="15" customHeight="1" x14ac:dyDescent="0.25">
      <c r="B24" s="14" t="s">
        <v>14</v>
      </c>
      <c r="C24" s="15" t="s">
        <v>15</v>
      </c>
      <c r="D24" s="16">
        <v>1</v>
      </c>
      <c r="E24" s="17">
        <f>SUM(E3:E23)</f>
        <v>0.99935862132268583</v>
      </c>
    </row>
  </sheetData>
  <mergeCells count="7">
    <mergeCell ref="B21:B23"/>
    <mergeCell ref="E21:E23"/>
    <mergeCell ref="D2:E2"/>
    <mergeCell ref="B3:B10"/>
    <mergeCell ref="E3:E10"/>
    <mergeCell ref="B11:B20"/>
    <mergeCell ref="E11:E20"/>
  </mergeCells>
  <pageMargins left="0.7" right="0.7" top="0.75" bottom="0.75" header="0.3" footer="0.3"/>
  <pageSetup paperSize="9" firstPageNumber="4294967295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T1:AH7"/>
  <sheetViews>
    <sheetView topLeftCell="Q1" workbookViewId="0">
      <selection activeCell="Q1" sqref="Q1"/>
    </sheetView>
  </sheetViews>
  <sheetFormatPr baseColWidth="10" defaultColWidth="11.5703125" defaultRowHeight="15" x14ac:dyDescent="0.25"/>
  <cols>
    <col min="20" max="20" width="15" customWidth="1"/>
    <col min="21" max="22" width="10.140625" customWidth="1"/>
    <col min="23" max="23" width="9.28515625" customWidth="1"/>
    <col min="24" max="24" width="5.42578125" customWidth="1"/>
    <col min="25" max="25" width="5.85546875" customWidth="1"/>
    <col min="26" max="26" width="7.5703125" customWidth="1"/>
    <col min="27" max="28" width="7.7109375" customWidth="1"/>
    <col min="29" max="29" width="7.28515625" customWidth="1"/>
    <col min="30" max="30" width="6" customWidth="1"/>
    <col min="31" max="31" width="7.5703125" customWidth="1"/>
    <col min="32" max="32" width="11.140625" customWidth="1"/>
    <col min="33" max="33" width="7.5703125" customWidth="1"/>
    <col min="34" max="34" width="6.85546875" customWidth="1"/>
  </cols>
  <sheetData>
    <row r="1" spans="20:34" ht="15.75" thickBot="1" x14ac:dyDescent="0.3"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20:34" x14ac:dyDescent="0.25">
      <c r="T2" s="196" t="s">
        <v>0</v>
      </c>
      <c r="U2" s="198" t="s">
        <v>23</v>
      </c>
      <c r="V2" s="199"/>
      <c r="W2" s="199"/>
      <c r="X2" s="200"/>
      <c r="Y2" s="198" t="s">
        <v>24</v>
      </c>
      <c r="Z2" s="199"/>
      <c r="AA2" s="199"/>
      <c r="AB2" s="199"/>
      <c r="AC2" s="199"/>
      <c r="AD2" s="200"/>
      <c r="AE2" s="201" t="s">
        <v>25</v>
      </c>
      <c r="AF2" s="199"/>
      <c r="AG2" s="199"/>
      <c r="AH2" s="200"/>
    </row>
    <row r="3" spans="20:34" ht="60.75" thickBot="1" x14ac:dyDescent="0.3">
      <c r="T3" s="197"/>
      <c r="U3" s="19" t="s">
        <v>26</v>
      </c>
      <c r="V3" s="20" t="s">
        <v>27</v>
      </c>
      <c r="W3" s="20" t="s">
        <v>28</v>
      </c>
      <c r="X3" s="21" t="s">
        <v>15</v>
      </c>
      <c r="Y3" s="19" t="s">
        <v>29</v>
      </c>
      <c r="Z3" s="20" t="s">
        <v>30</v>
      </c>
      <c r="AA3" s="20" t="s">
        <v>31</v>
      </c>
      <c r="AB3" s="20" t="s">
        <v>32</v>
      </c>
      <c r="AC3" s="22" t="s">
        <v>33</v>
      </c>
      <c r="AD3" s="21" t="s">
        <v>15</v>
      </c>
      <c r="AE3" s="23" t="s">
        <v>34</v>
      </c>
      <c r="AF3" s="20" t="s">
        <v>35</v>
      </c>
      <c r="AG3" s="20" t="s">
        <v>36</v>
      </c>
      <c r="AH3" s="21" t="s">
        <v>15</v>
      </c>
    </row>
    <row r="4" spans="20:34" ht="21" customHeight="1" x14ac:dyDescent="0.25">
      <c r="T4" s="105" t="s">
        <v>3</v>
      </c>
      <c r="U4" s="24">
        <v>0.91260826932505312</v>
      </c>
      <c r="V4" s="25">
        <v>2.0673312632783134E-2</v>
      </c>
      <c r="W4" s="25">
        <f t="shared" ref="W4:W6" si="0">1-U4-V4</f>
        <v>6.6718418042163746E-2</v>
      </c>
      <c r="X4" s="26">
        <f t="shared" ref="X4:X6" si="1">SUM(U4:W4)</f>
        <v>1</v>
      </c>
      <c r="Y4" s="24">
        <v>7.7300212453015202E-2</v>
      </c>
      <c r="Z4" s="25">
        <v>0.13409053766955384</v>
      </c>
      <c r="AA4" s="25">
        <v>0.76315574440268019</v>
      </c>
      <c r="AB4" s="25">
        <v>2.5453505474750775E-2</v>
      </c>
      <c r="AC4" s="27">
        <f t="shared" ref="AC4:AC6" si="2">AA4+AB4</f>
        <v>0.78860924987743097</v>
      </c>
      <c r="AD4" s="26">
        <f t="shared" ref="AD4:AD6" si="3">Y4+Z4+AA4+AB4</f>
        <v>1</v>
      </c>
      <c r="AE4" s="28">
        <v>0.25817126981532929</v>
      </c>
      <c r="AF4" s="25">
        <v>9.2457917960451053E-2</v>
      </c>
      <c r="AG4" s="29">
        <f t="shared" ref="AG4:AG6" si="4">1-AE4-AF4</f>
        <v>0.64937081222421966</v>
      </c>
      <c r="AH4" s="26">
        <f t="shared" ref="AH4:AH6" si="5">SUM(AE4:AG4)</f>
        <v>1</v>
      </c>
    </row>
    <row r="5" spans="20:34" ht="21" customHeight="1" x14ac:dyDescent="0.25">
      <c r="T5" s="106" t="s">
        <v>9</v>
      </c>
      <c r="U5" s="30">
        <v>0.86156759198137789</v>
      </c>
      <c r="V5" s="31">
        <v>4.2924643018448387E-2</v>
      </c>
      <c r="W5" s="31">
        <f t="shared" si="0"/>
        <v>9.5507765000173717E-2</v>
      </c>
      <c r="X5" s="32">
        <f t="shared" si="1"/>
        <v>1</v>
      </c>
      <c r="Y5" s="30">
        <v>0.16554910884897336</v>
      </c>
      <c r="Z5" s="31">
        <v>0.16541013792863843</v>
      </c>
      <c r="AA5" s="31">
        <v>0.60530521488378553</v>
      </c>
      <c r="AB5" s="31">
        <v>6.3735538338602654E-2</v>
      </c>
      <c r="AC5" s="33">
        <f t="shared" si="2"/>
        <v>0.66904075322238821</v>
      </c>
      <c r="AD5" s="32">
        <f t="shared" si="3"/>
        <v>1</v>
      </c>
      <c r="AE5" s="34">
        <v>0.1473612896501407</v>
      </c>
      <c r="AF5" s="31">
        <v>0.10547892853420422</v>
      </c>
      <c r="AG5" s="35">
        <f t="shared" si="4"/>
        <v>0.74715978181565501</v>
      </c>
      <c r="AH5" s="32">
        <f t="shared" si="5"/>
        <v>1</v>
      </c>
    </row>
    <row r="6" spans="20:34" ht="21" customHeight="1" thickBot="1" x14ac:dyDescent="0.3">
      <c r="T6" s="107" t="s">
        <v>13</v>
      </c>
      <c r="U6" s="36">
        <v>0.72580230121677758</v>
      </c>
      <c r="V6" s="37">
        <v>0.17663492997095909</v>
      </c>
      <c r="W6" s="37">
        <f t="shared" si="0"/>
        <v>9.7562768812263334E-2</v>
      </c>
      <c r="X6" s="38">
        <f t="shared" si="1"/>
        <v>1</v>
      </c>
      <c r="Y6" s="36">
        <v>0.11495055692386869</v>
      </c>
      <c r="Z6" s="37">
        <v>0.10417968606403706</v>
      </c>
      <c r="AA6" s="37">
        <v>0.60743300371282583</v>
      </c>
      <c r="AB6" s="37">
        <v>0.17343675329926847</v>
      </c>
      <c r="AC6" s="39">
        <f t="shared" si="2"/>
        <v>0.78086975701209427</v>
      </c>
      <c r="AD6" s="38">
        <f t="shared" si="3"/>
        <v>1</v>
      </c>
      <c r="AE6" s="40">
        <v>0.14435907804286291</v>
      </c>
      <c r="AF6" s="37">
        <v>0.16384222328419659</v>
      </c>
      <c r="AG6" s="41">
        <f t="shared" si="4"/>
        <v>0.69179869867294042</v>
      </c>
      <c r="AH6" s="38">
        <f t="shared" si="5"/>
        <v>0.99999999999999989</v>
      </c>
    </row>
    <row r="7" spans="20:34" ht="21" customHeight="1" thickBot="1" x14ac:dyDescent="0.3">
      <c r="T7" s="108" t="s">
        <v>14</v>
      </c>
      <c r="U7" s="42">
        <f>U4*0.225+U5*0.525+U6*0.25</f>
        <v>0.83911042169255479</v>
      </c>
      <c r="V7" s="43">
        <f t="shared" ref="V7:AH7" si="6">V4*0.225+V5*0.525+V6*0.25</f>
        <v>7.1345665419801377E-2</v>
      </c>
      <c r="W7" s="43">
        <f t="shared" si="6"/>
        <v>8.9543912887643878E-2</v>
      </c>
      <c r="X7" s="44">
        <f t="shared" si="6"/>
        <v>1</v>
      </c>
      <c r="Y7" s="42">
        <f t="shared" si="6"/>
        <v>0.1330434691786066</v>
      </c>
      <c r="Z7" s="43">
        <f t="shared" si="6"/>
        <v>0.14305561490419408</v>
      </c>
      <c r="AA7" s="43">
        <f t="shared" si="6"/>
        <v>0.64135353123279693</v>
      </c>
      <c r="AB7" s="43">
        <f t="shared" si="6"/>
        <v>8.2547384684402425E-2</v>
      </c>
      <c r="AC7" s="45">
        <f t="shared" si="6"/>
        <v>0.72390091591719941</v>
      </c>
      <c r="AD7" s="44">
        <f t="shared" si="6"/>
        <v>1</v>
      </c>
      <c r="AE7" s="46">
        <f t="shared" si="6"/>
        <v>0.1715429822854887</v>
      </c>
      <c r="AF7" s="43">
        <f t="shared" si="6"/>
        <v>0.11714002484260785</v>
      </c>
      <c r="AG7" s="43">
        <f t="shared" si="6"/>
        <v>0.71131699287190342</v>
      </c>
      <c r="AH7" s="44">
        <f t="shared" si="6"/>
        <v>1</v>
      </c>
    </row>
  </sheetData>
  <mergeCells count="4">
    <mergeCell ref="T2:T3"/>
    <mergeCell ref="U2:X2"/>
    <mergeCell ref="Y2:AD2"/>
    <mergeCell ref="AE2:AH2"/>
  </mergeCells>
  <pageMargins left="0.7" right="0.7" top="0.75" bottom="0.75" header="0.3" footer="0.3"/>
  <pageSetup paperSize="9" firstPageNumber="4294967295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showGridLines="0" workbookViewId="0"/>
  </sheetViews>
  <sheetFormatPr baseColWidth="10" defaultRowHeight="15" x14ac:dyDescent="0.25"/>
  <cols>
    <col min="2" max="2" width="14.28515625" customWidth="1"/>
    <col min="4" max="4" width="25.28515625" customWidth="1"/>
    <col min="5" max="5" width="38.42578125" customWidth="1"/>
  </cols>
  <sheetData>
    <row r="2" spans="2:9" ht="15.75" thickBot="1" x14ac:dyDescent="0.3"/>
    <row r="3" spans="2:9" ht="15.75" thickBot="1" x14ac:dyDescent="0.3">
      <c r="B3" s="222" t="s">
        <v>16</v>
      </c>
      <c r="C3" s="223"/>
      <c r="D3" s="226" t="s">
        <v>73</v>
      </c>
      <c r="E3" s="215" t="s">
        <v>74</v>
      </c>
      <c r="F3" s="202" t="s">
        <v>17</v>
      </c>
      <c r="G3" s="203"/>
      <c r="H3" s="203"/>
      <c r="I3" s="204"/>
    </row>
    <row r="4" spans="2:9" ht="28.5" customHeight="1" x14ac:dyDescent="0.25">
      <c r="B4" s="224"/>
      <c r="C4" s="225"/>
      <c r="D4" s="227"/>
      <c r="E4" s="216"/>
      <c r="F4" s="205" t="s">
        <v>18</v>
      </c>
      <c r="G4" s="206"/>
      <c r="H4" s="207" t="s">
        <v>19</v>
      </c>
      <c r="I4" s="208"/>
    </row>
    <row r="5" spans="2:9" ht="30.75" customHeight="1" x14ac:dyDescent="0.25">
      <c r="B5" s="224"/>
      <c r="C5" s="225"/>
      <c r="D5" s="227"/>
      <c r="E5" s="216"/>
      <c r="F5" s="218" t="s">
        <v>89</v>
      </c>
      <c r="G5" s="220" t="s">
        <v>20</v>
      </c>
      <c r="H5" s="218" t="s">
        <v>89</v>
      </c>
      <c r="I5" s="220" t="s">
        <v>20</v>
      </c>
    </row>
    <row r="6" spans="2:9" ht="15.75" thickBot="1" x14ac:dyDescent="0.3">
      <c r="B6" s="224"/>
      <c r="C6" s="225"/>
      <c r="D6" s="228"/>
      <c r="E6" s="217"/>
      <c r="F6" s="219"/>
      <c r="G6" s="221"/>
      <c r="H6" s="219"/>
      <c r="I6" s="221"/>
    </row>
    <row r="7" spans="2:9" ht="15.75" thickBot="1" x14ac:dyDescent="0.3">
      <c r="B7" s="229" t="s">
        <v>22</v>
      </c>
      <c r="C7" s="230"/>
      <c r="D7" s="140" t="s">
        <v>50</v>
      </c>
      <c r="E7" s="141" t="s">
        <v>46</v>
      </c>
      <c r="F7" s="142">
        <v>620</v>
      </c>
      <c r="G7" s="143">
        <f>F7/2120</f>
        <v>0.29245283018867924</v>
      </c>
      <c r="H7" s="144">
        <v>620</v>
      </c>
      <c r="I7" s="143">
        <f>H7/2120</f>
        <v>0.29245283018867924</v>
      </c>
    </row>
    <row r="8" spans="2:9" x14ac:dyDescent="0.25">
      <c r="B8" s="209" t="s">
        <v>21</v>
      </c>
      <c r="C8" s="210"/>
      <c r="D8" s="98" t="s">
        <v>65</v>
      </c>
      <c r="E8" s="94" t="s">
        <v>69</v>
      </c>
      <c r="F8" s="109">
        <v>830</v>
      </c>
      <c r="G8" s="90">
        <f t="shared" ref="G8:G18" si="0">F8/2120</f>
        <v>0.39150943396226418</v>
      </c>
      <c r="H8" s="112">
        <v>770</v>
      </c>
      <c r="I8" s="90">
        <f>H8/2120</f>
        <v>0.3632075471698113</v>
      </c>
    </row>
    <row r="9" spans="2:9" ht="15.75" customHeight="1" x14ac:dyDescent="0.25">
      <c r="B9" s="211"/>
      <c r="C9" s="212"/>
      <c r="D9" s="117" t="s">
        <v>65</v>
      </c>
      <c r="E9" s="118" t="s">
        <v>66</v>
      </c>
      <c r="F9" s="111">
        <v>1200</v>
      </c>
      <c r="G9" s="93">
        <v>0.56603773584905659</v>
      </c>
      <c r="H9" s="119">
        <v>1080</v>
      </c>
      <c r="I9" s="93">
        <v>0.50943396226415094</v>
      </c>
    </row>
    <row r="10" spans="2:9" ht="15.75" customHeight="1" thickBot="1" x14ac:dyDescent="0.3">
      <c r="B10" s="213"/>
      <c r="C10" s="214"/>
      <c r="D10" s="104" t="s">
        <v>69</v>
      </c>
      <c r="E10" s="95" t="s">
        <v>66</v>
      </c>
      <c r="F10" s="110">
        <v>370</v>
      </c>
      <c r="G10" s="91">
        <v>0.17452830188679241</v>
      </c>
      <c r="H10" s="113">
        <v>310</v>
      </c>
      <c r="I10" s="91">
        <v>0.14622641509433965</v>
      </c>
    </row>
    <row r="11" spans="2:9" ht="15" customHeight="1" x14ac:dyDescent="0.25">
      <c r="B11" s="231" t="s">
        <v>68</v>
      </c>
      <c r="C11" s="233" t="s">
        <v>67</v>
      </c>
      <c r="D11" s="99" t="s">
        <v>75</v>
      </c>
      <c r="E11" s="133" t="s">
        <v>49</v>
      </c>
      <c r="F11" s="114">
        <v>80</v>
      </c>
      <c r="G11" s="90">
        <f t="shared" si="0"/>
        <v>3.7735849056603772E-2</v>
      </c>
      <c r="H11" s="114">
        <v>40</v>
      </c>
      <c r="I11" s="90">
        <f t="shared" ref="I11:I18" si="1">H11/2120</f>
        <v>1.8867924528301886E-2</v>
      </c>
    </row>
    <row r="12" spans="2:9" ht="15" customHeight="1" x14ac:dyDescent="0.25">
      <c r="B12" s="219"/>
      <c r="C12" s="234"/>
      <c r="D12" s="100" t="s">
        <v>75</v>
      </c>
      <c r="E12" s="96" t="s">
        <v>48</v>
      </c>
      <c r="F12" s="115">
        <v>280</v>
      </c>
      <c r="G12" s="92">
        <f t="shared" si="0"/>
        <v>0.13207547169811321</v>
      </c>
      <c r="H12" s="115">
        <v>140</v>
      </c>
      <c r="I12" s="92">
        <f t="shared" si="1"/>
        <v>6.6037735849056603E-2</v>
      </c>
    </row>
    <row r="13" spans="2:9" ht="15" customHeight="1" thickBot="1" x14ac:dyDescent="0.3">
      <c r="B13" s="219"/>
      <c r="C13" s="235"/>
      <c r="D13" s="103" t="s">
        <v>75</v>
      </c>
      <c r="E13" s="137" t="s">
        <v>77</v>
      </c>
      <c r="F13" s="113">
        <v>500</v>
      </c>
      <c r="G13" s="91">
        <f t="shared" si="0"/>
        <v>0.23584905660377359</v>
      </c>
      <c r="H13" s="113">
        <v>250</v>
      </c>
      <c r="I13" s="91">
        <f t="shared" si="1"/>
        <v>0.11792452830188679</v>
      </c>
    </row>
    <row r="14" spans="2:9" ht="15" customHeight="1" x14ac:dyDescent="0.25">
      <c r="B14" s="219"/>
      <c r="C14" s="234" t="s">
        <v>45</v>
      </c>
      <c r="D14" s="102" t="s">
        <v>34</v>
      </c>
      <c r="E14" s="97" t="s">
        <v>70</v>
      </c>
      <c r="F14" s="138">
        <v>600</v>
      </c>
      <c r="G14" s="139">
        <f t="shared" si="0"/>
        <v>0.28301886792452829</v>
      </c>
      <c r="H14" s="138">
        <v>440</v>
      </c>
      <c r="I14" s="139">
        <f t="shared" si="1"/>
        <v>0.20754716981132076</v>
      </c>
    </row>
    <row r="15" spans="2:9" ht="15" customHeight="1" x14ac:dyDescent="0.25">
      <c r="B15" s="219"/>
      <c r="C15" s="234"/>
      <c r="D15" s="100" t="s">
        <v>34</v>
      </c>
      <c r="E15" s="96" t="s">
        <v>71</v>
      </c>
      <c r="F15" s="115">
        <v>400</v>
      </c>
      <c r="G15" s="92">
        <f t="shared" si="0"/>
        <v>0.18867924528301888</v>
      </c>
      <c r="H15" s="115">
        <v>290</v>
      </c>
      <c r="I15" s="92">
        <f t="shared" si="1"/>
        <v>0.13679245283018868</v>
      </c>
    </row>
    <row r="16" spans="2:9" ht="15.75" customHeight="1" thickBot="1" x14ac:dyDescent="0.3">
      <c r="B16" s="232"/>
      <c r="C16" s="236"/>
      <c r="D16" s="101" t="s">
        <v>71</v>
      </c>
      <c r="E16" s="95" t="s">
        <v>70</v>
      </c>
      <c r="F16" s="113">
        <v>200</v>
      </c>
      <c r="G16" s="91">
        <f t="shared" si="0"/>
        <v>9.4339622641509441E-2</v>
      </c>
      <c r="H16" s="113">
        <v>140</v>
      </c>
      <c r="I16" s="91">
        <f t="shared" si="1"/>
        <v>6.6037735849056603E-2</v>
      </c>
    </row>
    <row r="17" spans="2:9" ht="15.75" customHeight="1" x14ac:dyDescent="0.25">
      <c r="B17" s="209" t="s">
        <v>23</v>
      </c>
      <c r="C17" s="210"/>
      <c r="D17" s="102" t="s">
        <v>47</v>
      </c>
      <c r="E17" s="97" t="s">
        <v>72</v>
      </c>
      <c r="F17" s="109">
        <v>400</v>
      </c>
      <c r="G17" s="90">
        <f t="shared" si="0"/>
        <v>0.18867924528301888</v>
      </c>
      <c r="H17" s="114">
        <v>170</v>
      </c>
      <c r="I17" s="90">
        <f t="shared" si="1"/>
        <v>8.0188679245283015E-2</v>
      </c>
    </row>
    <row r="18" spans="2:9" ht="15.75" customHeight="1" thickBot="1" x14ac:dyDescent="0.3">
      <c r="B18" s="213"/>
      <c r="C18" s="214"/>
      <c r="D18" s="103" t="s">
        <v>47</v>
      </c>
      <c r="E18" s="95" t="s">
        <v>108</v>
      </c>
      <c r="F18" s="110">
        <v>40</v>
      </c>
      <c r="G18" s="91">
        <f t="shared" si="0"/>
        <v>1.8867924528301886E-2</v>
      </c>
      <c r="H18" s="113">
        <v>10</v>
      </c>
      <c r="I18" s="91">
        <f t="shared" si="1"/>
        <v>4.7169811320754715E-3</v>
      </c>
    </row>
  </sheetData>
  <mergeCells count="16">
    <mergeCell ref="B17:C18"/>
    <mergeCell ref="B3:C6"/>
    <mergeCell ref="D3:D6"/>
    <mergeCell ref="B7:C7"/>
    <mergeCell ref="B11:B16"/>
    <mergeCell ref="C11:C13"/>
    <mergeCell ref="C14:C16"/>
    <mergeCell ref="F3:I3"/>
    <mergeCell ref="F4:G4"/>
    <mergeCell ref="H4:I4"/>
    <mergeCell ref="B8:C10"/>
    <mergeCell ref="E3:E6"/>
    <mergeCell ref="F5:F6"/>
    <mergeCell ref="G5:G6"/>
    <mergeCell ref="H5:H6"/>
    <mergeCell ref="I5:I6"/>
  </mergeCells>
  <pageMargins left="0.7" right="0.7" top="0.75" bottom="0.75" header="0.3" footer="0.3"/>
  <pageSetup paperSize="9" firstPageNumber="42949672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zoomScale="90" zoomScaleNormal="90" workbookViewId="0">
      <selection activeCell="D16" sqref="D16"/>
    </sheetView>
  </sheetViews>
  <sheetFormatPr baseColWidth="10" defaultColWidth="11.5703125" defaultRowHeight="15" x14ac:dyDescent="0.25"/>
  <cols>
    <col min="1" max="3" width="11.5703125" style="120"/>
    <col min="4" max="4" width="27.85546875" style="120" customWidth="1"/>
    <col min="5" max="16384" width="11.5703125" style="120"/>
  </cols>
  <sheetData>
    <row r="1" spans="2:12" x14ac:dyDescent="0.25">
      <c r="E1" s="121">
        <v>2010</v>
      </c>
      <c r="F1" s="121" t="s">
        <v>79</v>
      </c>
      <c r="G1" s="121" t="s">
        <v>80</v>
      </c>
      <c r="H1" s="121">
        <v>2018</v>
      </c>
      <c r="I1" s="121" t="s">
        <v>79</v>
      </c>
      <c r="J1" s="121" t="s">
        <v>80</v>
      </c>
    </row>
    <row r="3" spans="2:12" x14ac:dyDescent="0.25">
      <c r="B3" s="120">
        <v>1</v>
      </c>
      <c r="C3" s="237" t="s">
        <v>81</v>
      </c>
      <c r="D3" s="122" t="s">
        <v>9</v>
      </c>
      <c r="E3" s="123">
        <v>728.2</v>
      </c>
      <c r="F3" s="124">
        <v>27.500000000000004</v>
      </c>
      <c r="G3" s="124">
        <f t="shared" ref="G3:G12" si="0">2*F3</f>
        <v>55.000000000000007</v>
      </c>
      <c r="H3" s="123">
        <v>713</v>
      </c>
      <c r="I3" s="124">
        <v>30</v>
      </c>
      <c r="J3" s="124">
        <f t="shared" ref="J3:J12" si="1">2*I3</f>
        <v>60</v>
      </c>
    </row>
    <row r="4" spans="2:12" x14ac:dyDescent="0.25">
      <c r="B4" s="120">
        <v>2</v>
      </c>
      <c r="C4" s="237"/>
      <c r="D4" s="122" t="s">
        <v>13</v>
      </c>
      <c r="E4" s="123">
        <v>995.5</v>
      </c>
      <c r="F4" s="124">
        <v>31.900000000000002</v>
      </c>
      <c r="G4" s="124">
        <f t="shared" si="0"/>
        <v>63.800000000000004</v>
      </c>
      <c r="H4" s="123">
        <v>1055</v>
      </c>
      <c r="I4" s="124">
        <v>33</v>
      </c>
      <c r="J4" s="124">
        <f t="shared" si="1"/>
        <v>66</v>
      </c>
    </row>
    <row r="5" spans="2:12" x14ac:dyDescent="0.25">
      <c r="B5" s="120">
        <v>3</v>
      </c>
      <c r="C5" s="237" t="s">
        <v>82</v>
      </c>
      <c r="D5" s="132" t="s">
        <v>49</v>
      </c>
      <c r="E5" s="125">
        <v>35.200000000000017</v>
      </c>
      <c r="F5" s="126">
        <v>39.6</v>
      </c>
      <c r="G5" s="126">
        <f t="shared" si="0"/>
        <v>79.2</v>
      </c>
      <c r="H5" s="125">
        <v>58</v>
      </c>
      <c r="I5" s="126">
        <v>41</v>
      </c>
      <c r="J5" s="126">
        <f t="shared" si="1"/>
        <v>82</v>
      </c>
    </row>
    <row r="6" spans="2:12" x14ac:dyDescent="0.25">
      <c r="B6" s="120">
        <v>4</v>
      </c>
      <c r="C6" s="237"/>
      <c r="D6" s="136" t="s">
        <v>48</v>
      </c>
      <c r="E6" s="125">
        <v>162.80000000000001</v>
      </c>
      <c r="F6" s="126">
        <v>30.800000000000004</v>
      </c>
      <c r="G6" s="126">
        <f t="shared" si="0"/>
        <v>61.600000000000009</v>
      </c>
      <c r="H6" s="125">
        <v>105</v>
      </c>
      <c r="I6" s="126">
        <v>35</v>
      </c>
      <c r="J6" s="126">
        <f t="shared" si="1"/>
        <v>70</v>
      </c>
      <c r="L6" s="127"/>
    </row>
    <row r="7" spans="2:12" x14ac:dyDescent="0.25">
      <c r="B7" s="120">
        <v>5</v>
      </c>
      <c r="C7" s="237"/>
      <c r="D7" s="132" t="s">
        <v>83</v>
      </c>
      <c r="E7" s="125">
        <v>229.9</v>
      </c>
      <c r="F7" s="126">
        <v>46.2</v>
      </c>
      <c r="G7" s="126">
        <f t="shared" si="0"/>
        <v>92.4</v>
      </c>
      <c r="H7" s="125">
        <v>268</v>
      </c>
      <c r="I7" s="126">
        <v>52</v>
      </c>
      <c r="J7" s="126">
        <f t="shared" si="1"/>
        <v>104</v>
      </c>
      <c r="L7" s="127"/>
    </row>
    <row r="8" spans="2:12" x14ac:dyDescent="0.25">
      <c r="B8" s="120">
        <v>6</v>
      </c>
      <c r="C8" s="237" t="s">
        <v>84</v>
      </c>
      <c r="D8" s="122" t="s">
        <v>88</v>
      </c>
      <c r="E8" s="123">
        <v>446.6</v>
      </c>
      <c r="F8" s="124">
        <v>33</v>
      </c>
      <c r="G8" s="124">
        <v>66</v>
      </c>
      <c r="H8" s="123">
        <v>486</v>
      </c>
      <c r="I8" s="124">
        <v>34</v>
      </c>
      <c r="J8" s="124">
        <v>68</v>
      </c>
      <c r="L8" s="127"/>
    </row>
    <row r="9" spans="2:12" x14ac:dyDescent="0.25">
      <c r="B9" s="120">
        <v>7</v>
      </c>
      <c r="C9" s="237"/>
      <c r="D9" s="135" t="s">
        <v>36</v>
      </c>
      <c r="E9" s="123">
        <v>287.10000000000002</v>
      </c>
      <c r="F9" s="124">
        <v>29.700000000000003</v>
      </c>
      <c r="G9" s="124">
        <v>59.400000000000006</v>
      </c>
      <c r="H9" s="123">
        <v>283</v>
      </c>
      <c r="I9" s="124">
        <v>30</v>
      </c>
      <c r="J9" s="124">
        <v>60</v>
      </c>
      <c r="L9" s="127"/>
    </row>
    <row r="10" spans="2:12" x14ac:dyDescent="0.25">
      <c r="B10" s="120">
        <v>8</v>
      </c>
      <c r="C10" s="237" t="s">
        <v>85</v>
      </c>
      <c r="D10" s="166" t="s">
        <v>108</v>
      </c>
      <c r="E10" s="125">
        <v>-3.3</v>
      </c>
      <c r="F10" s="126">
        <v>37.400000000000006</v>
      </c>
      <c r="G10" s="126">
        <f t="shared" si="0"/>
        <v>74.800000000000011</v>
      </c>
      <c r="H10" s="125">
        <v>11</v>
      </c>
      <c r="I10" s="126">
        <v>38</v>
      </c>
      <c r="J10" s="126">
        <f t="shared" si="1"/>
        <v>76</v>
      </c>
      <c r="L10" s="127"/>
    </row>
    <row r="11" spans="2:12" x14ac:dyDescent="0.25">
      <c r="B11" s="120">
        <v>9</v>
      </c>
      <c r="C11" s="237"/>
      <c r="D11" s="132" t="s">
        <v>86</v>
      </c>
      <c r="E11" s="125">
        <v>237.60000000000002</v>
      </c>
      <c r="F11" s="126">
        <v>55.000000000000007</v>
      </c>
      <c r="G11" s="126">
        <f t="shared" si="0"/>
        <v>110.00000000000001</v>
      </c>
      <c r="H11" s="125">
        <v>103</v>
      </c>
      <c r="I11" s="126">
        <v>54</v>
      </c>
      <c r="J11" s="126">
        <f t="shared" si="1"/>
        <v>108</v>
      </c>
      <c r="K11" s="127"/>
      <c r="L11" s="127"/>
    </row>
    <row r="12" spans="2:12" x14ac:dyDescent="0.25">
      <c r="B12" s="120">
        <v>10</v>
      </c>
      <c r="C12" s="128" t="s">
        <v>87</v>
      </c>
      <c r="D12" s="135" t="s">
        <v>46</v>
      </c>
      <c r="E12" s="123">
        <v>755.7</v>
      </c>
      <c r="F12" s="124">
        <v>20.900000000000002</v>
      </c>
      <c r="G12" s="124">
        <f t="shared" si="0"/>
        <v>41.800000000000004</v>
      </c>
      <c r="H12" s="123">
        <v>546</v>
      </c>
      <c r="I12" s="124">
        <v>21</v>
      </c>
      <c r="J12" s="124">
        <f t="shared" si="1"/>
        <v>42</v>
      </c>
      <c r="L12" s="127"/>
    </row>
    <row r="13" spans="2:12" x14ac:dyDescent="0.25">
      <c r="D13" s="122"/>
      <c r="E13" s="124"/>
      <c r="F13" s="124"/>
      <c r="G13" s="124"/>
    </row>
    <row r="14" spans="2:12" x14ac:dyDescent="0.25">
      <c r="D14" s="122"/>
      <c r="E14" s="124"/>
      <c r="F14" s="124"/>
      <c r="G14" s="124"/>
    </row>
    <row r="15" spans="2:12" x14ac:dyDescent="0.25">
      <c r="D15" s="122"/>
      <c r="E15" s="145"/>
      <c r="F15" s="124"/>
      <c r="G15" s="124"/>
      <c r="H15" s="145"/>
    </row>
    <row r="16" spans="2:12" x14ac:dyDescent="0.25">
      <c r="D16" s="122"/>
      <c r="E16" s="124"/>
      <c r="F16" s="124"/>
      <c r="G16" s="124"/>
      <c r="H16" s="124"/>
      <c r="I16" s="124"/>
      <c r="J16" s="124"/>
    </row>
  </sheetData>
  <mergeCells count="4">
    <mergeCell ref="C3:C4"/>
    <mergeCell ref="C5:C7"/>
    <mergeCell ref="C8:C9"/>
    <mergeCell ref="C10:C11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6"/>
  <sheetViews>
    <sheetView topLeftCell="A16" zoomScale="110" zoomScaleNormal="110" workbookViewId="0">
      <selection activeCell="A2" sqref="A2"/>
    </sheetView>
  </sheetViews>
  <sheetFormatPr baseColWidth="10" defaultRowHeight="15" x14ac:dyDescent="0.25"/>
  <cols>
    <col min="1" max="1" width="27.85546875" bestFit="1" customWidth="1"/>
  </cols>
  <sheetData>
    <row r="3" spans="1:16" x14ac:dyDescent="0.25">
      <c r="B3" s="51" t="s">
        <v>40</v>
      </c>
      <c r="C3" s="51" t="s">
        <v>41</v>
      </c>
      <c r="D3" s="116" t="s">
        <v>78</v>
      </c>
      <c r="E3" s="51" t="s">
        <v>42</v>
      </c>
      <c r="F3" s="51" t="s">
        <v>43</v>
      </c>
      <c r="G3" s="51" t="s">
        <v>44</v>
      </c>
    </row>
    <row r="4" spans="1:16" x14ac:dyDescent="0.25">
      <c r="A4" s="52" t="s">
        <v>109</v>
      </c>
      <c r="B4" s="53">
        <v>776</v>
      </c>
      <c r="C4" s="53">
        <v>1836</v>
      </c>
      <c r="D4">
        <v>3300</v>
      </c>
      <c r="E4" s="53">
        <v>2536</v>
      </c>
      <c r="F4" s="53">
        <v>3767</v>
      </c>
      <c r="G4" s="53">
        <v>5752</v>
      </c>
      <c r="H4" s="50">
        <f>D4/D$4</f>
        <v>1</v>
      </c>
      <c r="I4" s="167"/>
      <c r="J4" s="167"/>
      <c r="K4" s="168"/>
      <c r="L4" s="169"/>
      <c r="M4" s="169"/>
      <c r="N4" s="167"/>
      <c r="O4" s="167"/>
      <c r="P4" s="167"/>
    </row>
    <row r="5" spans="1:16" x14ac:dyDescent="0.25">
      <c r="A5" s="52" t="s">
        <v>110</v>
      </c>
      <c r="B5" s="53">
        <v>590</v>
      </c>
      <c r="C5" s="53">
        <v>1542</v>
      </c>
      <c r="D5">
        <v>2412</v>
      </c>
      <c r="E5" s="53">
        <v>2062</v>
      </c>
      <c r="F5" s="53">
        <v>2826</v>
      </c>
      <c r="G5" s="53">
        <v>4317</v>
      </c>
      <c r="H5" s="50">
        <f t="shared" ref="H5:H8" si="0">D5/D$4</f>
        <v>0.73090909090909095</v>
      </c>
      <c r="I5" s="167"/>
      <c r="J5" s="167"/>
      <c r="K5" s="168"/>
      <c r="L5" s="168"/>
      <c r="M5" s="169"/>
      <c r="N5" s="168"/>
      <c r="O5" s="168"/>
      <c r="P5" s="168"/>
    </row>
    <row r="6" spans="1:16" x14ac:dyDescent="0.25">
      <c r="A6" s="170" t="s">
        <v>111</v>
      </c>
      <c r="B6" s="129">
        <v>755</v>
      </c>
      <c r="C6" s="129">
        <v>1676</v>
      </c>
      <c r="D6" s="130">
        <v>2350</v>
      </c>
      <c r="E6" s="129">
        <v>2081</v>
      </c>
      <c r="F6" s="129">
        <v>2735</v>
      </c>
      <c r="G6" s="129">
        <v>3949</v>
      </c>
      <c r="H6" s="131">
        <f t="shared" si="0"/>
        <v>0.71212121212121215</v>
      </c>
      <c r="I6" s="167"/>
      <c r="J6" s="167"/>
      <c r="K6" s="168"/>
      <c r="L6" s="169"/>
      <c r="M6" s="169"/>
      <c r="N6" s="168"/>
      <c r="O6" s="168"/>
      <c r="P6" s="168"/>
    </row>
    <row r="7" spans="1:16" x14ac:dyDescent="0.25">
      <c r="A7" s="170" t="s">
        <v>112</v>
      </c>
      <c r="B7" s="129">
        <v>398</v>
      </c>
      <c r="C7" s="129">
        <v>1291</v>
      </c>
      <c r="D7" s="130">
        <v>1824</v>
      </c>
      <c r="E7" s="129">
        <v>1691</v>
      </c>
      <c r="F7" s="129">
        <v>2202</v>
      </c>
      <c r="G7" s="129">
        <v>3073</v>
      </c>
      <c r="H7" s="131">
        <f>D7/D$4</f>
        <v>0.55272727272727273</v>
      </c>
      <c r="I7" s="167"/>
      <c r="J7" s="167"/>
      <c r="K7" s="168"/>
      <c r="L7" s="168"/>
      <c r="M7" s="168"/>
      <c r="N7" s="168"/>
      <c r="O7" s="168"/>
      <c r="P7" s="168"/>
    </row>
    <row r="8" spans="1:16" x14ac:dyDescent="0.25">
      <c r="A8" s="52" t="s">
        <v>113</v>
      </c>
      <c r="B8" s="53">
        <v>413</v>
      </c>
      <c r="C8" s="53">
        <v>1496</v>
      </c>
      <c r="D8">
        <v>2059</v>
      </c>
      <c r="E8" s="53">
        <v>1877</v>
      </c>
      <c r="F8" s="53">
        <v>2416</v>
      </c>
      <c r="G8" s="53">
        <v>3412</v>
      </c>
      <c r="H8" s="50">
        <f t="shared" si="0"/>
        <v>0.6239393939393939</v>
      </c>
      <c r="I8" s="167"/>
      <c r="J8" s="167"/>
      <c r="K8" s="168"/>
      <c r="L8" s="169"/>
      <c r="M8" s="169"/>
      <c r="N8" s="168"/>
      <c r="O8" s="168"/>
      <c r="P8" s="168"/>
    </row>
    <row r="9" spans="1:16" x14ac:dyDescent="0.25">
      <c r="A9" s="52" t="s">
        <v>114</v>
      </c>
      <c r="B9" s="53">
        <v>168</v>
      </c>
      <c r="C9" s="53">
        <v>892</v>
      </c>
      <c r="D9">
        <v>1500</v>
      </c>
      <c r="E9" s="53">
        <v>1426</v>
      </c>
      <c r="F9" s="53">
        <v>1912</v>
      </c>
      <c r="G9" s="53">
        <v>2723</v>
      </c>
      <c r="H9" s="50">
        <f>D9/D$4</f>
        <v>0.45454545454545453</v>
      </c>
      <c r="I9" s="167"/>
      <c r="J9" s="167"/>
      <c r="K9" s="168"/>
      <c r="L9" s="168"/>
      <c r="M9" s="168"/>
      <c r="N9" s="168"/>
      <c r="O9" s="168"/>
      <c r="P9" s="168"/>
    </row>
    <row r="10" spans="1:16" x14ac:dyDescent="0.25">
      <c r="B10" s="51" t="s">
        <v>40</v>
      </c>
      <c r="C10" s="51" t="s">
        <v>41</v>
      </c>
      <c r="D10" s="51" t="s">
        <v>42</v>
      </c>
      <c r="E10" s="51" t="s">
        <v>43</v>
      </c>
      <c r="F10" s="51" t="s">
        <v>44</v>
      </c>
      <c r="G10" s="116" t="s">
        <v>78</v>
      </c>
      <c r="I10" s="167"/>
      <c r="J10" s="167"/>
      <c r="K10" s="168"/>
      <c r="L10" s="168"/>
      <c r="M10" s="169"/>
      <c r="N10" s="169"/>
      <c r="O10" s="168"/>
      <c r="P10" s="168"/>
    </row>
    <row r="11" spans="1:16" x14ac:dyDescent="0.25">
      <c r="A11" s="52" t="s">
        <v>115</v>
      </c>
      <c r="B11" s="55">
        <f>B4</f>
        <v>776</v>
      </c>
      <c r="C11" s="55">
        <f>C4-B4</f>
        <v>1060</v>
      </c>
      <c r="D11" s="55">
        <f>E4-C4</f>
        <v>700</v>
      </c>
      <c r="E11" s="55">
        <f>F4-E4</f>
        <v>1231</v>
      </c>
      <c r="F11" s="55">
        <f>G4-F4</f>
        <v>1985</v>
      </c>
      <c r="G11" s="55">
        <f>D4</f>
        <v>3300</v>
      </c>
      <c r="H11" s="60">
        <f>H4</f>
        <v>1</v>
      </c>
      <c r="K11" s="55"/>
      <c r="L11" s="55"/>
      <c r="M11" s="55"/>
      <c r="N11" s="55"/>
      <c r="O11" s="55"/>
      <c r="P11" s="55"/>
    </row>
    <row r="12" spans="1:16" x14ac:dyDescent="0.25">
      <c r="A12" s="52" t="s">
        <v>116</v>
      </c>
      <c r="B12" s="55">
        <f>B5</f>
        <v>590</v>
      </c>
      <c r="C12" s="55">
        <f t="shared" ref="C12:C16" si="1">C5-B5</f>
        <v>952</v>
      </c>
      <c r="D12" s="55">
        <f t="shared" ref="D12:D16" si="2">E5-C5</f>
        <v>520</v>
      </c>
      <c r="E12" s="55">
        <f t="shared" ref="E12:F16" si="3">F5-E5</f>
        <v>764</v>
      </c>
      <c r="F12" s="55">
        <f t="shared" si="3"/>
        <v>1491</v>
      </c>
      <c r="G12" s="55">
        <f t="shared" ref="G12:G16" si="4">D5</f>
        <v>2412</v>
      </c>
      <c r="H12" s="60">
        <f>H5</f>
        <v>0.73090909090909095</v>
      </c>
      <c r="K12" s="55"/>
      <c r="L12" s="55"/>
      <c r="M12" s="55"/>
      <c r="N12" s="55"/>
      <c r="O12" s="55"/>
      <c r="P12" s="55"/>
    </row>
    <row r="13" spans="1:16" x14ac:dyDescent="0.25">
      <c r="A13" s="170" t="s">
        <v>119</v>
      </c>
      <c r="B13" s="55">
        <f t="shared" ref="B13:B16" si="5">B6</f>
        <v>755</v>
      </c>
      <c r="C13" s="55">
        <f t="shared" si="1"/>
        <v>921</v>
      </c>
      <c r="D13" s="55">
        <f t="shared" si="2"/>
        <v>405</v>
      </c>
      <c r="E13" s="55">
        <f t="shared" si="3"/>
        <v>654</v>
      </c>
      <c r="F13" s="55">
        <f t="shared" si="3"/>
        <v>1214</v>
      </c>
      <c r="G13" s="55">
        <f t="shared" si="4"/>
        <v>2350</v>
      </c>
      <c r="H13" s="60">
        <f t="shared" ref="H13:H16" si="6">H6</f>
        <v>0.71212121212121215</v>
      </c>
      <c r="K13" s="55"/>
      <c r="L13" s="55"/>
      <c r="M13" s="55"/>
      <c r="N13" s="55"/>
      <c r="O13" s="55"/>
      <c r="P13" s="55"/>
    </row>
    <row r="14" spans="1:16" x14ac:dyDescent="0.25">
      <c r="A14" s="170" t="s">
        <v>120</v>
      </c>
      <c r="B14" s="55">
        <f t="shared" si="5"/>
        <v>398</v>
      </c>
      <c r="C14" s="55">
        <f t="shared" si="1"/>
        <v>893</v>
      </c>
      <c r="D14" s="55">
        <f t="shared" si="2"/>
        <v>400</v>
      </c>
      <c r="E14" s="55">
        <f t="shared" si="3"/>
        <v>511</v>
      </c>
      <c r="F14" s="55">
        <f t="shared" si="3"/>
        <v>871</v>
      </c>
      <c r="G14" s="55">
        <f t="shared" si="4"/>
        <v>1824</v>
      </c>
      <c r="H14" s="60">
        <f t="shared" si="6"/>
        <v>0.55272727272727273</v>
      </c>
      <c r="K14" s="55"/>
      <c r="L14" s="55"/>
      <c r="M14" s="55"/>
      <c r="N14" s="55"/>
      <c r="O14" s="55"/>
      <c r="P14" s="55"/>
    </row>
    <row r="15" spans="1:16" x14ac:dyDescent="0.25">
      <c r="A15" s="52" t="s">
        <v>117</v>
      </c>
      <c r="B15" s="55">
        <f t="shared" si="5"/>
        <v>413</v>
      </c>
      <c r="C15" s="55">
        <f t="shared" si="1"/>
        <v>1083</v>
      </c>
      <c r="D15" s="55">
        <f t="shared" si="2"/>
        <v>381</v>
      </c>
      <c r="E15" s="55">
        <f t="shared" si="3"/>
        <v>539</v>
      </c>
      <c r="F15" s="55">
        <f t="shared" si="3"/>
        <v>996</v>
      </c>
      <c r="G15" s="55">
        <f t="shared" si="4"/>
        <v>2059</v>
      </c>
      <c r="H15" s="60">
        <f t="shared" si="6"/>
        <v>0.6239393939393939</v>
      </c>
      <c r="K15" s="55"/>
      <c r="L15" s="55"/>
      <c r="M15" s="55"/>
      <c r="N15" s="55"/>
    </row>
    <row r="16" spans="1:16" x14ac:dyDescent="0.25">
      <c r="A16" s="52" t="s">
        <v>118</v>
      </c>
      <c r="B16" s="55">
        <f t="shared" si="5"/>
        <v>168</v>
      </c>
      <c r="C16" s="55">
        <f t="shared" si="1"/>
        <v>724</v>
      </c>
      <c r="D16" s="55">
        <f t="shared" si="2"/>
        <v>534</v>
      </c>
      <c r="E16" s="55">
        <f t="shared" si="3"/>
        <v>486</v>
      </c>
      <c r="F16" s="55">
        <f t="shared" si="3"/>
        <v>811</v>
      </c>
      <c r="G16" s="55">
        <f t="shared" si="4"/>
        <v>1500</v>
      </c>
      <c r="H16" s="60">
        <f t="shared" si="6"/>
        <v>0.45454545454545453</v>
      </c>
    </row>
  </sheetData>
  <pageMargins left="0.7" right="0.7" top="0.75" bottom="0.75" header="0.3" footer="0.3"/>
  <pageSetup paperSize="9" firstPageNumber="4294967295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36"/>
  <sheetViews>
    <sheetView workbookViewId="0">
      <selection activeCell="M4" sqref="M4"/>
    </sheetView>
  </sheetViews>
  <sheetFormatPr baseColWidth="10" defaultRowHeight="15" x14ac:dyDescent="0.25"/>
  <sheetData>
    <row r="3" spans="3:12" x14ac:dyDescent="0.25">
      <c r="D3" t="s">
        <v>37</v>
      </c>
      <c r="E3" t="s">
        <v>38</v>
      </c>
      <c r="F3" t="s">
        <v>14</v>
      </c>
      <c r="H3" t="s">
        <v>39</v>
      </c>
      <c r="I3" t="s">
        <v>76</v>
      </c>
      <c r="K3" t="s">
        <v>76</v>
      </c>
      <c r="L3" t="s">
        <v>39</v>
      </c>
    </row>
    <row r="4" spans="3:12" x14ac:dyDescent="0.25">
      <c r="C4" t="s">
        <v>140</v>
      </c>
      <c r="D4" s="48">
        <v>2511.0700000000002</v>
      </c>
      <c r="E4" s="48">
        <v>1890.6</v>
      </c>
      <c r="F4" s="48">
        <v>2200.835</v>
      </c>
      <c r="G4" s="48">
        <v>620.47000000000025</v>
      </c>
      <c r="H4" s="50">
        <v>0.2470938683509421</v>
      </c>
      <c r="I4" s="48">
        <v>620.47000000000025</v>
      </c>
      <c r="J4" s="134" t="s">
        <v>137</v>
      </c>
      <c r="K4" s="48">
        <v>1077</v>
      </c>
      <c r="L4" s="50">
        <v>0.38</v>
      </c>
    </row>
    <row r="5" spans="3:12" x14ac:dyDescent="0.25">
      <c r="C5" t="s">
        <v>134</v>
      </c>
      <c r="D5" s="48">
        <v>3300</v>
      </c>
      <c r="E5" s="48">
        <v>2412</v>
      </c>
      <c r="F5" s="48">
        <v>2856</v>
      </c>
      <c r="G5" s="48">
        <v>888</v>
      </c>
      <c r="H5" s="50">
        <v>0.2690909090909091</v>
      </c>
      <c r="I5" s="48">
        <v>888</v>
      </c>
      <c r="J5" s="134" t="s">
        <v>138</v>
      </c>
      <c r="K5" s="48">
        <v>1241</v>
      </c>
      <c r="L5" s="50">
        <v>0.38</v>
      </c>
    </row>
    <row r="6" spans="3:12" x14ac:dyDescent="0.25">
      <c r="C6" t="s">
        <v>135</v>
      </c>
      <c r="D6" s="48">
        <v>2350</v>
      </c>
      <c r="E6" s="48">
        <v>1824</v>
      </c>
      <c r="F6" s="48">
        <v>2087</v>
      </c>
      <c r="G6" s="48">
        <v>526</v>
      </c>
      <c r="H6" s="50">
        <v>0.22382978723404257</v>
      </c>
      <c r="I6" s="48">
        <v>526</v>
      </c>
      <c r="J6" s="134" t="s">
        <v>139</v>
      </c>
      <c r="K6" s="48">
        <v>912</v>
      </c>
      <c r="L6" s="50">
        <v>0.38</v>
      </c>
    </row>
    <row r="7" spans="3:12" x14ac:dyDescent="0.25">
      <c r="C7" t="s">
        <v>136</v>
      </c>
      <c r="D7" s="48">
        <v>2059</v>
      </c>
      <c r="E7" s="48">
        <v>1500</v>
      </c>
      <c r="F7" s="48">
        <v>1779.5</v>
      </c>
      <c r="G7" s="48">
        <v>559</v>
      </c>
      <c r="H7" s="50">
        <v>0.27149101505585238</v>
      </c>
      <c r="I7" s="48">
        <v>559</v>
      </c>
      <c r="K7" s="48"/>
    </row>
    <row r="9" spans="3:12" x14ac:dyDescent="0.25">
      <c r="D9">
        <f>950/3300</f>
        <v>0.2878787878787879</v>
      </c>
    </row>
    <row r="30" spans="11:20" x14ac:dyDescent="0.25">
      <c r="R30" s="49"/>
      <c r="S30" s="48"/>
      <c r="T30" s="50"/>
    </row>
    <row r="31" spans="11:20" x14ac:dyDescent="0.25">
      <c r="K31" s="48"/>
      <c r="L31" s="48"/>
      <c r="M31" s="48"/>
      <c r="N31" s="48"/>
      <c r="O31" s="50"/>
      <c r="P31" s="48"/>
      <c r="R31" s="49"/>
      <c r="S31" s="48"/>
      <c r="T31" s="50"/>
    </row>
    <row r="32" spans="11:20" x14ac:dyDescent="0.25">
      <c r="K32" s="48"/>
      <c r="L32" s="48"/>
      <c r="M32" s="48"/>
      <c r="N32" s="48"/>
      <c r="O32" s="50"/>
      <c r="P32" s="48"/>
      <c r="R32" s="49"/>
      <c r="S32" s="48"/>
      <c r="T32" s="50"/>
    </row>
    <row r="33" spans="11:20" x14ac:dyDescent="0.25">
      <c r="K33" s="48"/>
      <c r="L33" s="48"/>
      <c r="M33" s="48"/>
      <c r="N33" s="48"/>
      <c r="O33" s="50"/>
      <c r="P33" s="48"/>
    </row>
    <row r="34" spans="11:20" x14ac:dyDescent="0.25">
      <c r="K34" s="48"/>
      <c r="L34" s="48"/>
      <c r="M34" s="48"/>
      <c r="N34" s="48"/>
      <c r="O34" s="50"/>
      <c r="P34" s="48"/>
      <c r="S34" s="56"/>
      <c r="T34" s="60"/>
    </row>
    <row r="35" spans="11:20" x14ac:dyDescent="0.25">
      <c r="S35" s="56"/>
      <c r="T35" s="60"/>
    </row>
    <row r="36" spans="11:20" x14ac:dyDescent="0.25">
      <c r="S36" s="56"/>
      <c r="T36" s="60"/>
    </row>
  </sheetData>
  <pageMargins left="0.7" right="0.7" top="0.75" bottom="0.75" header="0.3" footer="0.3"/>
  <pageSetup paperSize="9" firstPageNumber="4294967295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107"/>
  <sheetViews>
    <sheetView topLeftCell="R1" zoomScale="80" zoomScaleNormal="80" workbookViewId="0">
      <selection activeCell="AL5" sqref="AL5:AN5"/>
    </sheetView>
  </sheetViews>
  <sheetFormatPr baseColWidth="10" defaultRowHeight="15" x14ac:dyDescent="0.25"/>
  <cols>
    <col min="3" max="3" width="33.140625" customWidth="1"/>
    <col min="16" max="18" width="42" customWidth="1"/>
    <col min="19" max="21" width="12" bestFit="1" customWidth="1"/>
    <col min="22" max="22" width="11.5703125" bestFit="1" customWidth="1"/>
    <col min="23" max="23" width="12" bestFit="1" customWidth="1"/>
    <col min="24" max="24" width="11.5703125" bestFit="1" customWidth="1"/>
    <col min="25" max="26" width="12" bestFit="1" customWidth="1"/>
  </cols>
  <sheetData>
    <row r="1" spans="2:50" x14ac:dyDescent="0.25">
      <c r="C1" s="58"/>
      <c r="D1" s="58"/>
      <c r="E1" s="58"/>
      <c r="F1" s="58"/>
      <c r="G1" s="58"/>
      <c r="H1" s="58"/>
      <c r="I1" s="58"/>
      <c r="J1" s="58"/>
      <c r="K1" s="58"/>
    </row>
    <row r="2" spans="2:50" x14ac:dyDescent="0.25">
      <c r="B2" s="63"/>
      <c r="C2" s="64"/>
      <c r="E2" s="54"/>
      <c r="F2" s="54"/>
      <c r="G2" s="54"/>
      <c r="H2" s="54"/>
      <c r="I2" s="54"/>
      <c r="J2" s="54"/>
      <c r="K2" s="54"/>
      <c r="L2" s="54"/>
      <c r="M2" s="54"/>
      <c r="T2">
        <v>1</v>
      </c>
      <c r="U2">
        <v>2</v>
      </c>
      <c r="V2">
        <v>3</v>
      </c>
      <c r="W2">
        <v>4</v>
      </c>
      <c r="X2">
        <v>5</v>
      </c>
      <c r="Y2">
        <v>6</v>
      </c>
      <c r="Z2">
        <v>7</v>
      </c>
    </row>
    <row r="3" spans="2:50" x14ac:dyDescent="0.25">
      <c r="C3" s="65"/>
      <c r="D3" s="64"/>
      <c r="T3" t="str">
        <f>T2&amp;"-"&amp;T4</f>
        <v>1-1-Niveau de diplôme</v>
      </c>
      <c r="U3" t="str">
        <f t="shared" ref="U3:Z3" si="0">U2&amp;"-"&amp;U4</f>
        <v>2-2-Grande école</v>
      </c>
      <c r="V3" t="str">
        <f t="shared" si="0"/>
        <v>3-3-Spécialité du diplôme</v>
      </c>
      <c r="W3" t="str">
        <f t="shared" si="0"/>
        <v>4-4-Taux d'emploi</v>
      </c>
      <c r="X3" t="str">
        <f t="shared" si="0"/>
        <v>5-5-Temps de travail</v>
      </c>
      <c r="Y3" t="str">
        <f t="shared" si="0"/>
        <v>6-6-Poste occupé</v>
      </c>
      <c r="Z3" t="str">
        <f t="shared" si="0"/>
        <v>7-7-Region de résidence à l'âge adulte</v>
      </c>
    </row>
    <row r="4" spans="2:50" ht="45" x14ac:dyDescent="0.25">
      <c r="B4" s="212"/>
      <c r="C4" s="64"/>
      <c r="E4" s="50"/>
      <c r="F4" s="50"/>
      <c r="G4" s="50"/>
      <c r="H4" s="50"/>
      <c r="I4" s="50"/>
      <c r="J4" s="50"/>
      <c r="K4" s="50"/>
      <c r="L4" s="50"/>
      <c r="M4" s="50"/>
      <c r="N4" s="50"/>
      <c r="R4" s="150" t="s">
        <v>102</v>
      </c>
      <c r="S4" s="66"/>
      <c r="T4" s="66" t="s">
        <v>99</v>
      </c>
      <c r="U4" s="66" t="s">
        <v>100</v>
      </c>
      <c r="V4" s="66" t="s">
        <v>94</v>
      </c>
      <c r="W4" s="66" t="s">
        <v>98</v>
      </c>
      <c r="X4" s="66" t="s">
        <v>95</v>
      </c>
      <c r="Y4" s="66" t="s">
        <v>96</v>
      </c>
      <c r="Z4" s="66" t="s">
        <v>130</v>
      </c>
      <c r="AA4" s="66" t="s">
        <v>56</v>
      </c>
      <c r="AB4" s="66" t="s">
        <v>57</v>
      </c>
      <c r="AI4" s="150" t="s">
        <v>103</v>
      </c>
    </row>
    <row r="5" spans="2:50" x14ac:dyDescent="0.25">
      <c r="B5" s="212"/>
      <c r="C5" s="64"/>
      <c r="E5" s="50"/>
      <c r="F5" s="50"/>
      <c r="G5" s="50"/>
      <c r="H5" s="50"/>
      <c r="I5" s="50"/>
      <c r="J5" s="50"/>
      <c r="K5" s="50"/>
      <c r="L5" s="50"/>
      <c r="M5" s="50"/>
      <c r="N5" s="50"/>
      <c r="P5" s="49"/>
      <c r="Q5" s="67"/>
      <c r="R5" s="67" t="s">
        <v>127</v>
      </c>
      <c r="S5" s="60"/>
      <c r="T5" s="147">
        <v>-0.21102311132352439</v>
      </c>
      <c r="U5" s="147">
        <v>1.7819956986310816E-2</v>
      </c>
      <c r="V5" s="147">
        <v>0.10301095824941096</v>
      </c>
      <c r="W5" s="60">
        <v>5.7573481719182085E-2</v>
      </c>
      <c r="X5" s="60">
        <v>0.22889427508278432</v>
      </c>
      <c r="Y5" s="60">
        <v>0.11770730208582252</v>
      </c>
      <c r="Z5" s="60">
        <v>-7.1689482128836045E-3</v>
      </c>
      <c r="AA5" s="60">
        <v>0.69318608541289728</v>
      </c>
      <c r="AB5" s="60">
        <v>0.30681391458710272</v>
      </c>
      <c r="AC5" s="60">
        <v>1</v>
      </c>
      <c r="AE5" s="60">
        <f>SUM(S5:V5)</f>
        <v>-9.0192196087802615E-2</v>
      </c>
      <c r="AF5" s="60">
        <f>SUM(W5:Y5)</f>
        <v>0.40417505888778893</v>
      </c>
      <c r="AI5" s="71"/>
      <c r="AJ5" t="s">
        <v>121</v>
      </c>
      <c r="AK5" s="60"/>
      <c r="AL5" s="60">
        <v>0.64179908092608584</v>
      </c>
      <c r="AM5" s="60">
        <v>4.3249064022137899E-2</v>
      </c>
      <c r="AN5" s="60">
        <v>2.3627962886443039E-2</v>
      </c>
      <c r="AO5" s="60">
        <v>1.6190225761616776E-2</v>
      </c>
      <c r="AP5" s="60">
        <v>-6.3859359152549028E-3</v>
      </c>
      <c r="AQ5" s="60">
        <v>0.13986451798705285</v>
      </c>
      <c r="AR5" s="60">
        <v>7.6255587693925715E-3</v>
      </c>
      <c r="AS5" s="60">
        <v>0.13402952556252584</v>
      </c>
      <c r="AT5" s="60">
        <v>0.8659704744374741</v>
      </c>
      <c r="AU5" s="60">
        <v>1</v>
      </c>
      <c r="AW5" s="60">
        <f>SUM(AK5:AN5)</f>
        <v>0.70867610783466684</v>
      </c>
      <c r="AX5" s="60">
        <f>SUM(AO5:AQ5)</f>
        <v>0.14966880783341471</v>
      </c>
    </row>
    <row r="6" spans="2:50" x14ac:dyDescent="0.25">
      <c r="P6" s="49"/>
      <c r="Q6" s="49"/>
      <c r="R6" s="67" t="s">
        <v>124</v>
      </c>
      <c r="S6" s="60"/>
      <c r="T6" s="147">
        <v>-0.10324972109259718</v>
      </c>
      <c r="U6" s="147">
        <v>2.7650819927783919E-2</v>
      </c>
      <c r="V6" s="147">
        <v>0.10443732680749984</v>
      </c>
      <c r="W6" s="60">
        <v>1.188805316634887E-2</v>
      </c>
      <c r="X6" s="60">
        <v>0.13365962500449846</v>
      </c>
      <c r="Y6" s="60">
        <v>9.1445640047504245E-2</v>
      </c>
      <c r="Z6" s="60">
        <v>-4.7984069288996055E-3</v>
      </c>
      <c r="AA6" s="148">
        <v>0.73896666306786141</v>
      </c>
      <c r="AB6" s="60">
        <v>0.26103333693213859</v>
      </c>
      <c r="AC6" s="60">
        <v>1</v>
      </c>
      <c r="AE6" s="60">
        <f>SUM(S6:V6)</f>
        <v>2.8838425642686571E-2</v>
      </c>
      <c r="AF6" s="60">
        <f t="shared" ref="AF6:AF7" si="1">SUM(W6:Y6)</f>
        <v>0.23699331821835157</v>
      </c>
      <c r="AI6" s="71"/>
      <c r="AJ6" t="s">
        <v>122</v>
      </c>
      <c r="AK6" s="60"/>
      <c r="AL6" s="147">
        <v>0.55827077620252641</v>
      </c>
      <c r="AM6" s="147">
        <v>4.3897635711033618E-2</v>
      </c>
      <c r="AN6" s="147">
        <v>4.6142280855929765E-2</v>
      </c>
      <c r="AO6" s="60">
        <v>-6.6809956907047819E-3</v>
      </c>
      <c r="AP6" s="60">
        <v>-3.3680265122237929E-2</v>
      </c>
      <c r="AQ6" s="60">
        <v>8.7816447319660818E-2</v>
      </c>
      <c r="AR6" s="60">
        <v>6.7445233834849223E-3</v>
      </c>
      <c r="AS6" s="60">
        <v>0.29748959734030722</v>
      </c>
      <c r="AT6" s="60">
        <v>0.70251040265969278</v>
      </c>
      <c r="AU6" s="60">
        <v>1</v>
      </c>
      <c r="AW6" s="60">
        <f>SUM(AK6:AN6)</f>
        <v>0.64831069276948983</v>
      </c>
      <c r="AX6" s="60">
        <f t="shared" ref="AX6:AX7" si="2">SUM(AO6:AQ6)</f>
        <v>4.7455186506718108E-2</v>
      </c>
    </row>
    <row r="7" spans="2:50" x14ac:dyDescent="0.25">
      <c r="P7" s="49"/>
      <c r="Q7" s="67"/>
      <c r="R7" s="67" t="s">
        <v>125</v>
      </c>
      <c r="S7" s="60"/>
      <c r="T7" s="147">
        <v>-0.2841322512293607</v>
      </c>
      <c r="U7" s="147">
        <v>1.2153680086354949E-2</v>
      </c>
      <c r="V7" s="147">
        <v>0.11354095870147538</v>
      </c>
      <c r="W7" s="60">
        <v>7.320193499380323E-2</v>
      </c>
      <c r="X7" s="60">
        <v>0.27527685603486174</v>
      </c>
      <c r="Y7" s="60">
        <v>0.11977771558789445</v>
      </c>
      <c r="Z7" s="60">
        <v>-8.1357693999120316E-3</v>
      </c>
      <c r="AA7" s="60">
        <v>0.69831687522488306</v>
      </c>
      <c r="AB7" s="60">
        <v>0.30168312477511694</v>
      </c>
      <c r="AC7" s="60">
        <v>1</v>
      </c>
      <c r="AE7" s="60">
        <f>SUM(S7:V7)</f>
        <v>-0.1584376124415304</v>
      </c>
      <c r="AF7" s="60">
        <f t="shared" si="1"/>
        <v>0.46825650661655943</v>
      </c>
      <c r="AI7" s="71"/>
      <c r="AJ7" t="s">
        <v>123</v>
      </c>
      <c r="AK7" s="60"/>
      <c r="AL7" s="147">
        <v>0.75228856401147703</v>
      </c>
      <c r="AM7" s="147">
        <v>3.9182644866481417E-2</v>
      </c>
      <c r="AN7" s="147">
        <v>-4.5088126793277747E-3</v>
      </c>
      <c r="AO7" s="60">
        <v>4.9004873161178686E-2</v>
      </c>
      <c r="AP7" s="60">
        <v>2.5899105828057874E-2</v>
      </c>
      <c r="AQ7" s="60">
        <v>0.21161057217895582</v>
      </c>
      <c r="AR7" s="60">
        <v>7.4084194865722429E-3</v>
      </c>
      <c r="AS7" s="60">
        <v>-8.0885366853395271E-2</v>
      </c>
      <c r="AT7" s="60">
        <v>1.0808853668533953</v>
      </c>
      <c r="AU7" s="60">
        <v>0.99999999999999989</v>
      </c>
      <c r="AW7" s="60">
        <f>SUM(AK7:AN7)</f>
        <v>0.78696239619863062</v>
      </c>
      <c r="AX7" s="60">
        <f t="shared" si="2"/>
        <v>0.28651455116819236</v>
      </c>
    </row>
    <row r="8" spans="2:50" x14ac:dyDescent="0.25">
      <c r="P8" s="49"/>
      <c r="Q8" s="49"/>
      <c r="R8" s="67" t="s">
        <v>126</v>
      </c>
      <c r="S8" s="60"/>
      <c r="T8" s="147">
        <v>7.8280563620057707E-3</v>
      </c>
      <c r="U8" s="147">
        <v>-0.11666083995804752</v>
      </c>
      <c r="V8" s="147">
        <v>4.069069297298937E-2</v>
      </c>
      <c r="W8" s="148">
        <v>0.24242654547112738</v>
      </c>
      <c r="X8" s="60">
        <v>0.2181671708036298</v>
      </c>
      <c r="Y8" s="60">
        <v>0.1802124975299822</v>
      </c>
      <c r="Z8" s="60">
        <v>-1.0108072778123967E-2</v>
      </c>
      <c r="AA8" s="60">
        <v>0.43744394959643695</v>
      </c>
      <c r="AB8" s="60">
        <v>0.56255605040356305</v>
      </c>
      <c r="AC8" s="60">
        <v>1</v>
      </c>
      <c r="AE8" s="60">
        <f>SUM(S8:V8)</f>
        <v>-6.8142090623052376E-2</v>
      </c>
      <c r="AF8" s="60">
        <f>SUM(W8:Y8)</f>
        <v>0.64080621380473946</v>
      </c>
    </row>
    <row r="9" spans="2:50" ht="14.45" customHeight="1" x14ac:dyDescent="0.25">
      <c r="N9" s="47"/>
    </row>
    <row r="10" spans="2:50" x14ac:dyDescent="0.25">
      <c r="C10" s="61"/>
      <c r="D10" s="58"/>
      <c r="E10" s="58"/>
      <c r="F10" s="58"/>
      <c r="G10" s="58"/>
      <c r="H10" s="58"/>
      <c r="I10" s="58"/>
      <c r="J10" s="58"/>
      <c r="K10" s="58"/>
      <c r="L10" s="58"/>
      <c r="O10" s="66"/>
      <c r="T10" t="s">
        <v>99</v>
      </c>
      <c r="U10" t="s">
        <v>100</v>
      </c>
      <c r="V10" t="s">
        <v>94</v>
      </c>
      <c r="W10" t="s">
        <v>98</v>
      </c>
      <c r="X10" t="s">
        <v>95</v>
      </c>
      <c r="Y10" t="s">
        <v>96</v>
      </c>
      <c r="Z10" t="s">
        <v>97</v>
      </c>
      <c r="AA10" t="s">
        <v>56</v>
      </c>
      <c r="AB10" t="s">
        <v>57</v>
      </c>
    </row>
    <row r="11" spans="2:50" x14ac:dyDescent="0.25">
      <c r="C11" s="68"/>
      <c r="D11" s="69"/>
      <c r="E11" s="69"/>
      <c r="F11" s="69"/>
      <c r="G11" s="69"/>
      <c r="H11" s="69"/>
      <c r="I11" s="69"/>
      <c r="J11" s="69"/>
      <c r="K11" s="69"/>
      <c r="L11" s="69"/>
      <c r="N11" s="62"/>
      <c r="O11" s="65"/>
      <c r="P11" s="70"/>
    </row>
    <row r="12" spans="2:50" x14ac:dyDescent="0.25">
      <c r="C12" s="68"/>
      <c r="D12" s="69"/>
      <c r="E12" s="69"/>
      <c r="F12" s="69"/>
      <c r="G12" s="69"/>
      <c r="H12" s="69"/>
      <c r="I12" s="69"/>
      <c r="J12" s="69"/>
      <c r="K12" s="69"/>
      <c r="L12" s="69"/>
      <c r="N12" s="72"/>
      <c r="O12" s="65"/>
      <c r="P12" s="70"/>
    </row>
    <row r="13" spans="2:50" x14ac:dyDescent="0.25">
      <c r="C13" s="68"/>
      <c r="D13" s="69"/>
      <c r="E13" s="69"/>
      <c r="F13" s="69"/>
      <c r="G13" s="69"/>
      <c r="H13" s="69"/>
      <c r="I13" s="69"/>
      <c r="J13" s="69"/>
      <c r="K13" s="69"/>
      <c r="L13" s="69"/>
      <c r="N13" s="72"/>
      <c r="O13" s="65"/>
      <c r="P13" s="70"/>
    </row>
    <row r="14" spans="2:50" x14ac:dyDescent="0.25">
      <c r="C14" s="68"/>
      <c r="D14" s="69"/>
      <c r="E14" s="69"/>
      <c r="F14" s="69"/>
      <c r="G14" s="69"/>
      <c r="H14" s="69"/>
      <c r="I14" s="69"/>
      <c r="J14" s="69"/>
      <c r="K14" s="69"/>
      <c r="L14" s="69"/>
      <c r="N14" s="62"/>
      <c r="O14" s="65"/>
    </row>
    <row r="15" spans="2:50" x14ac:dyDescent="0.25">
      <c r="C15" s="68"/>
      <c r="D15" s="69"/>
      <c r="E15" s="69"/>
      <c r="F15" s="69"/>
      <c r="G15" s="69"/>
      <c r="H15" s="69"/>
      <c r="I15" s="69"/>
      <c r="J15" s="69"/>
      <c r="K15" s="69"/>
      <c r="L15" s="69"/>
      <c r="N15" s="72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</row>
    <row r="16" spans="2:50" x14ac:dyDescent="0.25">
      <c r="C16" s="68"/>
      <c r="D16" s="69"/>
      <c r="E16" s="69"/>
      <c r="F16" s="69"/>
      <c r="G16" s="69"/>
      <c r="H16" s="69"/>
      <c r="I16" s="69"/>
      <c r="J16" s="69"/>
      <c r="K16" s="69"/>
      <c r="L16" s="69"/>
      <c r="N16" s="72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</row>
    <row r="17" spans="2:29" x14ac:dyDescent="0.25">
      <c r="C17" s="68"/>
      <c r="D17" s="69"/>
      <c r="E17" s="69"/>
      <c r="F17" s="69"/>
      <c r="G17" s="69"/>
      <c r="H17" s="69"/>
      <c r="I17" s="69"/>
      <c r="J17" s="69"/>
      <c r="K17" s="69"/>
      <c r="L17" s="69"/>
      <c r="N17" s="62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</row>
    <row r="18" spans="2:29" x14ac:dyDescent="0.25">
      <c r="C18" s="68"/>
      <c r="D18" s="69"/>
      <c r="E18" s="69"/>
      <c r="F18" s="69"/>
      <c r="G18" s="69"/>
      <c r="H18" s="69"/>
      <c r="I18" s="69"/>
      <c r="J18" s="69"/>
      <c r="K18" s="69"/>
      <c r="L18" s="69"/>
      <c r="N18" s="72"/>
      <c r="O18" s="212"/>
      <c r="P18" s="64"/>
      <c r="Q18" s="70"/>
      <c r="R18" s="70"/>
      <c r="S18" s="73"/>
      <c r="T18" s="73"/>
      <c r="U18" s="73"/>
      <c r="V18" s="73"/>
      <c r="W18" s="73"/>
      <c r="X18" s="73"/>
      <c r="Y18" s="73"/>
      <c r="Z18" s="73"/>
      <c r="AA18" s="73"/>
      <c r="AB18" s="60"/>
      <c r="AC18" s="60"/>
    </row>
    <row r="19" spans="2:29" x14ac:dyDescent="0.25">
      <c r="C19" s="68"/>
      <c r="D19" s="69"/>
      <c r="E19" s="69"/>
      <c r="F19" s="69"/>
      <c r="G19" s="69"/>
      <c r="H19" s="69"/>
      <c r="I19" s="69"/>
      <c r="J19" s="69"/>
      <c r="K19" s="69"/>
      <c r="L19" s="69"/>
      <c r="N19" s="72"/>
      <c r="O19" s="212"/>
      <c r="P19" s="64"/>
      <c r="Q19" s="70"/>
      <c r="R19" s="70"/>
      <c r="S19" s="74"/>
      <c r="T19" s="74"/>
      <c r="U19" s="74"/>
      <c r="V19" s="74"/>
      <c r="W19" s="74"/>
      <c r="X19" s="74"/>
      <c r="Y19" s="74"/>
      <c r="Z19" s="74"/>
      <c r="AA19" s="74"/>
      <c r="AB19" s="60"/>
      <c r="AC19" s="60"/>
    </row>
    <row r="20" spans="2:29" x14ac:dyDescent="0.25">
      <c r="C20" s="68"/>
      <c r="D20" s="69"/>
      <c r="E20" s="69"/>
      <c r="F20" s="69"/>
      <c r="G20" s="69"/>
      <c r="H20" s="69"/>
      <c r="I20" s="69"/>
      <c r="J20" s="69"/>
      <c r="K20" s="69"/>
      <c r="L20" s="69"/>
      <c r="N20" s="62"/>
      <c r="O20" s="212"/>
      <c r="P20" s="64"/>
      <c r="Q20" s="70"/>
      <c r="R20" s="70"/>
      <c r="S20" s="73"/>
      <c r="T20" s="73"/>
      <c r="U20" s="73"/>
      <c r="V20" s="73"/>
      <c r="W20" s="75"/>
      <c r="X20" s="75"/>
      <c r="Y20" s="75"/>
      <c r="Z20" s="73"/>
      <c r="AA20" s="73"/>
      <c r="AB20" s="60"/>
      <c r="AC20" s="60"/>
    </row>
    <row r="21" spans="2:29" x14ac:dyDescent="0.25">
      <c r="C21" s="68"/>
      <c r="D21" s="69"/>
      <c r="E21" s="69"/>
      <c r="F21" s="69"/>
      <c r="G21" s="69"/>
      <c r="H21" s="69"/>
      <c r="I21" s="69"/>
      <c r="J21" s="69"/>
      <c r="K21" s="69"/>
      <c r="L21" s="69"/>
      <c r="N21" s="72"/>
      <c r="O21" s="212"/>
      <c r="P21" s="64"/>
      <c r="Q21" s="70"/>
      <c r="R21" s="70"/>
      <c r="S21" s="74"/>
      <c r="T21" s="74"/>
      <c r="U21" s="74"/>
      <c r="V21" s="74"/>
      <c r="W21" s="74"/>
      <c r="X21" s="74"/>
      <c r="Y21" s="74"/>
      <c r="Z21" s="74"/>
      <c r="AA21" s="74"/>
      <c r="AB21" s="60"/>
      <c r="AC21" s="60"/>
    </row>
    <row r="22" spans="2:29" x14ac:dyDescent="0.25">
      <c r="C22" s="68"/>
      <c r="D22" s="69"/>
      <c r="E22" s="69"/>
      <c r="F22" s="69"/>
      <c r="G22" s="69"/>
      <c r="H22" s="69"/>
      <c r="I22" s="69"/>
      <c r="J22" s="69"/>
      <c r="K22" s="69"/>
      <c r="L22" s="69"/>
      <c r="N22" s="72"/>
      <c r="O22" s="212"/>
      <c r="P22" s="64"/>
      <c r="Q22" s="70"/>
      <c r="R22" s="70"/>
      <c r="S22" s="73"/>
      <c r="T22" s="73"/>
      <c r="U22" s="73"/>
      <c r="V22" s="73"/>
      <c r="W22" s="73"/>
      <c r="X22" s="73"/>
      <c r="Y22" s="73"/>
      <c r="Z22" s="73"/>
      <c r="AA22" s="73"/>
      <c r="AB22" s="60"/>
      <c r="AC22" s="60"/>
    </row>
    <row r="23" spans="2:29" x14ac:dyDescent="0.25">
      <c r="C23" s="68"/>
      <c r="D23" s="69"/>
      <c r="E23" s="69"/>
      <c r="F23" s="69"/>
      <c r="G23" s="69"/>
      <c r="H23" s="69"/>
      <c r="I23" s="69"/>
      <c r="J23" s="69"/>
      <c r="K23" s="69"/>
      <c r="L23" s="69"/>
      <c r="N23" s="62"/>
      <c r="O23" s="63"/>
      <c r="P23" s="70"/>
      <c r="Q23" s="70"/>
      <c r="R23" s="70"/>
      <c r="S23" s="73"/>
      <c r="T23" s="73"/>
      <c r="U23" s="73"/>
      <c r="V23" s="73"/>
      <c r="W23" s="73"/>
      <c r="X23" s="73"/>
      <c r="Y23" s="73"/>
      <c r="Z23" s="73"/>
      <c r="AA23" s="73"/>
      <c r="AB23" s="60"/>
      <c r="AC23" s="60"/>
    </row>
    <row r="24" spans="2:29" x14ac:dyDescent="0.25">
      <c r="C24" s="68"/>
      <c r="D24" s="69"/>
      <c r="E24" s="69"/>
      <c r="F24" s="69"/>
      <c r="G24" s="69"/>
      <c r="H24" s="69"/>
      <c r="I24" s="69"/>
      <c r="J24" s="69"/>
      <c r="K24" s="69"/>
      <c r="L24" s="69"/>
      <c r="N24" s="69"/>
    </row>
    <row r="25" spans="2:29" x14ac:dyDescent="0.25">
      <c r="C25" s="64"/>
      <c r="D25" s="76"/>
      <c r="E25" s="69"/>
      <c r="F25" s="69"/>
      <c r="G25" s="69"/>
      <c r="H25" s="69"/>
      <c r="I25" s="69"/>
      <c r="J25" s="69"/>
      <c r="K25" s="69"/>
      <c r="L25" s="69"/>
      <c r="N25" s="69"/>
      <c r="O25" s="225"/>
      <c r="P25" s="70"/>
      <c r="Q25" s="70"/>
      <c r="R25" s="7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</row>
    <row r="26" spans="2:29" x14ac:dyDescent="0.25">
      <c r="C26" s="64"/>
      <c r="O26" s="225"/>
      <c r="P26" s="70"/>
      <c r="Q26" s="70"/>
      <c r="R26" s="7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</row>
    <row r="27" spans="2:29" x14ac:dyDescent="0.25">
      <c r="C27" s="64"/>
      <c r="O27" s="77"/>
      <c r="P27" s="70"/>
      <c r="Q27" s="70"/>
      <c r="R27" s="7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</row>
    <row r="28" spans="2:29" x14ac:dyDescent="0.25">
      <c r="C28" s="64"/>
      <c r="O28" s="77"/>
      <c r="P28" s="70"/>
      <c r="Q28" s="70"/>
      <c r="R28" s="7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</row>
    <row r="29" spans="2:29" x14ac:dyDescent="0.25">
      <c r="C29" s="64"/>
      <c r="E29" s="1"/>
      <c r="F29" s="1"/>
      <c r="G29" s="1"/>
      <c r="H29" s="1"/>
      <c r="I29" s="1"/>
      <c r="J29" s="1"/>
      <c r="K29" s="1"/>
      <c r="L29" s="1"/>
      <c r="M29" s="1"/>
      <c r="N29" s="60"/>
      <c r="O29" s="77"/>
      <c r="P29" s="70"/>
      <c r="Q29" s="70"/>
      <c r="R29" s="7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</row>
    <row r="30" spans="2:29" x14ac:dyDescent="0.25">
      <c r="C30" s="78"/>
      <c r="D30" s="66"/>
      <c r="E30" s="66"/>
      <c r="F30" s="66"/>
      <c r="G30" s="66"/>
      <c r="H30" s="66"/>
      <c r="I30" s="66"/>
      <c r="J30" s="66"/>
      <c r="K30" s="66"/>
      <c r="L30" s="66"/>
      <c r="N30" s="66"/>
    </row>
    <row r="31" spans="2:29" ht="30" customHeight="1" x14ac:dyDescent="0.25">
      <c r="B31" s="212"/>
      <c r="C31" s="64"/>
      <c r="D31" s="54"/>
      <c r="E31" s="54"/>
      <c r="F31" s="54"/>
      <c r="G31" s="54"/>
      <c r="H31" s="54"/>
      <c r="I31" s="54"/>
      <c r="J31" s="54"/>
      <c r="K31" s="54"/>
      <c r="L31" s="54"/>
      <c r="N31" s="54"/>
      <c r="O31" s="79"/>
      <c r="S31" s="80"/>
      <c r="T31" s="80"/>
      <c r="U31" s="80"/>
      <c r="V31" s="80"/>
      <c r="W31" s="80"/>
      <c r="X31" s="80"/>
      <c r="Y31" s="80"/>
      <c r="Z31" s="80"/>
      <c r="AA31" s="80"/>
      <c r="AB31" s="55"/>
    </row>
    <row r="32" spans="2:29" x14ac:dyDescent="0.25">
      <c r="B32" s="225"/>
      <c r="C32" s="64"/>
      <c r="D32" s="54"/>
      <c r="E32" s="54"/>
      <c r="F32" s="54"/>
      <c r="G32" s="54"/>
      <c r="H32" s="54"/>
      <c r="I32" s="54"/>
      <c r="J32" s="54"/>
      <c r="K32" s="54"/>
      <c r="L32" s="54"/>
      <c r="N32" s="54"/>
      <c r="S32" s="80"/>
      <c r="T32" s="80"/>
      <c r="U32" s="80"/>
      <c r="V32" s="80"/>
      <c r="W32" s="80"/>
      <c r="X32" s="80"/>
      <c r="Y32" s="80"/>
      <c r="Z32" s="80"/>
      <c r="AA32" s="80"/>
      <c r="AB32" s="55"/>
    </row>
    <row r="33" spans="2:28" x14ac:dyDescent="0.25">
      <c r="B33" s="225"/>
      <c r="C33" s="64"/>
      <c r="D33" s="54"/>
      <c r="E33" s="54"/>
      <c r="F33" s="54"/>
      <c r="G33" s="54"/>
      <c r="H33" s="54"/>
      <c r="I33" s="54"/>
      <c r="J33" s="54"/>
      <c r="K33" s="54"/>
      <c r="L33" s="54"/>
      <c r="N33" s="54"/>
      <c r="S33" s="80"/>
      <c r="T33" s="80"/>
      <c r="U33" s="80"/>
      <c r="V33" s="80"/>
      <c r="W33" s="80"/>
      <c r="X33" s="80"/>
      <c r="Y33" s="80"/>
      <c r="Z33" s="80"/>
      <c r="AA33" s="80"/>
      <c r="AB33" s="55"/>
    </row>
    <row r="34" spans="2:28" ht="15" customHeight="1" x14ac:dyDescent="0.25">
      <c r="B34" s="212"/>
      <c r="C34" s="64"/>
      <c r="D34" s="54"/>
      <c r="E34" s="54"/>
      <c r="F34" s="54"/>
      <c r="G34" s="54"/>
      <c r="H34" s="54"/>
      <c r="I34" s="54"/>
      <c r="J34" s="54"/>
      <c r="K34" s="54"/>
      <c r="L34" s="54"/>
      <c r="N34" s="54"/>
      <c r="S34" s="80"/>
      <c r="T34" s="80"/>
      <c r="U34" s="80"/>
      <c r="V34" s="80"/>
      <c r="W34" s="80"/>
      <c r="X34" s="80"/>
      <c r="Y34" s="80"/>
      <c r="Z34" s="80"/>
      <c r="AA34" s="80"/>
      <c r="AB34" s="55"/>
    </row>
    <row r="35" spans="2:28" x14ac:dyDescent="0.25">
      <c r="B35" s="212"/>
      <c r="C35" s="64"/>
      <c r="D35" s="54"/>
      <c r="E35" s="54"/>
      <c r="F35" s="54"/>
      <c r="G35" s="54"/>
      <c r="H35" s="54"/>
      <c r="I35" s="54"/>
      <c r="J35" s="54"/>
      <c r="K35" s="54"/>
      <c r="L35" s="54"/>
      <c r="N35" s="54"/>
      <c r="S35" s="80"/>
      <c r="T35" s="80"/>
      <c r="U35" s="80"/>
      <c r="V35" s="80"/>
      <c r="W35" s="80"/>
      <c r="X35" s="80"/>
      <c r="Y35" s="80"/>
      <c r="Z35" s="80"/>
      <c r="AA35" s="80"/>
      <c r="AB35" s="55"/>
    </row>
    <row r="36" spans="2:28" x14ac:dyDescent="0.25">
      <c r="B36" s="63"/>
      <c r="C36" s="70"/>
      <c r="D36" s="54"/>
      <c r="E36" s="54"/>
      <c r="F36" s="54"/>
      <c r="G36" s="54"/>
      <c r="H36" s="54"/>
      <c r="I36" s="54"/>
      <c r="J36" s="54"/>
      <c r="K36" s="54"/>
      <c r="L36" s="54"/>
      <c r="N36" s="54"/>
      <c r="S36" s="80"/>
      <c r="T36" s="80"/>
      <c r="U36" s="80"/>
      <c r="V36" s="80"/>
      <c r="W36" s="80"/>
      <c r="X36" s="80"/>
      <c r="Y36" s="80"/>
      <c r="Z36" s="80"/>
      <c r="AA36" s="80"/>
      <c r="AB36" s="55"/>
    </row>
    <row r="38" spans="2:28" x14ac:dyDescent="0.25">
      <c r="S38" s="81"/>
      <c r="T38" s="82"/>
      <c r="U38" s="82"/>
      <c r="V38" s="82"/>
      <c r="W38" s="82"/>
      <c r="X38" s="82"/>
      <c r="Y38" s="82"/>
    </row>
    <row r="39" spans="2:28" x14ac:dyDescent="0.25">
      <c r="T39" s="48"/>
      <c r="U39" s="48"/>
      <c r="V39" s="48"/>
      <c r="W39" s="48"/>
      <c r="X39" s="48"/>
      <c r="Y39" s="48"/>
    </row>
    <row r="40" spans="2:28" x14ac:dyDescent="0.25">
      <c r="T40" s="48"/>
      <c r="U40" s="48"/>
      <c r="V40" s="48"/>
      <c r="W40" s="48"/>
      <c r="X40" s="48"/>
      <c r="Y40" s="48"/>
    </row>
    <row r="41" spans="2:28" x14ac:dyDescent="0.25">
      <c r="S41" s="81"/>
      <c r="T41" s="82"/>
      <c r="U41" s="82"/>
      <c r="V41" s="82"/>
      <c r="W41" s="82"/>
      <c r="X41" s="82"/>
      <c r="Y41" s="82"/>
    </row>
    <row r="42" spans="2:28" x14ac:dyDescent="0.25">
      <c r="T42" s="48"/>
      <c r="U42" s="48"/>
      <c r="V42" s="48"/>
      <c r="W42" s="48"/>
      <c r="X42" s="48"/>
      <c r="Y42" s="48"/>
    </row>
    <row r="43" spans="2:28" x14ac:dyDescent="0.25">
      <c r="T43" s="48"/>
      <c r="U43" s="48"/>
      <c r="V43" s="48"/>
      <c r="W43" s="48"/>
      <c r="X43" s="48"/>
      <c r="Y43" s="48"/>
    </row>
    <row r="44" spans="2:28" x14ac:dyDescent="0.25">
      <c r="P44" s="49"/>
      <c r="Q44" s="49"/>
      <c r="R44" s="49"/>
    </row>
    <row r="45" spans="2:28" x14ac:dyDescent="0.25">
      <c r="S45" s="54"/>
      <c r="T45" s="54"/>
      <c r="U45" s="54"/>
      <c r="V45" s="54"/>
      <c r="W45" s="54"/>
      <c r="X45" s="54"/>
      <c r="Y45" s="54"/>
      <c r="Z45" s="54"/>
      <c r="AA45" s="54"/>
    </row>
    <row r="46" spans="2:28" x14ac:dyDescent="0.25">
      <c r="S46" s="54"/>
      <c r="T46" s="54"/>
      <c r="U46" s="54"/>
      <c r="V46" s="54"/>
      <c r="W46" s="54"/>
      <c r="X46" s="54"/>
      <c r="Y46" s="54"/>
      <c r="Z46" s="54"/>
      <c r="AA46" s="54"/>
    </row>
    <row r="47" spans="2:28" x14ac:dyDescent="0.25">
      <c r="S47" s="54"/>
      <c r="T47" s="54"/>
      <c r="U47" s="54"/>
      <c r="V47" s="54"/>
      <c r="W47" s="54"/>
      <c r="X47" s="54"/>
      <c r="Y47" s="54"/>
      <c r="Z47" s="54"/>
      <c r="AA47" s="54"/>
    </row>
    <row r="48" spans="2:28" x14ac:dyDescent="0.25">
      <c r="S48" s="54"/>
      <c r="T48" s="54"/>
      <c r="U48" s="54"/>
      <c r="V48" s="54"/>
      <c r="W48" s="54"/>
      <c r="X48" s="54"/>
      <c r="Y48" s="54"/>
      <c r="Z48" s="54"/>
      <c r="AA48" s="54"/>
    </row>
    <row r="49" spans="19:27" x14ac:dyDescent="0.25">
      <c r="S49" s="54"/>
      <c r="T49" s="54"/>
      <c r="U49" s="54"/>
      <c r="V49" s="54"/>
      <c r="W49" s="54"/>
      <c r="X49" s="54"/>
      <c r="Y49" s="54"/>
      <c r="Z49" s="54"/>
      <c r="AA49" s="54"/>
    </row>
    <row r="50" spans="19:27" x14ac:dyDescent="0.25">
      <c r="S50" s="54"/>
      <c r="T50" s="54"/>
      <c r="U50" s="54"/>
      <c r="V50" s="54"/>
      <c r="W50" s="54"/>
      <c r="X50" s="54"/>
      <c r="Y50" s="54"/>
      <c r="Z50" s="54"/>
      <c r="AA50" s="54"/>
    </row>
    <row r="52" spans="19:27" x14ac:dyDescent="0.25">
      <c r="S52" s="81"/>
      <c r="T52" s="82"/>
      <c r="U52" s="82"/>
      <c r="V52" s="82"/>
      <c r="W52" s="82"/>
      <c r="X52" s="82"/>
      <c r="Y52" s="82"/>
    </row>
    <row r="53" spans="19:27" x14ac:dyDescent="0.25">
      <c r="T53" s="48"/>
      <c r="U53" s="48"/>
      <c r="V53" s="48"/>
      <c r="W53" s="48"/>
      <c r="X53" s="48"/>
      <c r="Y53" s="48"/>
    </row>
    <row r="54" spans="19:27" x14ac:dyDescent="0.25">
      <c r="T54" s="48"/>
      <c r="U54" s="48"/>
      <c r="V54" s="48"/>
      <c r="W54" s="48"/>
      <c r="X54" s="48"/>
      <c r="Y54" s="48"/>
    </row>
    <row r="55" spans="19:27" x14ac:dyDescent="0.25">
      <c r="S55" s="81"/>
      <c r="T55" s="82"/>
      <c r="U55" s="82"/>
      <c r="V55" s="82"/>
      <c r="W55" s="82"/>
      <c r="X55" s="82"/>
      <c r="Y55" s="82"/>
    </row>
    <row r="56" spans="19:27" x14ac:dyDescent="0.25">
      <c r="T56" s="48"/>
      <c r="U56" s="48"/>
      <c r="V56" s="48"/>
      <c r="W56" s="48"/>
      <c r="X56" s="48"/>
      <c r="Y56" s="48"/>
    </row>
    <row r="57" spans="19:27" x14ac:dyDescent="0.25">
      <c r="T57" s="48"/>
      <c r="U57" s="48"/>
      <c r="V57" s="48"/>
      <c r="W57" s="48"/>
      <c r="X57" s="48"/>
      <c r="Y57" s="48"/>
    </row>
    <row r="69" spans="3:20" x14ac:dyDescent="0.25">
      <c r="C69" s="59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</row>
    <row r="70" spans="3:20" x14ac:dyDescent="0.25">
      <c r="C70" s="59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</row>
    <row r="71" spans="3:20" x14ac:dyDescent="0.25">
      <c r="C71" s="59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</row>
    <row r="72" spans="3:20" x14ac:dyDescent="0.25">
      <c r="C72" s="59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</row>
    <row r="73" spans="3:20" ht="18.75" x14ac:dyDescent="0.3">
      <c r="C73" s="59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S73" s="83"/>
      <c r="T73" s="83"/>
    </row>
    <row r="74" spans="3:20" x14ac:dyDescent="0.25">
      <c r="C74" s="59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</row>
    <row r="75" spans="3:20" ht="18.75" x14ac:dyDescent="0.3">
      <c r="C75" s="59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S75" s="83"/>
      <c r="T75" s="83"/>
    </row>
    <row r="76" spans="3:20" x14ac:dyDescent="0.25">
      <c r="C76" s="59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</row>
    <row r="77" spans="3:20" x14ac:dyDescent="0.25">
      <c r="C77" s="59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</row>
    <row r="78" spans="3:20" x14ac:dyDescent="0.25">
      <c r="C78" s="59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</row>
    <row r="79" spans="3:20" x14ac:dyDescent="0.25">
      <c r="C79" s="59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S79" s="57"/>
    </row>
    <row r="80" spans="3:20" x14ac:dyDescent="0.25">
      <c r="C80" s="59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</row>
    <row r="81" spans="3:14" x14ac:dyDescent="0.25">
      <c r="C81" s="59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</row>
    <row r="82" spans="3:14" x14ac:dyDescent="0.25">
      <c r="C82" s="59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</row>
    <row r="83" spans="3:14" x14ac:dyDescent="0.25">
      <c r="C83" s="59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</row>
    <row r="84" spans="3:14" x14ac:dyDescent="0.25">
      <c r="C84" s="59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</row>
    <row r="85" spans="3:14" x14ac:dyDescent="0.25">
      <c r="C85" s="59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</row>
    <row r="86" spans="3:14" x14ac:dyDescent="0.25">
      <c r="C86" s="59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</row>
    <row r="87" spans="3:14" x14ac:dyDescent="0.25">
      <c r="C87" s="59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</row>
    <row r="91" spans="3:14" x14ac:dyDescent="0.25">
      <c r="C91" s="59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</row>
    <row r="92" spans="3:14" x14ac:dyDescent="0.25">
      <c r="C92" s="59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</row>
    <row r="93" spans="3:14" x14ac:dyDescent="0.25">
      <c r="C93" s="59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</row>
    <row r="94" spans="3:14" x14ac:dyDescent="0.25">
      <c r="C94" s="59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</row>
    <row r="95" spans="3:14" x14ac:dyDescent="0.25">
      <c r="C95" s="59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</row>
    <row r="96" spans="3:14" x14ac:dyDescent="0.25">
      <c r="C96" s="59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</row>
    <row r="97" spans="3:14" x14ac:dyDescent="0.25">
      <c r="C97" s="59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</row>
    <row r="98" spans="3:14" x14ac:dyDescent="0.25">
      <c r="C98" s="59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</row>
    <row r="99" spans="3:14" x14ac:dyDescent="0.25">
      <c r="C99" s="59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</row>
    <row r="100" spans="3:14" x14ac:dyDescent="0.25">
      <c r="C100" s="59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</row>
    <row r="101" spans="3:14" x14ac:dyDescent="0.25">
      <c r="C101" s="59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</row>
    <row r="102" spans="3:14" x14ac:dyDescent="0.25">
      <c r="C102" s="59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</row>
    <row r="103" spans="3:14" x14ac:dyDescent="0.25">
      <c r="C103" s="59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</row>
    <row r="104" spans="3:14" x14ac:dyDescent="0.25">
      <c r="C104" s="59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</row>
    <row r="105" spans="3:14" x14ac:dyDescent="0.25">
      <c r="C105" s="59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</row>
    <row r="106" spans="3:14" x14ac:dyDescent="0.25">
      <c r="C106" s="59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</row>
    <row r="107" spans="3:14" x14ac:dyDescent="0.25">
      <c r="C107" s="59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</row>
  </sheetData>
  <mergeCells count="6">
    <mergeCell ref="B31:B33"/>
    <mergeCell ref="B34:B35"/>
    <mergeCell ref="B4:B5"/>
    <mergeCell ref="O18:O20"/>
    <mergeCell ref="O21:O22"/>
    <mergeCell ref="O25:O26"/>
  </mergeCells>
  <pageMargins left="0.7" right="0.7" top="0.75" bottom="0.75" header="0.3" footer="0.3"/>
  <pageSetup paperSize="9" firstPageNumber="429496729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0"/>
  <sheetViews>
    <sheetView zoomScaleNormal="100" workbookViewId="0">
      <selection activeCell="F72" sqref="F72"/>
    </sheetView>
  </sheetViews>
  <sheetFormatPr baseColWidth="10" defaultColWidth="11.5703125" defaultRowHeight="15" x14ac:dyDescent="0.25"/>
  <cols>
    <col min="3" max="3" width="33.140625" customWidth="1"/>
    <col min="15" max="15" width="42" customWidth="1"/>
  </cols>
  <sheetData>
    <row r="1" spans="2:15" x14ac:dyDescent="0.25">
      <c r="B1" s="150" t="s">
        <v>104</v>
      </c>
    </row>
    <row r="2" spans="2:15" ht="30" x14ac:dyDescent="0.25">
      <c r="B2" s="49" t="s">
        <v>58</v>
      </c>
      <c r="D2" s="66" t="s">
        <v>51</v>
      </c>
      <c r="E2" s="66" t="s">
        <v>99</v>
      </c>
      <c r="F2" s="66" t="s">
        <v>100</v>
      </c>
      <c r="G2" s="66" t="s">
        <v>94</v>
      </c>
      <c r="H2" s="66" t="s">
        <v>98</v>
      </c>
      <c r="I2" s="66" t="s">
        <v>95</v>
      </c>
      <c r="J2" s="66" t="s">
        <v>96</v>
      </c>
      <c r="K2" s="66" t="s">
        <v>97</v>
      </c>
      <c r="L2" s="66" t="s">
        <v>56</v>
      </c>
      <c r="M2" s="66" t="s">
        <v>57</v>
      </c>
    </row>
    <row r="3" spans="2:15" x14ac:dyDescent="0.25">
      <c r="C3" t="s">
        <v>59</v>
      </c>
      <c r="D3">
        <v>-822.46</v>
      </c>
      <c r="E3">
        <v>-307.32</v>
      </c>
      <c r="F3">
        <v>-275.33</v>
      </c>
      <c r="G3">
        <v>-257.38</v>
      </c>
      <c r="H3">
        <v>-245.26</v>
      </c>
      <c r="I3">
        <v>-252.83</v>
      </c>
      <c r="J3">
        <v>-136.30000000000001</v>
      </c>
      <c r="K3">
        <v>-132.01</v>
      </c>
    </row>
    <row r="5" spans="2:15" x14ac:dyDescent="0.25">
      <c r="C5" t="s">
        <v>60</v>
      </c>
      <c r="D5">
        <v>-967.54</v>
      </c>
      <c r="E5">
        <v>-463.43</v>
      </c>
      <c r="F5">
        <v>-431.61</v>
      </c>
      <c r="G5">
        <v>-400.19</v>
      </c>
      <c r="H5">
        <v>-262.43</v>
      </c>
      <c r="I5">
        <v>-268.25</v>
      </c>
      <c r="J5">
        <v>-167.4</v>
      </c>
      <c r="K5">
        <v>-207.15</v>
      </c>
    </row>
    <row r="8" spans="2:15" x14ac:dyDescent="0.25">
      <c r="D8">
        <f t="shared" ref="D8:K8" si="0">D3-D5</f>
        <v>145.07999999999993</v>
      </c>
      <c r="E8">
        <f t="shared" si="0"/>
        <v>156.11000000000001</v>
      </c>
      <c r="F8">
        <f t="shared" si="0"/>
        <v>156.28000000000003</v>
      </c>
      <c r="G8">
        <f t="shared" si="0"/>
        <v>142.81</v>
      </c>
      <c r="H8">
        <f t="shared" si="0"/>
        <v>17.170000000000016</v>
      </c>
      <c r="I8">
        <f t="shared" si="0"/>
        <v>15.419999999999987</v>
      </c>
      <c r="J8">
        <f t="shared" si="0"/>
        <v>31.099999999999994</v>
      </c>
      <c r="K8">
        <f t="shared" si="0"/>
        <v>75.140000000000015</v>
      </c>
      <c r="O8" s="49"/>
    </row>
    <row r="10" spans="2:15" x14ac:dyDescent="0.25">
      <c r="E10">
        <f t="shared" ref="E10:L10" si="1">D8-E8</f>
        <v>-11.030000000000086</v>
      </c>
      <c r="F10">
        <f t="shared" si="1"/>
        <v>-0.17000000000001592</v>
      </c>
      <c r="G10">
        <f t="shared" si="1"/>
        <v>13.470000000000027</v>
      </c>
      <c r="H10">
        <f t="shared" si="1"/>
        <v>125.63999999999999</v>
      </c>
      <c r="I10">
        <f t="shared" si="1"/>
        <v>1.7500000000000284</v>
      </c>
      <c r="J10">
        <f t="shared" si="1"/>
        <v>-15.680000000000007</v>
      </c>
      <c r="K10">
        <f t="shared" si="1"/>
        <v>-44.04000000000002</v>
      </c>
      <c r="L10">
        <f t="shared" si="1"/>
        <v>75.140000000000015</v>
      </c>
      <c r="M10" s="60"/>
      <c r="N10" s="60"/>
    </row>
    <row r="11" spans="2:15" s="84" customFormat="1" x14ac:dyDescent="0.25">
      <c r="C11" s="85" t="s">
        <v>128</v>
      </c>
      <c r="E11" s="86">
        <f t="shared" ref="E11:L11" si="2">E10/$D8</f>
        <v>-7.6027019575407306E-2</v>
      </c>
      <c r="F11" s="86">
        <f t="shared" si="2"/>
        <v>-1.1717673007996692E-3</v>
      </c>
      <c r="G11" s="86">
        <f t="shared" si="2"/>
        <v>9.2845326716294696E-2</v>
      </c>
      <c r="H11" s="86">
        <f t="shared" si="2"/>
        <v>0.86600496277915662</v>
      </c>
      <c r="I11" s="86">
        <f t="shared" si="2"/>
        <v>1.2062310449407426E-2</v>
      </c>
      <c r="J11" s="86">
        <f t="shared" si="2"/>
        <v>-0.10807830162668883</v>
      </c>
      <c r="K11" s="86">
        <f t="shared" si="2"/>
        <v>-0.30355665839536838</v>
      </c>
      <c r="L11" s="86">
        <f t="shared" si="2"/>
        <v>0.51792114695340541</v>
      </c>
      <c r="M11" s="87">
        <f>1-L11</f>
        <v>0.48207885304659459</v>
      </c>
      <c r="N11" s="87">
        <f>SUM(E11:L11)</f>
        <v>0.99999999999999989</v>
      </c>
    </row>
    <row r="32" spans="2:2" x14ac:dyDescent="0.25">
      <c r="B32" s="150" t="s">
        <v>105</v>
      </c>
    </row>
    <row r="33" spans="2:14" ht="30" x14ac:dyDescent="0.25">
      <c r="B33" s="49" t="s">
        <v>61</v>
      </c>
      <c r="D33" s="66" t="s">
        <v>51</v>
      </c>
      <c r="E33" s="66" t="s">
        <v>99</v>
      </c>
      <c r="F33" s="66" t="s">
        <v>100</v>
      </c>
      <c r="G33" s="66" t="s">
        <v>52</v>
      </c>
      <c r="H33" s="66" t="s">
        <v>101</v>
      </c>
      <c r="I33" s="66" t="s">
        <v>53</v>
      </c>
      <c r="J33" s="66" t="s">
        <v>54</v>
      </c>
      <c r="K33" s="66" t="s">
        <v>55</v>
      </c>
    </row>
    <row r="34" spans="2:14" ht="30" x14ac:dyDescent="0.25">
      <c r="C34" s="59" t="s">
        <v>62</v>
      </c>
      <c r="D34" s="58">
        <v>-866.97</v>
      </c>
      <c r="E34" s="58">
        <v>-321.22000000000003</v>
      </c>
      <c r="F34" s="58">
        <v>-253.82</v>
      </c>
      <c r="G34" s="58">
        <v>-235.06</v>
      </c>
      <c r="H34" s="58">
        <v>-246.02</v>
      </c>
      <c r="I34" s="58">
        <v>-278.27999999999997</v>
      </c>
      <c r="J34" s="58">
        <v>-155.1</v>
      </c>
      <c r="K34" s="58">
        <v>-136.26</v>
      </c>
    </row>
    <row r="35" spans="2:14" ht="30" x14ac:dyDescent="0.25">
      <c r="C35" s="59" t="s">
        <v>63</v>
      </c>
      <c r="D35" s="58">
        <v>-1309.8499999999999</v>
      </c>
      <c r="E35" s="58">
        <v>-758.46</v>
      </c>
      <c r="F35" s="58">
        <v>-688.88</v>
      </c>
      <c r="G35" s="58">
        <v>-674.54</v>
      </c>
      <c r="H35" s="58">
        <v>-608.24</v>
      </c>
      <c r="I35" s="58">
        <v>-614.02</v>
      </c>
      <c r="J35" s="58">
        <v>-397.39</v>
      </c>
      <c r="K35" s="58">
        <v>-238.93</v>
      </c>
    </row>
    <row r="37" spans="2:14" x14ac:dyDescent="0.25">
      <c r="D37">
        <f>D35-D34</f>
        <v>-442.87999999999988</v>
      </c>
      <c r="E37">
        <f t="shared" ref="E37:K37" si="3">E35-E34</f>
        <v>-437.24</v>
      </c>
      <c r="F37">
        <f t="shared" si="3"/>
        <v>-435.06</v>
      </c>
      <c r="G37">
        <f t="shared" si="3"/>
        <v>-439.47999999999996</v>
      </c>
      <c r="H37">
        <f t="shared" si="3"/>
        <v>-362.22</v>
      </c>
      <c r="I37">
        <f t="shared" si="3"/>
        <v>-335.74</v>
      </c>
      <c r="J37">
        <f t="shared" si="3"/>
        <v>-242.29</v>
      </c>
      <c r="K37">
        <f t="shared" si="3"/>
        <v>-102.67000000000002</v>
      </c>
    </row>
    <row r="38" spans="2:14" x14ac:dyDescent="0.25">
      <c r="E38">
        <f>D37-E37</f>
        <v>-5.6399999999998727</v>
      </c>
      <c r="F38">
        <f t="shared" ref="F38:L38" si="4">E37-F37</f>
        <v>-2.1800000000000068</v>
      </c>
      <c r="G38">
        <f t="shared" si="4"/>
        <v>4.4199999999999591</v>
      </c>
      <c r="H38">
        <f t="shared" si="4"/>
        <v>-77.259999999999934</v>
      </c>
      <c r="I38">
        <f t="shared" si="4"/>
        <v>-26.480000000000018</v>
      </c>
      <c r="J38">
        <f t="shared" si="4"/>
        <v>-93.450000000000017</v>
      </c>
      <c r="K38">
        <f t="shared" si="4"/>
        <v>-139.61999999999998</v>
      </c>
      <c r="L38">
        <f t="shared" si="4"/>
        <v>-102.67000000000002</v>
      </c>
    </row>
    <row r="41" spans="2:14" x14ac:dyDescent="0.25">
      <c r="C41" s="88" t="s">
        <v>64</v>
      </c>
      <c r="D41" s="89">
        <v>-394.85</v>
      </c>
      <c r="E41" s="89">
        <v>-302.75</v>
      </c>
      <c r="F41" s="89">
        <v>-281.55</v>
      </c>
      <c r="G41" s="89">
        <v>-268.44</v>
      </c>
      <c r="H41" s="89">
        <v>-239.05</v>
      </c>
      <c r="I41" s="89">
        <v>-270.43</v>
      </c>
      <c r="J41" s="89">
        <v>-183.9</v>
      </c>
      <c r="K41" s="89">
        <v>-12.36</v>
      </c>
    </row>
    <row r="42" spans="2:14" x14ac:dyDescent="0.25">
      <c r="E42">
        <f>D41-E41</f>
        <v>-92.100000000000023</v>
      </c>
      <c r="F42">
        <f t="shared" ref="F42:L42" si="5">E41-F41</f>
        <v>-21.199999999999989</v>
      </c>
      <c r="G42">
        <f t="shared" si="5"/>
        <v>-13.110000000000014</v>
      </c>
      <c r="H42">
        <f t="shared" si="5"/>
        <v>-29.389999999999986</v>
      </c>
      <c r="I42">
        <f t="shared" si="5"/>
        <v>31.379999999999995</v>
      </c>
      <c r="J42">
        <f t="shared" si="5"/>
        <v>-86.53</v>
      </c>
      <c r="K42">
        <f t="shared" si="5"/>
        <v>-171.54000000000002</v>
      </c>
      <c r="L42">
        <f t="shared" si="5"/>
        <v>-12.36</v>
      </c>
    </row>
    <row r="43" spans="2:14" s="84" customFormat="1" x14ac:dyDescent="0.25">
      <c r="B43" s="238" t="s">
        <v>129</v>
      </c>
      <c r="C43" s="85" t="s">
        <v>141</v>
      </c>
      <c r="E43" s="86">
        <f t="shared" ref="E43" si="6">E42/$D41</f>
        <v>0.2332531341015576</v>
      </c>
      <c r="F43" s="86">
        <f t="shared" ref="F43:L43" si="7">F42/$D41</f>
        <v>5.3691275167785206E-2</v>
      </c>
      <c r="G43" s="86">
        <f t="shared" si="7"/>
        <v>3.3202481955172884E-2</v>
      </c>
      <c r="H43" s="86">
        <f t="shared" si="7"/>
        <v>7.4433329112321089E-2</v>
      </c>
      <c r="I43" s="86">
        <f t="shared" si="7"/>
        <v>-7.9473217677599073E-2</v>
      </c>
      <c r="J43" s="86">
        <f t="shared" si="7"/>
        <v>0.21914651133341775</v>
      </c>
      <c r="K43" s="86">
        <f t="shared" si="7"/>
        <v>0.43444345954159808</v>
      </c>
      <c r="L43" s="86">
        <f t="shared" si="7"/>
        <v>3.1303026465746481E-2</v>
      </c>
      <c r="M43" s="87">
        <f t="shared" ref="M43:M44" si="8">1-L43</f>
        <v>0.96869697353425355</v>
      </c>
      <c r="N43" s="87">
        <f>SUM(E43:L43)</f>
        <v>0.99999999999999989</v>
      </c>
    </row>
    <row r="44" spans="2:14" s="84" customFormat="1" x14ac:dyDescent="0.25">
      <c r="B44" s="238"/>
      <c r="C44" s="85" t="s">
        <v>142</v>
      </c>
      <c r="E44" s="86">
        <f t="shared" ref="E44" si="9">E38/$D37</f>
        <v>1.2734826589595091E-2</v>
      </c>
      <c r="F44" s="86">
        <f t="shared" ref="F44:L44" si="10">F38/$D37</f>
        <v>4.9223265895953928E-3</v>
      </c>
      <c r="G44" s="86">
        <f t="shared" si="10"/>
        <v>-9.9801300578033787E-3</v>
      </c>
      <c r="H44" s="86">
        <f t="shared" si="10"/>
        <v>0.17444906069364152</v>
      </c>
      <c r="I44" s="86">
        <f t="shared" si="10"/>
        <v>5.9790462427745723E-2</v>
      </c>
      <c r="J44" s="86">
        <f t="shared" si="10"/>
        <v>0.21100523843930646</v>
      </c>
      <c r="K44" s="86">
        <f t="shared" si="10"/>
        <v>0.31525469653179194</v>
      </c>
      <c r="L44" s="86">
        <f t="shared" si="10"/>
        <v>0.23182351878612725</v>
      </c>
      <c r="M44" s="87">
        <f t="shared" si="8"/>
        <v>0.76817648121387272</v>
      </c>
      <c r="N44" s="87">
        <f>SUM(E44:L44)</f>
        <v>1</v>
      </c>
    </row>
    <row r="52" spans="3:13" x14ac:dyDescent="0.25">
      <c r="C52" s="59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3:13" x14ac:dyDescent="0.25">
      <c r="C53" s="59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3:13" x14ac:dyDescent="0.25">
      <c r="C54" s="59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3:13" x14ac:dyDescent="0.25">
      <c r="C55" s="59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3:13" x14ac:dyDescent="0.25">
      <c r="C56" s="59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3:13" x14ac:dyDescent="0.25">
      <c r="C57" s="59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3:13" x14ac:dyDescent="0.25">
      <c r="C58" s="59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3:13" x14ac:dyDescent="0.25">
      <c r="C59" s="59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3:13" x14ac:dyDescent="0.25">
      <c r="C60" s="59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3:13" x14ac:dyDescent="0.25">
      <c r="C61" s="59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3:13" x14ac:dyDescent="0.25">
      <c r="C62" s="59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3:13" x14ac:dyDescent="0.25">
      <c r="C63" s="59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3:13" x14ac:dyDescent="0.25">
      <c r="C64" s="59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3:13" x14ac:dyDescent="0.25">
      <c r="C65" s="59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3:13" x14ac:dyDescent="0.25">
      <c r="C66" s="59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3:13" x14ac:dyDescent="0.25">
      <c r="C67" s="59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3:13" x14ac:dyDescent="0.25">
      <c r="C68" s="59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3:13" x14ac:dyDescent="0.25">
      <c r="C69" s="59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3:13" x14ac:dyDescent="0.25">
      <c r="C70" s="59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4" spans="3:13" x14ac:dyDescent="0.25">
      <c r="C74" s="59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3:13" x14ac:dyDescent="0.25">
      <c r="C75" s="59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3:13" x14ac:dyDescent="0.25">
      <c r="C76" s="59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3:13" x14ac:dyDescent="0.25">
      <c r="C77" s="59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3:13" x14ac:dyDescent="0.25">
      <c r="C78" s="59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3:13" x14ac:dyDescent="0.25">
      <c r="C79" s="59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3:13" x14ac:dyDescent="0.25">
      <c r="C80" s="59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3:13" x14ac:dyDescent="0.25">
      <c r="C81" s="59"/>
      <c r="D81" s="58"/>
      <c r="E81" s="58"/>
      <c r="F81" s="58"/>
      <c r="G81" s="58"/>
      <c r="H81" s="58"/>
      <c r="I81" s="58"/>
      <c r="J81" s="58"/>
      <c r="K81" s="58">
        <f>70/25*20</f>
        <v>56</v>
      </c>
      <c r="L81" s="58"/>
      <c r="M81" s="58"/>
    </row>
    <row r="82" spans="3:13" x14ac:dyDescent="0.25">
      <c r="C82" s="59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3:13" x14ac:dyDescent="0.25">
      <c r="C83" s="59"/>
      <c r="D83" s="58"/>
      <c r="E83" s="58"/>
      <c r="F83" s="58"/>
      <c r="G83" s="58"/>
      <c r="H83" s="58">
        <f>1/0.8</f>
        <v>1.25</v>
      </c>
      <c r="I83" s="58"/>
      <c r="J83" s="58"/>
      <c r="K83" s="58"/>
      <c r="L83" s="58"/>
      <c r="M83" s="58"/>
    </row>
    <row r="84" spans="3:13" x14ac:dyDescent="0.25">
      <c r="C84" s="59"/>
      <c r="D84" s="58"/>
      <c r="E84" s="58"/>
      <c r="F84" s="58">
        <f>0.6*0.35</f>
        <v>0.21</v>
      </c>
      <c r="G84" s="58"/>
      <c r="H84" s="58"/>
      <c r="I84" s="58"/>
      <c r="J84" s="58"/>
      <c r="K84" s="58"/>
      <c r="L84" s="58"/>
      <c r="M84" s="58"/>
    </row>
    <row r="85" spans="3:13" x14ac:dyDescent="0.25">
      <c r="C85" s="59"/>
      <c r="D85" s="58"/>
      <c r="E85" s="58"/>
      <c r="F85" s="58">
        <f>0.35-F84</f>
        <v>0.13999999999999999</v>
      </c>
      <c r="G85" s="58"/>
      <c r="H85" s="58"/>
      <c r="I85" s="58"/>
      <c r="J85" s="58"/>
      <c r="K85" s="58">
        <f>33/20</f>
        <v>1.65</v>
      </c>
      <c r="L85" s="58"/>
      <c r="M85" s="58"/>
    </row>
    <row r="86" spans="3:13" x14ac:dyDescent="0.25">
      <c r="C86" s="59"/>
      <c r="D86" s="58"/>
      <c r="E86" s="58"/>
      <c r="F86" s="58"/>
      <c r="G86" s="58"/>
      <c r="H86" s="58"/>
      <c r="I86" s="58"/>
      <c r="J86" s="58"/>
      <c r="K86" s="58">
        <f>25/K85</f>
        <v>15.151515151515152</v>
      </c>
      <c r="L86" s="58"/>
      <c r="M86" s="58"/>
    </row>
    <row r="87" spans="3:13" x14ac:dyDescent="0.25">
      <c r="C87" s="59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3:13" x14ac:dyDescent="0.25">
      <c r="C88" s="59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3:13" x14ac:dyDescent="0.25">
      <c r="C89" s="59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3:13" x14ac:dyDescent="0.25">
      <c r="C90" s="59"/>
      <c r="D90" s="58"/>
      <c r="E90" s="58"/>
      <c r="F90" s="58"/>
      <c r="G90" s="58"/>
      <c r="H90" s="58"/>
      <c r="I90" s="58"/>
      <c r="J90" s="58"/>
      <c r="K90" s="58"/>
      <c r="L90" s="58"/>
      <c r="M90" s="58"/>
    </row>
  </sheetData>
  <mergeCells count="1">
    <mergeCell ref="B43:B44"/>
  </mergeCells>
  <pageMargins left="0.7" right="0.7" top="0.75" bottom="0.75" header="0.3" footer="0.3"/>
  <pageSetup paperSize="9" firstPageNumber="4294967295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Graphique première page</vt:lpstr>
      <vt:lpstr>Tableau 1</vt:lpstr>
      <vt:lpstr>Tableau 2</vt:lpstr>
      <vt:lpstr>Tableau 3</vt:lpstr>
      <vt:lpstr>Graphique 1</vt:lpstr>
      <vt:lpstr>Graphique 2</vt:lpstr>
      <vt:lpstr>Graphiques 3 et 4</vt:lpstr>
      <vt:lpstr>Graphiques 5 et 6</vt:lpstr>
      <vt:lpstr>Graphiques 7 et 8</vt:lpstr>
      <vt:lpstr>graphique 9 H</vt:lpstr>
      <vt:lpstr>graphique 9 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Flamand</dc:creator>
  <cp:lastModifiedBy>FLAMAND Jean</cp:lastModifiedBy>
  <cp:revision>1</cp:revision>
  <dcterms:created xsi:type="dcterms:W3CDTF">2023-01-12T13:40:09Z</dcterms:created>
  <dcterms:modified xsi:type="dcterms:W3CDTF">2023-04-05T08:47:35Z</dcterms:modified>
</cp:coreProperties>
</file>